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worksheets/sheet367.xml" ContentType="application/vnd.openxmlformats-officedocument.spreadsheetml.worksheet+xml"/>
  <Override PartName="/xl/worksheets/sheet368.xml" ContentType="application/vnd.openxmlformats-officedocument.spreadsheetml.worksheet+xml"/>
  <Override PartName="/xl/worksheets/sheet369.xml" ContentType="application/vnd.openxmlformats-officedocument.spreadsheetml.worksheet+xml"/>
  <Override PartName="/xl/worksheets/sheet370.xml" ContentType="application/vnd.openxmlformats-officedocument.spreadsheetml.worksheet+xml"/>
  <Override PartName="/xl/worksheets/sheet371.xml" ContentType="application/vnd.openxmlformats-officedocument.spreadsheetml.worksheet+xml"/>
  <Override PartName="/xl/worksheets/sheet372.xml" ContentType="application/vnd.openxmlformats-officedocument.spreadsheetml.worksheet+xml"/>
  <Override PartName="/xl/worksheets/sheet373.xml" ContentType="application/vnd.openxmlformats-officedocument.spreadsheetml.worksheet+xml"/>
  <Override PartName="/xl/worksheets/sheet374.xml" ContentType="application/vnd.openxmlformats-officedocument.spreadsheetml.worksheet+xml"/>
  <Override PartName="/xl/worksheets/sheet375.xml" ContentType="application/vnd.openxmlformats-officedocument.spreadsheetml.worksheet+xml"/>
  <Override PartName="/xl/worksheets/sheet376.xml" ContentType="application/vnd.openxmlformats-officedocument.spreadsheetml.worksheet+xml"/>
  <Override PartName="/xl/worksheets/sheet377.xml" ContentType="application/vnd.openxmlformats-officedocument.spreadsheetml.worksheet+xml"/>
  <Override PartName="/xl/worksheets/sheet378.xml" ContentType="application/vnd.openxmlformats-officedocument.spreadsheetml.worksheet+xml"/>
  <Override PartName="/xl/worksheets/sheet379.xml" ContentType="application/vnd.openxmlformats-officedocument.spreadsheetml.worksheet+xml"/>
  <Override PartName="/xl/worksheets/sheet380.xml" ContentType="application/vnd.openxmlformats-officedocument.spreadsheetml.worksheet+xml"/>
  <Override PartName="/xl/worksheets/sheet381.xml" ContentType="application/vnd.openxmlformats-officedocument.spreadsheetml.worksheet+xml"/>
  <Override PartName="/xl/worksheets/sheet382.xml" ContentType="application/vnd.openxmlformats-officedocument.spreadsheetml.worksheet+xml"/>
  <Override PartName="/xl/worksheets/sheet383.xml" ContentType="application/vnd.openxmlformats-officedocument.spreadsheetml.worksheet+xml"/>
  <Override PartName="/xl/worksheets/sheet384.xml" ContentType="application/vnd.openxmlformats-officedocument.spreadsheetml.worksheet+xml"/>
  <Override PartName="/xl/worksheets/sheet385.xml" ContentType="application/vnd.openxmlformats-officedocument.spreadsheetml.worksheet+xml"/>
  <Override PartName="/xl/worksheets/sheet386.xml" ContentType="application/vnd.openxmlformats-officedocument.spreadsheetml.worksheet+xml"/>
  <Override PartName="/xl/worksheets/sheet387.xml" ContentType="application/vnd.openxmlformats-officedocument.spreadsheetml.worksheet+xml"/>
  <Override PartName="/xl/worksheets/sheet388.xml" ContentType="application/vnd.openxmlformats-officedocument.spreadsheetml.worksheet+xml"/>
  <Override PartName="/xl/worksheets/sheet389.xml" ContentType="application/vnd.openxmlformats-officedocument.spreadsheetml.worksheet+xml"/>
  <Override PartName="/xl/worksheets/sheet390.xml" ContentType="application/vnd.openxmlformats-officedocument.spreadsheetml.worksheet+xml"/>
  <Override PartName="/xl/worksheets/sheet391.xml" ContentType="application/vnd.openxmlformats-officedocument.spreadsheetml.worksheet+xml"/>
  <Override PartName="/xl/worksheets/sheet392.xml" ContentType="application/vnd.openxmlformats-officedocument.spreadsheetml.worksheet+xml"/>
  <Override PartName="/xl/worksheets/sheet393.xml" ContentType="application/vnd.openxmlformats-officedocument.spreadsheetml.worksheet+xml"/>
  <Override PartName="/xl/worksheets/sheet394.xml" ContentType="application/vnd.openxmlformats-officedocument.spreadsheetml.worksheet+xml"/>
  <Override PartName="/xl/worksheets/sheet395.xml" ContentType="application/vnd.openxmlformats-officedocument.spreadsheetml.worksheet+xml"/>
  <Override PartName="/xl/worksheets/sheet396.xml" ContentType="application/vnd.openxmlformats-officedocument.spreadsheetml.worksheet+xml"/>
  <Override PartName="/xl/worksheets/sheet397.xml" ContentType="application/vnd.openxmlformats-officedocument.spreadsheetml.worksheet+xml"/>
  <Override PartName="/xl/worksheets/sheet398.xml" ContentType="application/vnd.openxmlformats-officedocument.spreadsheetml.worksheet+xml"/>
  <Override PartName="/xl/worksheets/sheet399.xml" ContentType="application/vnd.openxmlformats-officedocument.spreadsheetml.worksheet+xml"/>
  <Override PartName="/xl/worksheets/sheet400.xml" ContentType="application/vnd.openxmlformats-officedocument.spreadsheetml.worksheet+xml"/>
  <Override PartName="/xl/worksheets/sheet401.xml" ContentType="application/vnd.openxmlformats-officedocument.spreadsheetml.worksheet+xml"/>
  <Override PartName="/xl/worksheets/sheet402.xml" ContentType="application/vnd.openxmlformats-officedocument.spreadsheetml.worksheet+xml"/>
  <Override PartName="/xl/worksheets/sheet403.xml" ContentType="application/vnd.openxmlformats-officedocument.spreadsheetml.worksheet+xml"/>
  <Override PartName="/xl/worksheets/sheet404.xml" ContentType="application/vnd.openxmlformats-officedocument.spreadsheetml.worksheet+xml"/>
  <Override PartName="/xl/worksheets/sheet405.xml" ContentType="application/vnd.openxmlformats-officedocument.spreadsheetml.worksheet+xml"/>
  <Override PartName="/xl/worksheets/sheet406.xml" ContentType="application/vnd.openxmlformats-officedocument.spreadsheetml.worksheet+xml"/>
  <Override PartName="/xl/worksheets/sheet407.xml" ContentType="application/vnd.openxmlformats-officedocument.spreadsheetml.worksheet+xml"/>
  <Override PartName="/xl/worksheets/sheet408.xml" ContentType="application/vnd.openxmlformats-officedocument.spreadsheetml.worksheet+xml"/>
  <Override PartName="/xl/worksheets/sheet409.xml" ContentType="application/vnd.openxmlformats-officedocument.spreadsheetml.worksheet+xml"/>
  <Override PartName="/xl/worksheets/sheet410.xml" ContentType="application/vnd.openxmlformats-officedocument.spreadsheetml.worksheet+xml"/>
  <Override PartName="/xl/worksheets/sheet411.xml" ContentType="application/vnd.openxmlformats-officedocument.spreadsheetml.worksheet+xml"/>
  <Override PartName="/xl/worksheets/sheet412.xml" ContentType="application/vnd.openxmlformats-officedocument.spreadsheetml.worksheet+xml"/>
  <Override PartName="/xl/worksheets/sheet413.xml" ContentType="application/vnd.openxmlformats-officedocument.spreadsheetml.worksheet+xml"/>
  <Override PartName="/xl/worksheets/sheet414.xml" ContentType="application/vnd.openxmlformats-officedocument.spreadsheetml.worksheet+xml"/>
  <Override PartName="/xl/worksheets/sheet415.xml" ContentType="application/vnd.openxmlformats-officedocument.spreadsheetml.worksheet+xml"/>
  <Override PartName="/xl/worksheets/sheet416.xml" ContentType="application/vnd.openxmlformats-officedocument.spreadsheetml.worksheet+xml"/>
  <Override PartName="/xl/worksheets/sheet417.xml" ContentType="application/vnd.openxmlformats-officedocument.spreadsheetml.worksheet+xml"/>
  <Override PartName="/xl/worksheets/sheet418.xml" ContentType="application/vnd.openxmlformats-officedocument.spreadsheetml.worksheet+xml"/>
  <Override PartName="/xl/worksheets/sheet419.xml" ContentType="application/vnd.openxmlformats-officedocument.spreadsheetml.worksheet+xml"/>
  <Override PartName="/xl/worksheets/sheet420.xml" ContentType="application/vnd.openxmlformats-officedocument.spreadsheetml.worksheet+xml"/>
  <Override PartName="/xl/worksheets/sheet421.xml" ContentType="application/vnd.openxmlformats-officedocument.spreadsheetml.worksheet+xml"/>
  <Override PartName="/xl/worksheets/sheet422.xml" ContentType="application/vnd.openxmlformats-officedocument.spreadsheetml.worksheet+xml"/>
  <Override PartName="/xl/worksheets/sheet423.xml" ContentType="application/vnd.openxmlformats-officedocument.spreadsheetml.worksheet+xml"/>
  <Override PartName="/xl/worksheets/sheet424.xml" ContentType="application/vnd.openxmlformats-officedocument.spreadsheetml.worksheet+xml"/>
  <Override PartName="/xl/worksheets/sheet425.xml" ContentType="application/vnd.openxmlformats-officedocument.spreadsheetml.worksheet+xml"/>
  <Override PartName="/xl/worksheets/sheet426.xml" ContentType="application/vnd.openxmlformats-officedocument.spreadsheetml.worksheet+xml"/>
  <Override PartName="/xl/worksheets/sheet427.xml" ContentType="application/vnd.openxmlformats-officedocument.spreadsheetml.worksheet+xml"/>
  <Override PartName="/xl/worksheets/sheet428.xml" ContentType="application/vnd.openxmlformats-officedocument.spreadsheetml.worksheet+xml"/>
  <Override PartName="/xl/worksheets/sheet429.xml" ContentType="application/vnd.openxmlformats-officedocument.spreadsheetml.worksheet+xml"/>
  <Override PartName="/xl/worksheets/sheet430.xml" ContentType="application/vnd.openxmlformats-officedocument.spreadsheetml.worksheet+xml"/>
  <Override PartName="/xl/worksheets/sheet431.xml" ContentType="application/vnd.openxmlformats-officedocument.spreadsheetml.worksheet+xml"/>
  <Override PartName="/xl/worksheets/sheet432.xml" ContentType="application/vnd.openxmlformats-officedocument.spreadsheetml.worksheet+xml"/>
  <Override PartName="/xl/worksheets/sheet433.xml" ContentType="application/vnd.openxmlformats-officedocument.spreadsheetml.worksheet+xml"/>
  <Override PartName="/xl/worksheets/sheet434.xml" ContentType="application/vnd.openxmlformats-officedocument.spreadsheetml.worksheet+xml"/>
  <Override PartName="/xl/worksheets/sheet435.xml" ContentType="application/vnd.openxmlformats-officedocument.spreadsheetml.worksheet+xml"/>
  <Override PartName="/xl/worksheets/sheet436.xml" ContentType="application/vnd.openxmlformats-officedocument.spreadsheetml.worksheet+xml"/>
  <Override PartName="/xl/worksheets/sheet437.xml" ContentType="application/vnd.openxmlformats-officedocument.spreadsheetml.worksheet+xml"/>
  <Override PartName="/xl/worksheets/sheet438.xml" ContentType="application/vnd.openxmlformats-officedocument.spreadsheetml.worksheet+xml"/>
  <Override PartName="/xl/worksheets/sheet439.xml" ContentType="application/vnd.openxmlformats-officedocument.spreadsheetml.worksheet+xml"/>
  <Override PartName="/xl/worksheets/sheet440.xml" ContentType="application/vnd.openxmlformats-officedocument.spreadsheetml.worksheet+xml"/>
  <Override PartName="/xl/worksheets/sheet441.xml" ContentType="application/vnd.openxmlformats-officedocument.spreadsheetml.worksheet+xml"/>
  <Override PartName="/xl/worksheets/sheet442.xml" ContentType="application/vnd.openxmlformats-officedocument.spreadsheetml.worksheet+xml"/>
  <Override PartName="/xl/worksheets/sheet443.xml" ContentType="application/vnd.openxmlformats-officedocument.spreadsheetml.worksheet+xml"/>
  <Override PartName="/xl/worksheets/sheet444.xml" ContentType="application/vnd.openxmlformats-officedocument.spreadsheetml.worksheet+xml"/>
  <Override PartName="/xl/worksheets/sheet445.xml" ContentType="application/vnd.openxmlformats-officedocument.spreadsheetml.worksheet+xml"/>
  <Override PartName="/xl/worksheets/sheet446.xml" ContentType="application/vnd.openxmlformats-officedocument.spreadsheetml.worksheet+xml"/>
  <Override PartName="/xl/worksheets/sheet447.xml" ContentType="application/vnd.openxmlformats-officedocument.spreadsheetml.worksheet+xml"/>
  <Override PartName="/xl/worksheets/sheet448.xml" ContentType="application/vnd.openxmlformats-officedocument.spreadsheetml.worksheet+xml"/>
  <Override PartName="/xl/worksheets/sheet449.xml" ContentType="application/vnd.openxmlformats-officedocument.spreadsheetml.worksheet+xml"/>
  <Override PartName="/xl/worksheets/sheet450.xml" ContentType="application/vnd.openxmlformats-officedocument.spreadsheetml.worksheet+xml"/>
  <Override PartName="/xl/worksheets/sheet451.xml" ContentType="application/vnd.openxmlformats-officedocument.spreadsheetml.worksheet+xml"/>
  <Override PartName="/xl/worksheets/sheet452.xml" ContentType="application/vnd.openxmlformats-officedocument.spreadsheetml.worksheet+xml"/>
  <Override PartName="/xl/worksheets/sheet453.xml" ContentType="application/vnd.openxmlformats-officedocument.spreadsheetml.worksheet+xml"/>
  <Override PartName="/xl/worksheets/sheet454.xml" ContentType="application/vnd.openxmlformats-officedocument.spreadsheetml.worksheet+xml"/>
  <Override PartName="/xl/worksheets/sheet455.xml" ContentType="application/vnd.openxmlformats-officedocument.spreadsheetml.worksheet+xml"/>
  <Override PartName="/xl/worksheets/sheet456.xml" ContentType="application/vnd.openxmlformats-officedocument.spreadsheetml.worksheet+xml"/>
  <Override PartName="/xl/worksheets/sheet457.xml" ContentType="application/vnd.openxmlformats-officedocument.spreadsheetml.worksheet+xml"/>
  <Override PartName="/xl/worksheets/sheet458.xml" ContentType="application/vnd.openxmlformats-officedocument.spreadsheetml.worksheet+xml"/>
  <Override PartName="/xl/worksheets/sheet459.xml" ContentType="application/vnd.openxmlformats-officedocument.spreadsheetml.worksheet+xml"/>
  <Override PartName="/xl/worksheets/sheet460.xml" ContentType="application/vnd.openxmlformats-officedocument.spreadsheetml.worksheet+xml"/>
  <Override PartName="/xl/worksheets/sheet461.xml" ContentType="application/vnd.openxmlformats-officedocument.spreadsheetml.worksheet+xml"/>
  <Override PartName="/xl/worksheets/sheet462.xml" ContentType="application/vnd.openxmlformats-officedocument.spreadsheetml.worksheet+xml"/>
  <Override PartName="/xl/worksheets/sheet463.xml" ContentType="application/vnd.openxmlformats-officedocument.spreadsheetml.worksheet+xml"/>
  <Override PartName="/xl/worksheets/sheet464.xml" ContentType="application/vnd.openxmlformats-officedocument.spreadsheetml.worksheet+xml"/>
  <Override PartName="/xl/worksheets/sheet465.xml" ContentType="application/vnd.openxmlformats-officedocument.spreadsheetml.worksheet+xml"/>
  <Override PartName="/xl/worksheets/sheet466.xml" ContentType="application/vnd.openxmlformats-officedocument.spreadsheetml.worksheet+xml"/>
  <Override PartName="/xl/worksheets/sheet467.xml" ContentType="application/vnd.openxmlformats-officedocument.spreadsheetml.worksheet+xml"/>
  <Override PartName="/xl/worksheets/sheet468.xml" ContentType="application/vnd.openxmlformats-officedocument.spreadsheetml.worksheet+xml"/>
  <Override PartName="/xl/worksheets/sheet469.xml" ContentType="application/vnd.openxmlformats-officedocument.spreadsheetml.worksheet+xml"/>
  <Override PartName="/xl/worksheets/sheet470.xml" ContentType="application/vnd.openxmlformats-officedocument.spreadsheetml.worksheet+xml"/>
  <Override PartName="/xl/worksheets/sheet471.xml" ContentType="application/vnd.openxmlformats-officedocument.spreadsheetml.worksheet+xml"/>
  <Override PartName="/xl/worksheets/sheet472.xml" ContentType="application/vnd.openxmlformats-officedocument.spreadsheetml.worksheet+xml"/>
  <Override PartName="/xl/worksheets/sheet473.xml" ContentType="application/vnd.openxmlformats-officedocument.spreadsheetml.worksheet+xml"/>
  <Override PartName="/xl/worksheets/sheet474.xml" ContentType="application/vnd.openxmlformats-officedocument.spreadsheetml.worksheet+xml"/>
  <Override PartName="/xl/worksheets/sheet475.xml" ContentType="application/vnd.openxmlformats-officedocument.spreadsheetml.worksheet+xml"/>
  <Override PartName="/xl/worksheets/sheet476.xml" ContentType="application/vnd.openxmlformats-officedocument.spreadsheetml.worksheet+xml"/>
  <Override PartName="/xl/worksheets/sheet477.xml" ContentType="application/vnd.openxmlformats-officedocument.spreadsheetml.worksheet+xml"/>
  <Override PartName="/xl/worksheets/sheet478.xml" ContentType="application/vnd.openxmlformats-officedocument.spreadsheetml.worksheet+xml"/>
  <Override PartName="/xl/worksheets/sheet479.xml" ContentType="application/vnd.openxmlformats-officedocument.spreadsheetml.worksheet+xml"/>
  <Override PartName="/xl/worksheets/sheet480.xml" ContentType="application/vnd.openxmlformats-officedocument.spreadsheetml.worksheet+xml"/>
  <Override PartName="/xl/worksheets/sheet481.xml" ContentType="application/vnd.openxmlformats-officedocument.spreadsheetml.worksheet+xml"/>
  <Override PartName="/xl/worksheets/sheet482.xml" ContentType="application/vnd.openxmlformats-officedocument.spreadsheetml.worksheet+xml"/>
  <Override PartName="/xl/worksheets/sheet483.xml" ContentType="application/vnd.openxmlformats-officedocument.spreadsheetml.worksheet+xml"/>
  <Override PartName="/xl/worksheets/sheet484.xml" ContentType="application/vnd.openxmlformats-officedocument.spreadsheetml.worksheet+xml"/>
  <Override PartName="/xl/worksheets/sheet485.xml" ContentType="application/vnd.openxmlformats-officedocument.spreadsheetml.worksheet+xml"/>
  <Override PartName="/xl/worksheets/sheet486.xml" ContentType="application/vnd.openxmlformats-officedocument.spreadsheetml.worksheet+xml"/>
  <Override PartName="/xl/worksheets/sheet487.xml" ContentType="application/vnd.openxmlformats-officedocument.spreadsheetml.worksheet+xml"/>
  <Override PartName="/xl/worksheets/sheet488.xml" ContentType="application/vnd.openxmlformats-officedocument.spreadsheetml.worksheet+xml"/>
  <Override PartName="/xl/worksheets/sheet489.xml" ContentType="application/vnd.openxmlformats-officedocument.spreadsheetml.worksheet+xml"/>
  <Override PartName="/xl/worksheets/sheet490.xml" ContentType="application/vnd.openxmlformats-officedocument.spreadsheetml.worksheet+xml"/>
  <Override PartName="/xl/worksheets/sheet491.xml" ContentType="application/vnd.openxmlformats-officedocument.spreadsheetml.worksheet+xml"/>
  <Override PartName="/xl/worksheets/sheet492.xml" ContentType="application/vnd.openxmlformats-officedocument.spreadsheetml.worksheet+xml"/>
  <Override PartName="/xl/worksheets/sheet493.xml" ContentType="application/vnd.openxmlformats-officedocument.spreadsheetml.worksheet+xml"/>
  <Override PartName="/xl/worksheets/sheet494.xml" ContentType="application/vnd.openxmlformats-officedocument.spreadsheetml.worksheet+xml"/>
  <Override PartName="/xl/worksheets/sheet495.xml" ContentType="application/vnd.openxmlformats-officedocument.spreadsheetml.worksheet+xml"/>
  <Override PartName="/xl/worksheets/sheet496.xml" ContentType="application/vnd.openxmlformats-officedocument.spreadsheetml.worksheet+xml"/>
  <Override PartName="/xl/worksheets/sheet497.xml" ContentType="application/vnd.openxmlformats-officedocument.spreadsheetml.worksheet+xml"/>
  <Override PartName="/xl/worksheets/sheet498.xml" ContentType="application/vnd.openxmlformats-officedocument.spreadsheetml.worksheet+xml"/>
  <Override PartName="/xl/worksheets/sheet499.xml" ContentType="application/vnd.openxmlformats-officedocument.spreadsheetml.worksheet+xml"/>
  <Override PartName="/xl/worksheets/sheet500.xml" ContentType="application/vnd.openxmlformats-officedocument.spreadsheetml.worksheet+xml"/>
  <Override PartName="/xl/worksheets/sheet501.xml" ContentType="application/vnd.openxmlformats-officedocument.spreadsheetml.worksheet+xml"/>
  <Override PartName="/xl/worksheets/sheet502.xml" ContentType="application/vnd.openxmlformats-officedocument.spreadsheetml.worksheet+xml"/>
  <Override PartName="/xl/worksheets/sheet503.xml" ContentType="application/vnd.openxmlformats-officedocument.spreadsheetml.worksheet+xml"/>
  <Override PartName="/xl/worksheets/sheet504.xml" ContentType="application/vnd.openxmlformats-officedocument.spreadsheetml.worksheet+xml"/>
  <Override PartName="/xl/worksheets/sheet505.xml" ContentType="application/vnd.openxmlformats-officedocument.spreadsheetml.worksheet+xml"/>
  <Override PartName="/xl/worksheets/sheet506.xml" ContentType="application/vnd.openxmlformats-officedocument.spreadsheetml.worksheet+xml"/>
  <Override PartName="/xl/worksheets/sheet507.xml" ContentType="application/vnd.openxmlformats-officedocument.spreadsheetml.worksheet+xml"/>
  <Override PartName="/xl/worksheets/sheet508.xml" ContentType="application/vnd.openxmlformats-officedocument.spreadsheetml.worksheet+xml"/>
  <Override PartName="/xl/worksheets/sheet509.xml" ContentType="application/vnd.openxmlformats-officedocument.spreadsheetml.worksheet+xml"/>
  <Override PartName="/xl/worksheets/sheet510.xml" ContentType="application/vnd.openxmlformats-officedocument.spreadsheetml.worksheet+xml"/>
  <Override PartName="/xl/worksheets/sheet511.xml" ContentType="application/vnd.openxmlformats-officedocument.spreadsheetml.worksheet+xml"/>
  <Override PartName="/xl/worksheets/sheet512.xml" ContentType="application/vnd.openxmlformats-officedocument.spreadsheetml.worksheet+xml"/>
  <Override PartName="/xl/worksheets/sheet513.xml" ContentType="application/vnd.openxmlformats-officedocument.spreadsheetml.worksheet+xml"/>
  <Override PartName="/xl/worksheets/sheet514.xml" ContentType="application/vnd.openxmlformats-officedocument.spreadsheetml.worksheet+xml"/>
  <Override PartName="/xl/worksheets/sheet515.xml" ContentType="application/vnd.openxmlformats-officedocument.spreadsheetml.worksheet+xml"/>
  <Override PartName="/xl/worksheets/sheet516.xml" ContentType="application/vnd.openxmlformats-officedocument.spreadsheetml.worksheet+xml"/>
  <Override PartName="/xl/worksheets/sheet517.xml" ContentType="application/vnd.openxmlformats-officedocument.spreadsheetml.worksheet+xml"/>
  <Override PartName="/xl/worksheets/sheet518.xml" ContentType="application/vnd.openxmlformats-officedocument.spreadsheetml.worksheet+xml"/>
  <Override PartName="/xl/worksheets/sheet519.xml" ContentType="application/vnd.openxmlformats-officedocument.spreadsheetml.worksheet+xml"/>
  <Override PartName="/xl/worksheets/sheet520.xml" ContentType="application/vnd.openxmlformats-officedocument.spreadsheetml.worksheet+xml"/>
  <Override PartName="/xl/worksheets/sheet521.xml" ContentType="application/vnd.openxmlformats-officedocument.spreadsheetml.worksheet+xml"/>
  <Override PartName="/xl/worksheets/sheet522.xml" ContentType="application/vnd.openxmlformats-officedocument.spreadsheetml.worksheet+xml"/>
  <Override PartName="/xl/worksheets/sheet523.xml" ContentType="application/vnd.openxmlformats-officedocument.spreadsheetml.worksheet+xml"/>
  <Override PartName="/xl/worksheets/sheet524.xml" ContentType="application/vnd.openxmlformats-officedocument.spreadsheetml.worksheet+xml"/>
  <Override PartName="/xl/worksheets/sheet525.xml" ContentType="application/vnd.openxmlformats-officedocument.spreadsheetml.worksheet+xml"/>
  <Override PartName="/xl/worksheets/sheet526.xml" ContentType="application/vnd.openxmlformats-officedocument.spreadsheetml.worksheet+xml"/>
  <Override PartName="/xl/worksheets/sheet527.xml" ContentType="application/vnd.openxmlformats-officedocument.spreadsheetml.worksheet+xml"/>
  <Override PartName="/xl/worksheets/sheet528.xml" ContentType="application/vnd.openxmlformats-officedocument.spreadsheetml.worksheet+xml"/>
  <Override PartName="/xl/worksheets/sheet529.xml" ContentType="application/vnd.openxmlformats-officedocument.spreadsheetml.worksheet+xml"/>
  <Override PartName="/xl/worksheets/sheet530.xml" ContentType="application/vnd.openxmlformats-officedocument.spreadsheetml.worksheet+xml"/>
  <Override PartName="/xl/worksheets/sheet531.xml" ContentType="application/vnd.openxmlformats-officedocument.spreadsheetml.worksheet+xml"/>
  <Override PartName="/xl/worksheets/sheet532.xml" ContentType="application/vnd.openxmlformats-officedocument.spreadsheetml.worksheet+xml"/>
  <Override PartName="/xl/worksheets/sheet533.xml" ContentType="application/vnd.openxmlformats-officedocument.spreadsheetml.worksheet+xml"/>
  <Override PartName="/xl/worksheets/sheet534.xml" ContentType="application/vnd.openxmlformats-officedocument.spreadsheetml.worksheet+xml"/>
  <Override PartName="/xl/worksheets/sheet535.xml" ContentType="application/vnd.openxmlformats-officedocument.spreadsheetml.worksheet+xml"/>
  <Override PartName="/xl/worksheets/sheet536.xml" ContentType="application/vnd.openxmlformats-officedocument.spreadsheetml.worksheet+xml"/>
  <Override PartName="/xl/worksheets/sheet537.xml" ContentType="application/vnd.openxmlformats-officedocument.spreadsheetml.worksheet+xml"/>
  <Override PartName="/xl/worksheets/sheet538.xml" ContentType="application/vnd.openxmlformats-officedocument.spreadsheetml.worksheet+xml"/>
  <Override PartName="/xl/worksheets/sheet539.xml" ContentType="application/vnd.openxmlformats-officedocument.spreadsheetml.worksheet+xml"/>
  <Override PartName="/xl/worksheets/sheet540.xml" ContentType="application/vnd.openxmlformats-officedocument.spreadsheetml.worksheet+xml"/>
  <Override PartName="/xl/worksheets/sheet541.xml" ContentType="application/vnd.openxmlformats-officedocument.spreadsheetml.worksheet+xml"/>
  <Override PartName="/xl/worksheets/sheet542.xml" ContentType="application/vnd.openxmlformats-officedocument.spreadsheetml.worksheet+xml"/>
  <Override PartName="/xl/worksheets/sheet543.xml" ContentType="application/vnd.openxmlformats-officedocument.spreadsheetml.worksheet+xml"/>
  <Override PartName="/xl/worksheets/sheet544.xml" ContentType="application/vnd.openxmlformats-officedocument.spreadsheetml.worksheet+xml"/>
  <Override PartName="/xl/worksheets/sheet545.xml" ContentType="application/vnd.openxmlformats-officedocument.spreadsheetml.worksheet+xml"/>
  <Override PartName="/xl/worksheets/sheet546.xml" ContentType="application/vnd.openxmlformats-officedocument.spreadsheetml.worksheet+xml"/>
  <Override PartName="/xl/worksheets/sheet547.xml" ContentType="application/vnd.openxmlformats-officedocument.spreadsheetml.worksheet+xml"/>
  <Override PartName="/xl/worksheets/sheet548.xml" ContentType="application/vnd.openxmlformats-officedocument.spreadsheetml.worksheet+xml"/>
  <Override PartName="/xl/worksheets/sheet549.xml" ContentType="application/vnd.openxmlformats-officedocument.spreadsheetml.worksheet+xml"/>
  <Override PartName="/xl/worksheets/sheet550.xml" ContentType="application/vnd.openxmlformats-officedocument.spreadsheetml.worksheet+xml"/>
  <Override PartName="/xl/worksheets/sheet551.xml" ContentType="application/vnd.openxmlformats-officedocument.spreadsheetml.worksheet+xml"/>
  <Override PartName="/xl/worksheets/sheet552.xml" ContentType="application/vnd.openxmlformats-officedocument.spreadsheetml.worksheet+xml"/>
  <Override PartName="/xl/worksheets/sheet553.xml" ContentType="application/vnd.openxmlformats-officedocument.spreadsheetml.worksheet+xml"/>
  <Override PartName="/xl/worksheets/sheet554.xml" ContentType="application/vnd.openxmlformats-officedocument.spreadsheetml.worksheet+xml"/>
  <Override PartName="/xl/worksheets/sheet555.xml" ContentType="application/vnd.openxmlformats-officedocument.spreadsheetml.worksheet+xml"/>
  <Override PartName="/xl/worksheets/sheet556.xml" ContentType="application/vnd.openxmlformats-officedocument.spreadsheetml.worksheet+xml"/>
  <Override PartName="/xl/worksheets/sheet557.xml" ContentType="application/vnd.openxmlformats-officedocument.spreadsheetml.worksheet+xml"/>
  <Override PartName="/xl/worksheets/sheet558.xml" ContentType="application/vnd.openxmlformats-officedocument.spreadsheetml.worksheet+xml"/>
  <Override PartName="/xl/worksheets/sheet559.xml" ContentType="application/vnd.openxmlformats-officedocument.spreadsheetml.worksheet+xml"/>
  <Override PartName="/xl/worksheets/sheet560.xml" ContentType="application/vnd.openxmlformats-officedocument.spreadsheetml.worksheet+xml"/>
  <Override PartName="/xl/worksheets/sheet561.xml" ContentType="application/vnd.openxmlformats-officedocument.spreadsheetml.worksheet+xml"/>
  <Override PartName="/xl/worksheets/sheet562.xml" ContentType="application/vnd.openxmlformats-officedocument.spreadsheetml.worksheet+xml"/>
  <Override PartName="/xl/worksheets/sheet563.xml" ContentType="application/vnd.openxmlformats-officedocument.spreadsheetml.worksheet+xml"/>
  <Override PartName="/xl/worksheets/sheet564.xml" ContentType="application/vnd.openxmlformats-officedocument.spreadsheetml.worksheet+xml"/>
  <Override PartName="/xl/worksheets/sheet565.xml" ContentType="application/vnd.openxmlformats-officedocument.spreadsheetml.worksheet+xml"/>
  <Override PartName="/xl/worksheets/sheet566.xml" ContentType="application/vnd.openxmlformats-officedocument.spreadsheetml.worksheet+xml"/>
  <Override PartName="/xl/worksheets/sheet567.xml" ContentType="application/vnd.openxmlformats-officedocument.spreadsheetml.worksheet+xml"/>
  <Override PartName="/xl/worksheets/sheet568.xml" ContentType="application/vnd.openxmlformats-officedocument.spreadsheetml.worksheet+xml"/>
  <Override PartName="/xl/worksheets/sheet569.xml" ContentType="application/vnd.openxmlformats-officedocument.spreadsheetml.worksheet+xml"/>
  <Override PartName="/xl/worksheets/sheet570.xml" ContentType="application/vnd.openxmlformats-officedocument.spreadsheetml.worksheet+xml"/>
  <Override PartName="/xl/worksheets/sheet571.xml" ContentType="application/vnd.openxmlformats-officedocument.spreadsheetml.worksheet+xml"/>
  <Override PartName="/xl/worksheets/sheet572.xml" ContentType="application/vnd.openxmlformats-officedocument.spreadsheetml.worksheet+xml"/>
  <Override PartName="/xl/worksheets/sheet573.xml" ContentType="application/vnd.openxmlformats-officedocument.spreadsheetml.worksheet+xml"/>
  <Override PartName="/xl/worksheets/sheet574.xml" ContentType="application/vnd.openxmlformats-officedocument.spreadsheetml.worksheet+xml"/>
  <Override PartName="/xl/worksheets/sheet575.xml" ContentType="application/vnd.openxmlformats-officedocument.spreadsheetml.worksheet+xml"/>
  <Override PartName="/xl/worksheets/sheet576.xml" ContentType="application/vnd.openxmlformats-officedocument.spreadsheetml.worksheet+xml"/>
  <Override PartName="/xl/worksheets/sheet577.xml" ContentType="application/vnd.openxmlformats-officedocument.spreadsheetml.worksheet+xml"/>
  <Override PartName="/xl/worksheets/sheet578.xml" ContentType="application/vnd.openxmlformats-officedocument.spreadsheetml.worksheet+xml"/>
  <Override PartName="/xl/worksheets/sheet579.xml" ContentType="application/vnd.openxmlformats-officedocument.spreadsheetml.worksheet+xml"/>
  <Override PartName="/xl/worksheets/sheet580.xml" ContentType="application/vnd.openxmlformats-officedocument.spreadsheetml.worksheet+xml"/>
  <Override PartName="/xl/worksheets/sheet581.xml" ContentType="application/vnd.openxmlformats-officedocument.spreadsheetml.worksheet+xml"/>
  <Override PartName="/xl/worksheets/sheet582.xml" ContentType="application/vnd.openxmlformats-officedocument.spreadsheetml.worksheet+xml"/>
  <Override PartName="/xl/worksheets/sheet583.xml" ContentType="application/vnd.openxmlformats-officedocument.spreadsheetml.worksheet+xml"/>
  <Override PartName="/xl/worksheets/sheet584.xml" ContentType="application/vnd.openxmlformats-officedocument.spreadsheetml.worksheet+xml"/>
  <Override PartName="/xl/worksheets/sheet585.xml" ContentType="application/vnd.openxmlformats-officedocument.spreadsheetml.worksheet+xml"/>
  <Override PartName="/xl/worksheets/sheet586.xml" ContentType="application/vnd.openxmlformats-officedocument.spreadsheetml.worksheet+xml"/>
  <Override PartName="/xl/worksheets/sheet587.xml" ContentType="application/vnd.openxmlformats-officedocument.spreadsheetml.worksheet+xml"/>
  <Override PartName="/xl/worksheets/sheet588.xml" ContentType="application/vnd.openxmlformats-officedocument.spreadsheetml.worksheet+xml"/>
  <Override PartName="/xl/worksheets/sheet589.xml" ContentType="application/vnd.openxmlformats-officedocument.spreadsheetml.worksheet+xml"/>
  <Override PartName="/xl/worksheets/sheet590.xml" ContentType="application/vnd.openxmlformats-officedocument.spreadsheetml.worksheet+xml"/>
  <Override PartName="/xl/worksheets/sheet591.xml" ContentType="application/vnd.openxmlformats-officedocument.spreadsheetml.worksheet+xml"/>
  <Override PartName="/xl/worksheets/sheet592.xml" ContentType="application/vnd.openxmlformats-officedocument.spreadsheetml.worksheet+xml"/>
  <Override PartName="/xl/worksheets/sheet593.xml" ContentType="application/vnd.openxmlformats-officedocument.spreadsheetml.worksheet+xml"/>
  <Override PartName="/xl/worksheets/sheet594.xml" ContentType="application/vnd.openxmlformats-officedocument.spreadsheetml.worksheet+xml"/>
  <Override PartName="/xl/worksheets/sheet595.xml" ContentType="application/vnd.openxmlformats-officedocument.spreadsheetml.worksheet+xml"/>
  <Override PartName="/xl/worksheets/sheet596.xml" ContentType="application/vnd.openxmlformats-officedocument.spreadsheetml.worksheet+xml"/>
  <Override PartName="/xl/worksheets/sheet597.xml" ContentType="application/vnd.openxmlformats-officedocument.spreadsheetml.worksheet+xml"/>
  <Override PartName="/xl/worksheets/sheet598.xml" ContentType="application/vnd.openxmlformats-officedocument.spreadsheetml.worksheet+xml"/>
  <Override PartName="/xl/worksheets/sheet599.xml" ContentType="application/vnd.openxmlformats-officedocument.spreadsheetml.worksheet+xml"/>
  <Override PartName="/xl/worksheets/sheet600.xml" ContentType="application/vnd.openxmlformats-officedocument.spreadsheetml.worksheet+xml"/>
  <Override PartName="/xl/worksheets/sheet601.xml" ContentType="application/vnd.openxmlformats-officedocument.spreadsheetml.worksheet+xml"/>
  <Override PartName="/xl/worksheets/sheet602.xml" ContentType="application/vnd.openxmlformats-officedocument.spreadsheetml.worksheet+xml"/>
  <Override PartName="/xl/worksheets/sheet603.xml" ContentType="application/vnd.openxmlformats-officedocument.spreadsheetml.worksheet+xml"/>
  <Override PartName="/xl/worksheets/sheet604.xml" ContentType="application/vnd.openxmlformats-officedocument.spreadsheetml.worksheet+xml"/>
  <Override PartName="/xl/worksheets/sheet605.xml" ContentType="application/vnd.openxmlformats-officedocument.spreadsheetml.worksheet+xml"/>
  <Override PartName="/xl/worksheets/sheet606.xml" ContentType="application/vnd.openxmlformats-officedocument.spreadsheetml.worksheet+xml"/>
  <Override PartName="/xl/worksheets/sheet607.xml" ContentType="application/vnd.openxmlformats-officedocument.spreadsheetml.worksheet+xml"/>
  <Override PartName="/xl/worksheets/sheet608.xml" ContentType="application/vnd.openxmlformats-officedocument.spreadsheetml.worksheet+xml"/>
  <Override PartName="/xl/worksheets/sheet609.xml" ContentType="application/vnd.openxmlformats-officedocument.spreadsheetml.worksheet+xml"/>
  <Override PartName="/xl/worksheets/sheet610.xml" ContentType="application/vnd.openxmlformats-officedocument.spreadsheetml.worksheet+xml"/>
  <Override PartName="/xl/worksheets/sheet611.xml" ContentType="application/vnd.openxmlformats-officedocument.spreadsheetml.worksheet+xml"/>
  <Override PartName="/xl/worksheets/sheet612.xml" ContentType="application/vnd.openxmlformats-officedocument.spreadsheetml.worksheet+xml"/>
  <Override PartName="/xl/worksheets/sheet613.xml" ContentType="application/vnd.openxmlformats-officedocument.spreadsheetml.worksheet+xml"/>
  <Override PartName="/xl/worksheets/sheet614.xml" ContentType="application/vnd.openxmlformats-officedocument.spreadsheetml.worksheet+xml"/>
  <Override PartName="/xl/worksheets/sheet615.xml" ContentType="application/vnd.openxmlformats-officedocument.spreadsheetml.worksheet+xml"/>
  <Override PartName="/xl/worksheets/sheet616.xml" ContentType="application/vnd.openxmlformats-officedocument.spreadsheetml.worksheet+xml"/>
  <Override PartName="/xl/worksheets/sheet617.xml" ContentType="application/vnd.openxmlformats-officedocument.spreadsheetml.worksheet+xml"/>
  <Override PartName="/xl/worksheets/sheet618.xml" ContentType="application/vnd.openxmlformats-officedocument.spreadsheetml.worksheet+xml"/>
  <Override PartName="/xl/worksheets/sheet619.xml" ContentType="application/vnd.openxmlformats-officedocument.spreadsheetml.worksheet+xml"/>
  <Override PartName="/xl/worksheets/sheet620.xml" ContentType="application/vnd.openxmlformats-officedocument.spreadsheetml.worksheet+xml"/>
  <Override PartName="/xl/worksheets/sheet621.xml" ContentType="application/vnd.openxmlformats-officedocument.spreadsheetml.worksheet+xml"/>
  <Override PartName="/xl/worksheets/sheet622.xml" ContentType="application/vnd.openxmlformats-officedocument.spreadsheetml.worksheet+xml"/>
  <Override PartName="/xl/worksheets/sheet623.xml" ContentType="application/vnd.openxmlformats-officedocument.spreadsheetml.worksheet+xml"/>
  <Override PartName="/xl/worksheets/sheet624.xml" ContentType="application/vnd.openxmlformats-officedocument.spreadsheetml.worksheet+xml"/>
  <Override PartName="/xl/worksheets/sheet625.xml" ContentType="application/vnd.openxmlformats-officedocument.spreadsheetml.worksheet+xml"/>
  <Override PartName="/xl/worksheets/sheet626.xml" ContentType="application/vnd.openxmlformats-officedocument.spreadsheetml.worksheet+xml"/>
  <Override PartName="/xl/worksheets/sheet627.xml" ContentType="application/vnd.openxmlformats-officedocument.spreadsheetml.worksheet+xml"/>
  <Override PartName="/xl/worksheets/sheet628.xml" ContentType="application/vnd.openxmlformats-officedocument.spreadsheetml.worksheet+xml"/>
  <Override PartName="/xl/worksheets/sheet629.xml" ContentType="application/vnd.openxmlformats-officedocument.spreadsheetml.worksheet+xml"/>
  <Override PartName="/xl/worksheets/sheet630.xml" ContentType="application/vnd.openxmlformats-officedocument.spreadsheetml.worksheet+xml"/>
  <Override PartName="/xl/worksheets/sheet631.xml" ContentType="application/vnd.openxmlformats-officedocument.spreadsheetml.worksheet+xml"/>
  <Override PartName="/xl/worksheets/sheet632.xml" ContentType="application/vnd.openxmlformats-officedocument.spreadsheetml.worksheet+xml"/>
  <Override PartName="/xl/worksheets/sheet633.xml" ContentType="application/vnd.openxmlformats-officedocument.spreadsheetml.worksheet+xml"/>
  <Override PartName="/xl/worksheets/sheet634.xml" ContentType="application/vnd.openxmlformats-officedocument.spreadsheetml.worksheet+xml"/>
  <Override PartName="/xl/worksheets/sheet635.xml" ContentType="application/vnd.openxmlformats-officedocument.spreadsheetml.worksheet+xml"/>
  <Override PartName="/xl/worksheets/sheet636.xml" ContentType="application/vnd.openxmlformats-officedocument.spreadsheetml.worksheet+xml"/>
  <Override PartName="/xl/worksheets/sheet637.xml" ContentType="application/vnd.openxmlformats-officedocument.spreadsheetml.worksheet+xml"/>
  <Override PartName="/xl/worksheets/sheet638.xml" ContentType="application/vnd.openxmlformats-officedocument.spreadsheetml.worksheet+xml"/>
  <Override PartName="/xl/worksheets/sheet639.xml" ContentType="application/vnd.openxmlformats-officedocument.spreadsheetml.worksheet+xml"/>
  <Override PartName="/xl/worksheets/sheet640.xml" ContentType="application/vnd.openxmlformats-officedocument.spreadsheetml.worksheet+xml"/>
  <Override PartName="/xl/worksheets/sheet641.xml" ContentType="application/vnd.openxmlformats-officedocument.spreadsheetml.worksheet+xml"/>
  <Override PartName="/xl/worksheets/sheet642.xml" ContentType="application/vnd.openxmlformats-officedocument.spreadsheetml.worksheet+xml"/>
  <Override PartName="/xl/worksheets/sheet643.xml" ContentType="application/vnd.openxmlformats-officedocument.spreadsheetml.worksheet+xml"/>
  <Override PartName="/xl/worksheets/sheet644.xml" ContentType="application/vnd.openxmlformats-officedocument.spreadsheetml.worksheet+xml"/>
  <Override PartName="/xl/worksheets/sheet645.xml" ContentType="application/vnd.openxmlformats-officedocument.spreadsheetml.worksheet+xml"/>
  <Override PartName="/xl/worksheets/sheet646.xml" ContentType="application/vnd.openxmlformats-officedocument.spreadsheetml.worksheet+xml"/>
  <Override PartName="/xl/worksheets/sheet647.xml" ContentType="application/vnd.openxmlformats-officedocument.spreadsheetml.worksheet+xml"/>
  <Override PartName="/xl/worksheets/sheet648.xml" ContentType="application/vnd.openxmlformats-officedocument.spreadsheetml.worksheet+xml"/>
  <Override PartName="/xl/worksheets/sheet649.xml" ContentType="application/vnd.openxmlformats-officedocument.spreadsheetml.worksheet+xml"/>
  <Override PartName="/xl/worksheets/sheet650.xml" ContentType="application/vnd.openxmlformats-officedocument.spreadsheetml.worksheet+xml"/>
  <Override PartName="/xl/worksheets/sheet651.xml" ContentType="application/vnd.openxmlformats-officedocument.spreadsheetml.worksheet+xml"/>
  <Override PartName="/xl/worksheets/sheet652.xml" ContentType="application/vnd.openxmlformats-officedocument.spreadsheetml.worksheet+xml"/>
  <Override PartName="/xl/worksheets/sheet653.xml" ContentType="application/vnd.openxmlformats-officedocument.spreadsheetml.worksheet+xml"/>
  <Override PartName="/xl/worksheets/sheet654.xml" ContentType="application/vnd.openxmlformats-officedocument.spreadsheetml.worksheet+xml"/>
  <Override PartName="/xl/worksheets/sheet655.xml" ContentType="application/vnd.openxmlformats-officedocument.spreadsheetml.worksheet+xml"/>
  <Override PartName="/xl/worksheets/sheet656.xml" ContentType="application/vnd.openxmlformats-officedocument.spreadsheetml.worksheet+xml"/>
  <Override PartName="/xl/worksheets/sheet657.xml" ContentType="application/vnd.openxmlformats-officedocument.spreadsheetml.worksheet+xml"/>
  <Override PartName="/xl/worksheets/sheet658.xml" ContentType="application/vnd.openxmlformats-officedocument.spreadsheetml.worksheet+xml"/>
  <Override PartName="/xl/worksheets/sheet659.xml" ContentType="application/vnd.openxmlformats-officedocument.spreadsheetml.worksheet+xml"/>
  <Override PartName="/xl/worksheets/sheet660.xml" ContentType="application/vnd.openxmlformats-officedocument.spreadsheetml.worksheet+xml"/>
  <Override PartName="/xl/worksheets/sheet661.xml" ContentType="application/vnd.openxmlformats-officedocument.spreadsheetml.worksheet+xml"/>
  <Override PartName="/xl/worksheets/sheet662.xml" ContentType="application/vnd.openxmlformats-officedocument.spreadsheetml.worksheet+xml"/>
  <Override PartName="/xl/worksheets/sheet663.xml" ContentType="application/vnd.openxmlformats-officedocument.spreadsheetml.worksheet+xml"/>
  <Override PartName="/xl/worksheets/sheet664.xml" ContentType="application/vnd.openxmlformats-officedocument.spreadsheetml.worksheet+xml"/>
  <Override PartName="/xl/worksheets/sheet665.xml" ContentType="application/vnd.openxmlformats-officedocument.spreadsheetml.worksheet+xml"/>
  <Override PartName="/xl/worksheets/sheet666.xml" ContentType="application/vnd.openxmlformats-officedocument.spreadsheetml.worksheet+xml"/>
  <Override PartName="/xl/worksheets/sheet667.xml" ContentType="application/vnd.openxmlformats-officedocument.spreadsheetml.worksheet+xml"/>
  <Override PartName="/xl/worksheets/sheet668.xml" ContentType="application/vnd.openxmlformats-officedocument.spreadsheetml.worksheet+xml"/>
  <Override PartName="/xl/worksheets/sheet669.xml" ContentType="application/vnd.openxmlformats-officedocument.spreadsheetml.worksheet+xml"/>
  <Override PartName="/xl/worksheets/sheet670.xml" ContentType="application/vnd.openxmlformats-officedocument.spreadsheetml.worksheet+xml"/>
  <Override PartName="/xl/worksheets/sheet671.xml" ContentType="application/vnd.openxmlformats-officedocument.spreadsheetml.worksheet+xml"/>
  <Override PartName="/xl/worksheets/sheet672.xml" ContentType="application/vnd.openxmlformats-officedocument.spreadsheetml.worksheet+xml"/>
  <Override PartName="/xl/worksheets/sheet673.xml" ContentType="application/vnd.openxmlformats-officedocument.spreadsheetml.worksheet+xml"/>
  <Override PartName="/xl/worksheets/sheet674.xml" ContentType="application/vnd.openxmlformats-officedocument.spreadsheetml.worksheet+xml"/>
  <Override PartName="/xl/worksheets/sheet675.xml" ContentType="application/vnd.openxmlformats-officedocument.spreadsheetml.worksheet+xml"/>
  <Override PartName="/xl/worksheets/sheet676.xml" ContentType="application/vnd.openxmlformats-officedocument.spreadsheetml.worksheet+xml"/>
  <Override PartName="/xl/worksheets/sheet677.xml" ContentType="application/vnd.openxmlformats-officedocument.spreadsheetml.worksheet+xml"/>
  <Override PartName="/xl/worksheets/sheet678.xml" ContentType="application/vnd.openxmlformats-officedocument.spreadsheetml.worksheet+xml"/>
  <Override PartName="/xl/worksheets/sheet679.xml" ContentType="application/vnd.openxmlformats-officedocument.spreadsheetml.worksheet+xml"/>
  <Override PartName="/xl/worksheets/sheet680.xml" ContentType="application/vnd.openxmlformats-officedocument.spreadsheetml.worksheet+xml"/>
  <Override PartName="/xl/worksheets/sheet681.xml" ContentType="application/vnd.openxmlformats-officedocument.spreadsheetml.worksheet+xml"/>
  <Override PartName="/xl/worksheets/sheet682.xml" ContentType="application/vnd.openxmlformats-officedocument.spreadsheetml.worksheet+xml"/>
  <Override PartName="/xl/worksheets/sheet683.xml" ContentType="application/vnd.openxmlformats-officedocument.spreadsheetml.worksheet+xml"/>
  <Override PartName="/xl/worksheets/sheet684.xml" ContentType="application/vnd.openxmlformats-officedocument.spreadsheetml.worksheet+xml"/>
  <Override PartName="/xl/worksheets/sheet685.xml" ContentType="application/vnd.openxmlformats-officedocument.spreadsheetml.worksheet+xml"/>
  <Override PartName="/xl/worksheets/sheet686.xml" ContentType="application/vnd.openxmlformats-officedocument.spreadsheetml.worksheet+xml"/>
  <Override PartName="/xl/worksheets/sheet687.xml" ContentType="application/vnd.openxmlformats-officedocument.spreadsheetml.worksheet+xml"/>
  <Override PartName="/xl/worksheets/sheet688.xml" ContentType="application/vnd.openxmlformats-officedocument.spreadsheetml.worksheet+xml"/>
  <Override PartName="/xl/worksheets/sheet689.xml" ContentType="application/vnd.openxmlformats-officedocument.spreadsheetml.worksheet+xml"/>
  <Override PartName="/xl/worksheets/sheet690.xml" ContentType="application/vnd.openxmlformats-officedocument.spreadsheetml.worksheet+xml"/>
  <Override PartName="/xl/worksheets/sheet691.xml" ContentType="application/vnd.openxmlformats-officedocument.spreadsheetml.worksheet+xml"/>
  <Override PartName="/xl/worksheets/sheet692.xml" ContentType="application/vnd.openxmlformats-officedocument.spreadsheetml.worksheet+xml"/>
  <Override PartName="/xl/worksheets/sheet693.xml" ContentType="application/vnd.openxmlformats-officedocument.spreadsheetml.worksheet+xml"/>
  <Override PartName="/xl/worksheets/sheet694.xml" ContentType="application/vnd.openxmlformats-officedocument.spreadsheetml.worksheet+xml"/>
  <Override PartName="/xl/worksheets/sheet695.xml" ContentType="application/vnd.openxmlformats-officedocument.spreadsheetml.worksheet+xml"/>
  <Override PartName="/xl/worksheets/sheet696.xml" ContentType="application/vnd.openxmlformats-officedocument.spreadsheetml.worksheet+xml"/>
  <Override PartName="/xl/worksheets/sheet697.xml" ContentType="application/vnd.openxmlformats-officedocument.spreadsheetml.worksheet+xml"/>
  <Override PartName="/xl/worksheets/sheet698.xml" ContentType="application/vnd.openxmlformats-officedocument.spreadsheetml.worksheet+xml"/>
  <Override PartName="/xl/worksheets/sheet699.xml" ContentType="application/vnd.openxmlformats-officedocument.spreadsheetml.worksheet+xml"/>
  <Override PartName="/xl/worksheets/sheet700.xml" ContentType="application/vnd.openxmlformats-officedocument.spreadsheetml.worksheet+xml"/>
  <Override PartName="/xl/worksheets/sheet701.xml" ContentType="application/vnd.openxmlformats-officedocument.spreadsheetml.worksheet+xml"/>
  <Override PartName="/xl/worksheets/sheet702.xml" ContentType="application/vnd.openxmlformats-officedocument.spreadsheetml.worksheet+xml"/>
  <Override PartName="/xl/worksheets/sheet703.xml" ContentType="application/vnd.openxmlformats-officedocument.spreadsheetml.worksheet+xml"/>
  <Override PartName="/xl/worksheets/sheet704.xml" ContentType="application/vnd.openxmlformats-officedocument.spreadsheetml.worksheet+xml"/>
  <Override PartName="/xl/worksheets/sheet705.xml" ContentType="application/vnd.openxmlformats-officedocument.spreadsheetml.worksheet+xml"/>
  <Override PartName="/xl/worksheets/sheet706.xml" ContentType="application/vnd.openxmlformats-officedocument.spreadsheetml.worksheet+xml"/>
  <Override PartName="/xl/worksheets/sheet707.xml" ContentType="application/vnd.openxmlformats-officedocument.spreadsheetml.worksheet+xml"/>
  <Override PartName="/xl/worksheets/sheet708.xml" ContentType="application/vnd.openxmlformats-officedocument.spreadsheetml.worksheet+xml"/>
  <Override PartName="/xl/worksheets/sheet709.xml" ContentType="application/vnd.openxmlformats-officedocument.spreadsheetml.worksheet+xml"/>
  <Override PartName="/xl/worksheets/sheet710.xml" ContentType="application/vnd.openxmlformats-officedocument.spreadsheetml.worksheet+xml"/>
  <Override PartName="/xl/worksheets/sheet711.xml" ContentType="application/vnd.openxmlformats-officedocument.spreadsheetml.worksheet+xml"/>
  <Override PartName="/xl/worksheets/sheet712.xml" ContentType="application/vnd.openxmlformats-officedocument.spreadsheetml.worksheet+xml"/>
  <Override PartName="/xl/worksheets/sheet713.xml" ContentType="application/vnd.openxmlformats-officedocument.spreadsheetml.worksheet+xml"/>
  <Override PartName="/xl/worksheets/sheet714.xml" ContentType="application/vnd.openxmlformats-officedocument.spreadsheetml.worksheet+xml"/>
  <Override PartName="/xl/worksheets/sheet715.xml" ContentType="application/vnd.openxmlformats-officedocument.spreadsheetml.worksheet+xml"/>
  <Override PartName="/xl/worksheets/sheet716.xml" ContentType="application/vnd.openxmlformats-officedocument.spreadsheetml.worksheet+xml"/>
  <Override PartName="/xl/worksheets/sheet717.xml" ContentType="application/vnd.openxmlformats-officedocument.spreadsheetml.worksheet+xml"/>
  <Override PartName="/xl/worksheets/sheet718.xml" ContentType="application/vnd.openxmlformats-officedocument.spreadsheetml.worksheet+xml"/>
  <Override PartName="/xl/worksheets/sheet719.xml" ContentType="application/vnd.openxmlformats-officedocument.spreadsheetml.worksheet+xml"/>
  <Override PartName="/xl/worksheets/sheet720.xml" ContentType="application/vnd.openxmlformats-officedocument.spreadsheetml.worksheet+xml"/>
  <Override PartName="/xl/worksheets/sheet721.xml" ContentType="application/vnd.openxmlformats-officedocument.spreadsheetml.worksheet+xml"/>
  <Override PartName="/xl/worksheets/sheet722.xml" ContentType="application/vnd.openxmlformats-officedocument.spreadsheetml.worksheet+xml"/>
  <Override PartName="/xl/worksheets/sheet723.xml" ContentType="application/vnd.openxmlformats-officedocument.spreadsheetml.worksheet+xml"/>
  <Override PartName="/xl/worksheets/sheet724.xml" ContentType="application/vnd.openxmlformats-officedocument.spreadsheetml.worksheet+xml"/>
  <Override PartName="/xl/worksheets/sheet725.xml" ContentType="application/vnd.openxmlformats-officedocument.spreadsheetml.worksheet+xml"/>
  <Override PartName="/xl/worksheets/sheet726.xml" ContentType="application/vnd.openxmlformats-officedocument.spreadsheetml.worksheet+xml"/>
  <Override PartName="/xl/worksheets/sheet727.xml" ContentType="application/vnd.openxmlformats-officedocument.spreadsheetml.worksheet+xml"/>
  <Override PartName="/xl/worksheets/sheet728.xml" ContentType="application/vnd.openxmlformats-officedocument.spreadsheetml.worksheet+xml"/>
  <Override PartName="/xl/worksheets/sheet729.xml" ContentType="application/vnd.openxmlformats-officedocument.spreadsheetml.worksheet+xml"/>
  <Override PartName="/xl/worksheets/sheet730.xml" ContentType="application/vnd.openxmlformats-officedocument.spreadsheetml.worksheet+xml"/>
  <Override PartName="/xl/worksheets/sheet731.xml" ContentType="application/vnd.openxmlformats-officedocument.spreadsheetml.worksheet+xml"/>
  <Override PartName="/xl/worksheets/sheet732.xml" ContentType="application/vnd.openxmlformats-officedocument.spreadsheetml.worksheet+xml"/>
  <Override PartName="/xl/worksheets/sheet733.xml" ContentType="application/vnd.openxmlformats-officedocument.spreadsheetml.worksheet+xml"/>
  <Override PartName="/xl/worksheets/sheet734.xml" ContentType="application/vnd.openxmlformats-officedocument.spreadsheetml.worksheet+xml"/>
  <Override PartName="/xl/worksheets/sheet735.xml" ContentType="application/vnd.openxmlformats-officedocument.spreadsheetml.worksheet+xml"/>
  <Override PartName="/xl/worksheets/sheet736.xml" ContentType="application/vnd.openxmlformats-officedocument.spreadsheetml.worksheet+xml"/>
  <Override PartName="/xl/worksheets/sheet737.xml" ContentType="application/vnd.openxmlformats-officedocument.spreadsheetml.worksheet+xml"/>
  <Override PartName="/xl/worksheets/sheet738.xml" ContentType="application/vnd.openxmlformats-officedocument.spreadsheetml.worksheet+xml"/>
  <Override PartName="/xl/worksheets/sheet739.xml" ContentType="application/vnd.openxmlformats-officedocument.spreadsheetml.worksheet+xml"/>
  <Override PartName="/xl/worksheets/sheet740.xml" ContentType="application/vnd.openxmlformats-officedocument.spreadsheetml.worksheet+xml"/>
  <Override PartName="/xl/worksheets/sheet741.xml" ContentType="application/vnd.openxmlformats-officedocument.spreadsheetml.worksheet+xml"/>
  <Override PartName="/xl/worksheets/sheet742.xml" ContentType="application/vnd.openxmlformats-officedocument.spreadsheetml.worksheet+xml"/>
  <Override PartName="/xl/worksheets/sheet743.xml" ContentType="application/vnd.openxmlformats-officedocument.spreadsheetml.worksheet+xml"/>
  <Override PartName="/xl/worksheets/sheet744.xml" ContentType="application/vnd.openxmlformats-officedocument.spreadsheetml.worksheet+xml"/>
  <Override PartName="/xl/worksheets/sheet745.xml" ContentType="application/vnd.openxmlformats-officedocument.spreadsheetml.worksheet+xml"/>
  <Override PartName="/xl/worksheets/sheet746.xml" ContentType="application/vnd.openxmlformats-officedocument.spreadsheetml.worksheet+xml"/>
  <Override PartName="/xl/worksheets/sheet747.xml" ContentType="application/vnd.openxmlformats-officedocument.spreadsheetml.worksheet+xml"/>
  <Override PartName="/xl/worksheets/sheet748.xml" ContentType="application/vnd.openxmlformats-officedocument.spreadsheetml.worksheet+xml"/>
  <Override PartName="/xl/worksheets/sheet749.xml" ContentType="application/vnd.openxmlformats-officedocument.spreadsheetml.worksheet+xml"/>
  <Override PartName="/xl/worksheets/sheet750.xml" ContentType="application/vnd.openxmlformats-officedocument.spreadsheetml.worksheet+xml"/>
  <Override PartName="/xl/worksheets/sheet751.xml" ContentType="application/vnd.openxmlformats-officedocument.spreadsheetml.worksheet+xml"/>
  <Override PartName="/xl/worksheets/sheet752.xml" ContentType="application/vnd.openxmlformats-officedocument.spreadsheetml.worksheet+xml"/>
  <Override PartName="/xl/worksheets/sheet753.xml" ContentType="application/vnd.openxmlformats-officedocument.spreadsheetml.worksheet+xml"/>
  <Override PartName="/xl/worksheets/sheet754.xml" ContentType="application/vnd.openxmlformats-officedocument.spreadsheetml.worksheet+xml"/>
  <Override PartName="/xl/worksheets/sheet755.xml" ContentType="application/vnd.openxmlformats-officedocument.spreadsheetml.worksheet+xml"/>
  <Override PartName="/xl/worksheets/sheet756.xml" ContentType="application/vnd.openxmlformats-officedocument.spreadsheetml.worksheet+xml"/>
  <Override PartName="/xl/worksheets/sheet757.xml" ContentType="application/vnd.openxmlformats-officedocument.spreadsheetml.worksheet+xml"/>
  <Override PartName="/xl/worksheets/sheet758.xml" ContentType="application/vnd.openxmlformats-officedocument.spreadsheetml.worksheet+xml"/>
  <Override PartName="/xl/worksheets/sheet759.xml" ContentType="application/vnd.openxmlformats-officedocument.spreadsheetml.worksheet+xml"/>
  <Override PartName="/xl/worksheets/sheet760.xml" ContentType="application/vnd.openxmlformats-officedocument.spreadsheetml.worksheet+xml"/>
  <Override PartName="/xl/worksheets/sheet761.xml" ContentType="application/vnd.openxmlformats-officedocument.spreadsheetml.worksheet+xml"/>
  <Override PartName="/xl/worksheets/sheet762.xml" ContentType="application/vnd.openxmlformats-officedocument.spreadsheetml.worksheet+xml"/>
  <Override PartName="/xl/worksheets/sheet763.xml" ContentType="application/vnd.openxmlformats-officedocument.spreadsheetml.worksheet+xml"/>
  <Override PartName="/xl/worksheets/sheet764.xml" ContentType="application/vnd.openxmlformats-officedocument.spreadsheetml.worksheet+xml"/>
  <Override PartName="/xl/worksheets/sheet765.xml" ContentType="application/vnd.openxmlformats-officedocument.spreadsheetml.worksheet+xml"/>
  <Override PartName="/xl/worksheets/sheet766.xml" ContentType="application/vnd.openxmlformats-officedocument.spreadsheetml.worksheet+xml"/>
  <Override PartName="/xl/worksheets/sheet767.xml" ContentType="application/vnd.openxmlformats-officedocument.spreadsheetml.worksheet+xml"/>
  <Override PartName="/xl/worksheets/sheet768.xml" ContentType="application/vnd.openxmlformats-officedocument.spreadsheetml.worksheet+xml"/>
  <Override PartName="/xl/worksheets/sheet769.xml" ContentType="application/vnd.openxmlformats-officedocument.spreadsheetml.worksheet+xml"/>
  <Override PartName="/xl/worksheets/sheet770.xml" ContentType="application/vnd.openxmlformats-officedocument.spreadsheetml.worksheet+xml"/>
  <Override PartName="/xl/worksheets/sheet771.xml" ContentType="application/vnd.openxmlformats-officedocument.spreadsheetml.worksheet+xml"/>
  <Override PartName="/xl/worksheets/sheet772.xml" ContentType="application/vnd.openxmlformats-officedocument.spreadsheetml.worksheet+xml"/>
  <Override PartName="/xl/worksheets/sheet773.xml" ContentType="application/vnd.openxmlformats-officedocument.spreadsheetml.worksheet+xml"/>
  <Override PartName="/xl/worksheets/sheet774.xml" ContentType="application/vnd.openxmlformats-officedocument.spreadsheetml.worksheet+xml"/>
  <Override PartName="/xl/worksheets/sheet775.xml" ContentType="application/vnd.openxmlformats-officedocument.spreadsheetml.worksheet+xml"/>
  <Override PartName="/xl/worksheets/sheet776.xml" ContentType="application/vnd.openxmlformats-officedocument.spreadsheetml.worksheet+xml"/>
  <Override PartName="/xl/worksheets/sheet777.xml" ContentType="application/vnd.openxmlformats-officedocument.spreadsheetml.worksheet+xml"/>
  <Override PartName="/xl/worksheets/sheet778.xml" ContentType="application/vnd.openxmlformats-officedocument.spreadsheetml.worksheet+xml"/>
  <Override PartName="/xl/worksheets/sheet779.xml" ContentType="application/vnd.openxmlformats-officedocument.spreadsheetml.worksheet+xml"/>
  <Override PartName="/xl/worksheets/sheet780.xml" ContentType="application/vnd.openxmlformats-officedocument.spreadsheetml.worksheet+xml"/>
  <Override PartName="/xl/worksheets/sheet781.xml" ContentType="application/vnd.openxmlformats-officedocument.spreadsheetml.worksheet+xml"/>
  <Override PartName="/xl/worksheets/sheet782.xml" ContentType="application/vnd.openxmlformats-officedocument.spreadsheetml.worksheet+xml"/>
  <Override PartName="/xl/worksheets/sheet783.xml" ContentType="application/vnd.openxmlformats-officedocument.spreadsheetml.worksheet+xml"/>
  <Override PartName="/xl/worksheets/sheet784.xml" ContentType="application/vnd.openxmlformats-officedocument.spreadsheetml.worksheet+xml"/>
  <Override PartName="/xl/worksheets/sheet785.xml" ContentType="application/vnd.openxmlformats-officedocument.spreadsheetml.worksheet+xml"/>
  <Override PartName="/xl/worksheets/sheet786.xml" ContentType="application/vnd.openxmlformats-officedocument.spreadsheetml.worksheet+xml"/>
  <Override PartName="/xl/worksheets/sheet787.xml" ContentType="application/vnd.openxmlformats-officedocument.spreadsheetml.worksheet+xml"/>
  <Override PartName="/xl/worksheets/sheet788.xml" ContentType="application/vnd.openxmlformats-officedocument.spreadsheetml.worksheet+xml"/>
  <Override PartName="/xl/worksheets/sheet789.xml" ContentType="application/vnd.openxmlformats-officedocument.spreadsheetml.worksheet+xml"/>
  <Override PartName="/xl/worksheets/sheet790.xml" ContentType="application/vnd.openxmlformats-officedocument.spreadsheetml.worksheet+xml"/>
  <Override PartName="/xl/worksheets/sheet791.xml" ContentType="application/vnd.openxmlformats-officedocument.spreadsheetml.worksheet+xml"/>
  <Override PartName="/xl/worksheets/sheet792.xml" ContentType="application/vnd.openxmlformats-officedocument.spreadsheetml.worksheet+xml"/>
  <Override PartName="/xl/worksheets/sheet793.xml" ContentType="application/vnd.openxmlformats-officedocument.spreadsheetml.worksheet+xml"/>
  <Override PartName="/xl/worksheets/sheet794.xml" ContentType="application/vnd.openxmlformats-officedocument.spreadsheetml.worksheet+xml"/>
  <Override PartName="/xl/worksheets/sheet795.xml" ContentType="application/vnd.openxmlformats-officedocument.spreadsheetml.worksheet+xml"/>
  <Override PartName="/xl/worksheets/sheet796.xml" ContentType="application/vnd.openxmlformats-officedocument.spreadsheetml.worksheet+xml"/>
  <Override PartName="/xl/worksheets/sheet797.xml" ContentType="application/vnd.openxmlformats-officedocument.spreadsheetml.worksheet+xml"/>
  <Override PartName="/xl/worksheets/sheet798.xml" ContentType="application/vnd.openxmlformats-officedocument.spreadsheetml.worksheet+xml"/>
  <Override PartName="/xl/worksheets/sheet799.xml" ContentType="application/vnd.openxmlformats-officedocument.spreadsheetml.worksheet+xml"/>
  <Override PartName="/xl/worksheets/sheet800.xml" ContentType="application/vnd.openxmlformats-officedocument.spreadsheetml.worksheet+xml"/>
  <Override PartName="/xl/worksheets/sheet801.xml" ContentType="application/vnd.openxmlformats-officedocument.spreadsheetml.worksheet+xml"/>
  <Override PartName="/xl/worksheets/sheet802.xml" ContentType="application/vnd.openxmlformats-officedocument.spreadsheetml.worksheet+xml"/>
  <Override PartName="/xl/worksheets/sheet803.xml" ContentType="application/vnd.openxmlformats-officedocument.spreadsheetml.worksheet+xml"/>
  <Override PartName="/xl/worksheets/sheet804.xml" ContentType="application/vnd.openxmlformats-officedocument.spreadsheetml.worksheet+xml"/>
  <Override PartName="/xl/worksheets/sheet805.xml" ContentType="application/vnd.openxmlformats-officedocument.spreadsheetml.worksheet+xml"/>
  <Override PartName="/xl/worksheets/sheet806.xml" ContentType="application/vnd.openxmlformats-officedocument.spreadsheetml.worksheet+xml"/>
  <Override PartName="/xl/worksheets/sheet807.xml" ContentType="application/vnd.openxmlformats-officedocument.spreadsheetml.worksheet+xml"/>
  <Override PartName="/xl/worksheets/sheet808.xml" ContentType="application/vnd.openxmlformats-officedocument.spreadsheetml.worksheet+xml"/>
  <Override PartName="/xl/worksheets/sheet809.xml" ContentType="application/vnd.openxmlformats-officedocument.spreadsheetml.worksheet+xml"/>
  <Override PartName="/xl/worksheets/sheet810.xml" ContentType="application/vnd.openxmlformats-officedocument.spreadsheetml.worksheet+xml"/>
  <Override PartName="/xl/worksheets/sheet811.xml" ContentType="application/vnd.openxmlformats-officedocument.spreadsheetml.worksheet+xml"/>
  <Override PartName="/xl/worksheets/sheet812.xml" ContentType="application/vnd.openxmlformats-officedocument.spreadsheetml.worksheet+xml"/>
  <Override PartName="/xl/worksheets/sheet813.xml" ContentType="application/vnd.openxmlformats-officedocument.spreadsheetml.worksheet+xml"/>
  <Override PartName="/xl/worksheets/sheet814.xml" ContentType="application/vnd.openxmlformats-officedocument.spreadsheetml.worksheet+xml"/>
  <Override PartName="/xl/worksheets/sheet815.xml" ContentType="application/vnd.openxmlformats-officedocument.spreadsheetml.worksheet+xml"/>
  <Override PartName="/xl/worksheets/sheet816.xml" ContentType="application/vnd.openxmlformats-officedocument.spreadsheetml.worksheet+xml"/>
  <Override PartName="/xl/worksheets/sheet817.xml" ContentType="application/vnd.openxmlformats-officedocument.spreadsheetml.worksheet+xml"/>
  <Override PartName="/xl/worksheets/sheet818.xml" ContentType="application/vnd.openxmlformats-officedocument.spreadsheetml.worksheet+xml"/>
  <Override PartName="/xl/worksheets/sheet819.xml" ContentType="application/vnd.openxmlformats-officedocument.spreadsheetml.worksheet+xml"/>
  <Override PartName="/xl/worksheets/sheet820.xml" ContentType="application/vnd.openxmlformats-officedocument.spreadsheetml.worksheet+xml"/>
  <Override PartName="/xl/worksheets/sheet821.xml" ContentType="application/vnd.openxmlformats-officedocument.spreadsheetml.worksheet+xml"/>
  <Override PartName="/xl/worksheets/sheet822.xml" ContentType="application/vnd.openxmlformats-officedocument.spreadsheetml.worksheet+xml"/>
  <Override PartName="/xl/worksheets/sheet823.xml" ContentType="application/vnd.openxmlformats-officedocument.spreadsheetml.worksheet+xml"/>
  <Override PartName="/xl/worksheets/sheet824.xml" ContentType="application/vnd.openxmlformats-officedocument.spreadsheetml.worksheet+xml"/>
  <Override PartName="/xl/worksheets/sheet825.xml" ContentType="application/vnd.openxmlformats-officedocument.spreadsheetml.worksheet+xml"/>
  <Override PartName="/xl/worksheets/sheet826.xml" ContentType="application/vnd.openxmlformats-officedocument.spreadsheetml.worksheet+xml"/>
  <Override PartName="/xl/worksheets/sheet827.xml" ContentType="application/vnd.openxmlformats-officedocument.spreadsheetml.worksheet+xml"/>
  <Override PartName="/xl/worksheets/sheet828.xml" ContentType="application/vnd.openxmlformats-officedocument.spreadsheetml.worksheet+xml"/>
  <Override PartName="/xl/worksheets/sheet829.xml" ContentType="application/vnd.openxmlformats-officedocument.spreadsheetml.worksheet+xml"/>
  <Override PartName="/xl/worksheets/sheet830.xml" ContentType="application/vnd.openxmlformats-officedocument.spreadsheetml.worksheet+xml"/>
  <Override PartName="/xl/worksheets/sheet831.xml" ContentType="application/vnd.openxmlformats-officedocument.spreadsheetml.worksheet+xml"/>
  <Override PartName="/xl/worksheets/sheet832.xml" ContentType="application/vnd.openxmlformats-officedocument.spreadsheetml.worksheet+xml"/>
  <Override PartName="/xl/worksheets/sheet833.xml" ContentType="application/vnd.openxmlformats-officedocument.spreadsheetml.worksheet+xml"/>
  <Override PartName="/xl/worksheets/sheet834.xml" ContentType="application/vnd.openxmlformats-officedocument.spreadsheetml.worksheet+xml"/>
  <Override PartName="/xl/worksheets/sheet835.xml" ContentType="application/vnd.openxmlformats-officedocument.spreadsheetml.worksheet+xml"/>
  <Override PartName="/xl/worksheets/sheet836.xml" ContentType="application/vnd.openxmlformats-officedocument.spreadsheetml.worksheet+xml"/>
  <Override PartName="/xl/worksheets/sheet837.xml" ContentType="application/vnd.openxmlformats-officedocument.spreadsheetml.worksheet+xml"/>
  <Override PartName="/xl/worksheets/sheet838.xml" ContentType="application/vnd.openxmlformats-officedocument.spreadsheetml.worksheet+xml"/>
  <Override PartName="/xl/worksheets/sheet839.xml" ContentType="application/vnd.openxmlformats-officedocument.spreadsheetml.worksheet+xml"/>
  <Override PartName="/xl/worksheets/sheet840.xml" ContentType="application/vnd.openxmlformats-officedocument.spreadsheetml.worksheet+xml"/>
  <Override PartName="/xl/worksheets/sheet841.xml" ContentType="application/vnd.openxmlformats-officedocument.spreadsheetml.worksheet+xml"/>
  <Override PartName="/xl/worksheets/sheet842.xml" ContentType="application/vnd.openxmlformats-officedocument.spreadsheetml.worksheet+xml"/>
  <Override PartName="/xl/worksheets/sheet843.xml" ContentType="application/vnd.openxmlformats-officedocument.spreadsheetml.worksheet+xml"/>
  <Override PartName="/xl/worksheets/sheet844.xml" ContentType="application/vnd.openxmlformats-officedocument.spreadsheetml.worksheet+xml"/>
  <Override PartName="/xl/worksheets/sheet845.xml" ContentType="application/vnd.openxmlformats-officedocument.spreadsheetml.worksheet+xml"/>
  <Override PartName="/xl/worksheets/sheet846.xml" ContentType="application/vnd.openxmlformats-officedocument.spreadsheetml.worksheet+xml"/>
  <Override PartName="/xl/worksheets/sheet847.xml" ContentType="application/vnd.openxmlformats-officedocument.spreadsheetml.worksheet+xml"/>
  <Override PartName="/xl/worksheets/sheet848.xml" ContentType="application/vnd.openxmlformats-officedocument.spreadsheetml.worksheet+xml"/>
  <Override PartName="/xl/worksheets/sheet849.xml" ContentType="application/vnd.openxmlformats-officedocument.spreadsheetml.worksheet+xml"/>
  <Override PartName="/xl/worksheets/sheet850.xml" ContentType="application/vnd.openxmlformats-officedocument.spreadsheetml.worksheet+xml"/>
  <Override PartName="/xl/worksheets/sheet851.xml" ContentType="application/vnd.openxmlformats-officedocument.spreadsheetml.worksheet+xml"/>
  <Override PartName="/xl/worksheets/sheet852.xml" ContentType="application/vnd.openxmlformats-officedocument.spreadsheetml.worksheet+xml"/>
  <Override PartName="/xl/worksheets/sheet853.xml" ContentType="application/vnd.openxmlformats-officedocument.spreadsheetml.worksheet+xml"/>
  <Override PartName="/xl/worksheets/sheet854.xml" ContentType="application/vnd.openxmlformats-officedocument.spreadsheetml.worksheet+xml"/>
  <Override PartName="/xl/worksheets/sheet855.xml" ContentType="application/vnd.openxmlformats-officedocument.spreadsheetml.worksheet+xml"/>
  <Override PartName="/xl/worksheets/sheet856.xml" ContentType="application/vnd.openxmlformats-officedocument.spreadsheetml.worksheet+xml"/>
  <Override PartName="/xl/worksheets/sheet857.xml" ContentType="application/vnd.openxmlformats-officedocument.spreadsheetml.worksheet+xml"/>
  <Override PartName="/xl/worksheets/sheet858.xml" ContentType="application/vnd.openxmlformats-officedocument.spreadsheetml.worksheet+xml"/>
  <Override PartName="/xl/worksheets/sheet859.xml" ContentType="application/vnd.openxmlformats-officedocument.spreadsheetml.worksheet+xml"/>
  <Override PartName="/xl/worksheets/sheet860.xml" ContentType="application/vnd.openxmlformats-officedocument.spreadsheetml.worksheet+xml"/>
  <Override PartName="/xl/worksheets/sheet861.xml" ContentType="application/vnd.openxmlformats-officedocument.spreadsheetml.worksheet+xml"/>
  <Override PartName="/xl/worksheets/sheet862.xml" ContentType="application/vnd.openxmlformats-officedocument.spreadsheetml.worksheet+xml"/>
  <Override PartName="/xl/worksheets/sheet863.xml" ContentType="application/vnd.openxmlformats-officedocument.spreadsheetml.worksheet+xml"/>
  <Override PartName="/xl/worksheets/sheet864.xml" ContentType="application/vnd.openxmlformats-officedocument.spreadsheetml.worksheet+xml"/>
  <Override PartName="/xl/worksheets/sheet865.xml" ContentType="application/vnd.openxmlformats-officedocument.spreadsheetml.worksheet+xml"/>
  <Override PartName="/xl/worksheets/sheet866.xml" ContentType="application/vnd.openxmlformats-officedocument.spreadsheetml.worksheet+xml"/>
  <Override PartName="/xl/worksheets/sheet867.xml" ContentType="application/vnd.openxmlformats-officedocument.spreadsheetml.worksheet+xml"/>
  <Override PartName="/xl/worksheets/sheet868.xml" ContentType="application/vnd.openxmlformats-officedocument.spreadsheetml.worksheet+xml"/>
  <Override PartName="/xl/worksheets/sheet869.xml" ContentType="application/vnd.openxmlformats-officedocument.spreadsheetml.worksheet+xml"/>
  <Override PartName="/xl/worksheets/sheet870.xml" ContentType="application/vnd.openxmlformats-officedocument.spreadsheetml.worksheet+xml"/>
  <Override PartName="/xl/worksheets/sheet871.xml" ContentType="application/vnd.openxmlformats-officedocument.spreadsheetml.worksheet+xml"/>
  <Override PartName="/xl/worksheets/sheet872.xml" ContentType="application/vnd.openxmlformats-officedocument.spreadsheetml.worksheet+xml"/>
  <Override PartName="/xl/worksheets/sheet873.xml" ContentType="application/vnd.openxmlformats-officedocument.spreadsheetml.worksheet+xml"/>
  <Override PartName="/xl/worksheets/sheet874.xml" ContentType="application/vnd.openxmlformats-officedocument.spreadsheetml.worksheet+xml"/>
  <Override PartName="/xl/worksheets/sheet875.xml" ContentType="application/vnd.openxmlformats-officedocument.spreadsheetml.worksheet+xml"/>
  <Override PartName="/xl/worksheets/sheet876.xml" ContentType="application/vnd.openxmlformats-officedocument.spreadsheetml.worksheet+xml"/>
  <Override PartName="/xl/worksheets/sheet877.xml" ContentType="application/vnd.openxmlformats-officedocument.spreadsheetml.worksheet+xml"/>
  <Override PartName="/xl/worksheets/sheet878.xml" ContentType="application/vnd.openxmlformats-officedocument.spreadsheetml.worksheet+xml"/>
  <Override PartName="/xl/worksheets/sheet879.xml" ContentType="application/vnd.openxmlformats-officedocument.spreadsheetml.worksheet+xml"/>
  <Override PartName="/xl/worksheets/sheet880.xml" ContentType="application/vnd.openxmlformats-officedocument.spreadsheetml.worksheet+xml"/>
  <Override PartName="/xl/worksheets/sheet881.xml" ContentType="application/vnd.openxmlformats-officedocument.spreadsheetml.worksheet+xml"/>
  <Override PartName="/xl/worksheets/sheet882.xml" ContentType="application/vnd.openxmlformats-officedocument.spreadsheetml.worksheet+xml"/>
  <Override PartName="/xl/worksheets/sheet883.xml" ContentType="application/vnd.openxmlformats-officedocument.spreadsheetml.worksheet+xml"/>
  <Override PartName="/xl/worksheets/sheet884.xml" ContentType="application/vnd.openxmlformats-officedocument.spreadsheetml.worksheet+xml"/>
  <Override PartName="/xl/worksheets/sheet885.xml" ContentType="application/vnd.openxmlformats-officedocument.spreadsheetml.worksheet+xml"/>
  <Override PartName="/xl/worksheets/sheet886.xml" ContentType="application/vnd.openxmlformats-officedocument.spreadsheetml.worksheet+xml"/>
  <Override PartName="/xl/worksheets/sheet887.xml" ContentType="application/vnd.openxmlformats-officedocument.spreadsheetml.worksheet+xml"/>
  <Override PartName="/xl/worksheets/sheet888.xml" ContentType="application/vnd.openxmlformats-officedocument.spreadsheetml.worksheet+xml"/>
  <Override PartName="/xl/worksheets/sheet889.xml" ContentType="application/vnd.openxmlformats-officedocument.spreadsheetml.worksheet+xml"/>
  <Override PartName="/xl/worksheets/sheet890.xml" ContentType="application/vnd.openxmlformats-officedocument.spreadsheetml.worksheet+xml"/>
  <Override PartName="/xl/worksheets/sheet891.xml" ContentType="application/vnd.openxmlformats-officedocument.spreadsheetml.worksheet+xml"/>
  <Override PartName="/xl/worksheets/sheet892.xml" ContentType="application/vnd.openxmlformats-officedocument.spreadsheetml.worksheet+xml"/>
  <Override PartName="/xl/worksheets/sheet893.xml" ContentType="application/vnd.openxmlformats-officedocument.spreadsheetml.worksheet+xml"/>
  <Override PartName="/xl/worksheets/sheet894.xml" ContentType="application/vnd.openxmlformats-officedocument.spreadsheetml.worksheet+xml"/>
  <Override PartName="/xl/worksheets/sheet895.xml" ContentType="application/vnd.openxmlformats-officedocument.spreadsheetml.worksheet+xml"/>
  <Override PartName="/xl/worksheets/sheet896.xml" ContentType="application/vnd.openxmlformats-officedocument.spreadsheetml.worksheet+xml"/>
  <Override PartName="/xl/worksheets/sheet897.xml" ContentType="application/vnd.openxmlformats-officedocument.spreadsheetml.worksheet+xml"/>
  <Override PartName="/xl/worksheets/sheet898.xml" ContentType="application/vnd.openxmlformats-officedocument.spreadsheetml.worksheet+xml"/>
  <Override PartName="/xl/worksheets/sheet899.xml" ContentType="application/vnd.openxmlformats-officedocument.spreadsheetml.worksheet+xml"/>
  <Override PartName="/xl/worksheets/sheet900.xml" ContentType="application/vnd.openxmlformats-officedocument.spreadsheetml.worksheet+xml"/>
  <Override PartName="/xl/worksheets/sheet901.xml" ContentType="application/vnd.openxmlformats-officedocument.spreadsheetml.worksheet+xml"/>
  <Override PartName="/xl/worksheets/sheet902.xml" ContentType="application/vnd.openxmlformats-officedocument.spreadsheetml.worksheet+xml"/>
  <Override PartName="/xl/worksheets/sheet903.xml" ContentType="application/vnd.openxmlformats-officedocument.spreadsheetml.worksheet+xml"/>
  <Override PartName="/xl/worksheets/sheet904.xml" ContentType="application/vnd.openxmlformats-officedocument.spreadsheetml.worksheet+xml"/>
  <Override PartName="/xl/worksheets/sheet905.xml" ContentType="application/vnd.openxmlformats-officedocument.spreadsheetml.worksheet+xml"/>
  <Override PartName="/xl/worksheets/sheet906.xml" ContentType="application/vnd.openxmlformats-officedocument.spreadsheetml.worksheet+xml"/>
  <Override PartName="/xl/worksheets/sheet907.xml" ContentType="application/vnd.openxmlformats-officedocument.spreadsheetml.worksheet+xml"/>
  <Override PartName="/xl/worksheets/sheet908.xml" ContentType="application/vnd.openxmlformats-officedocument.spreadsheetml.worksheet+xml"/>
  <Override PartName="/xl/worksheets/sheet909.xml" ContentType="application/vnd.openxmlformats-officedocument.spreadsheetml.worksheet+xml"/>
  <Override PartName="/xl/worksheets/sheet910.xml" ContentType="application/vnd.openxmlformats-officedocument.spreadsheetml.worksheet+xml"/>
  <Override PartName="/xl/worksheets/sheet911.xml" ContentType="application/vnd.openxmlformats-officedocument.spreadsheetml.worksheet+xml"/>
  <Override PartName="/xl/worksheets/sheet912.xml" ContentType="application/vnd.openxmlformats-officedocument.spreadsheetml.worksheet+xml"/>
  <Override PartName="/xl/worksheets/sheet913.xml" ContentType="application/vnd.openxmlformats-officedocument.spreadsheetml.worksheet+xml"/>
  <Override PartName="/xl/worksheets/sheet914.xml" ContentType="application/vnd.openxmlformats-officedocument.spreadsheetml.worksheet+xml"/>
  <Override PartName="/xl/worksheets/sheet915.xml" ContentType="application/vnd.openxmlformats-officedocument.spreadsheetml.worksheet+xml"/>
  <Override PartName="/xl/worksheets/sheet916.xml" ContentType="application/vnd.openxmlformats-officedocument.spreadsheetml.worksheet+xml"/>
  <Override PartName="/xl/worksheets/sheet917.xml" ContentType="application/vnd.openxmlformats-officedocument.spreadsheetml.worksheet+xml"/>
  <Override PartName="/xl/worksheets/sheet918.xml" ContentType="application/vnd.openxmlformats-officedocument.spreadsheetml.worksheet+xml"/>
  <Override PartName="/xl/worksheets/sheet919.xml" ContentType="application/vnd.openxmlformats-officedocument.spreadsheetml.worksheet+xml"/>
  <Override PartName="/xl/worksheets/sheet920.xml" ContentType="application/vnd.openxmlformats-officedocument.spreadsheetml.worksheet+xml"/>
  <Override PartName="/xl/worksheets/sheet921.xml" ContentType="application/vnd.openxmlformats-officedocument.spreadsheetml.worksheet+xml"/>
  <Override PartName="/xl/worksheets/sheet922.xml" ContentType="application/vnd.openxmlformats-officedocument.spreadsheetml.worksheet+xml"/>
  <Override PartName="/xl/worksheets/sheet923.xml" ContentType="application/vnd.openxmlformats-officedocument.spreadsheetml.worksheet+xml"/>
  <Override PartName="/xl/worksheets/sheet924.xml" ContentType="application/vnd.openxmlformats-officedocument.spreadsheetml.worksheet+xml"/>
  <Override PartName="/xl/worksheets/sheet925.xml" ContentType="application/vnd.openxmlformats-officedocument.spreadsheetml.worksheet+xml"/>
  <Override PartName="/xl/worksheets/sheet926.xml" ContentType="application/vnd.openxmlformats-officedocument.spreadsheetml.worksheet+xml"/>
  <Override PartName="/xl/worksheets/sheet927.xml" ContentType="application/vnd.openxmlformats-officedocument.spreadsheetml.worksheet+xml"/>
  <Override PartName="/xl/worksheets/sheet928.xml" ContentType="application/vnd.openxmlformats-officedocument.spreadsheetml.worksheet+xml"/>
  <Override PartName="/xl/worksheets/sheet929.xml" ContentType="application/vnd.openxmlformats-officedocument.spreadsheetml.worksheet+xml"/>
  <Override PartName="/xl/worksheets/sheet930.xml" ContentType="application/vnd.openxmlformats-officedocument.spreadsheetml.worksheet+xml"/>
  <Override PartName="/xl/worksheets/sheet931.xml" ContentType="application/vnd.openxmlformats-officedocument.spreadsheetml.worksheet+xml"/>
  <Override PartName="/xl/worksheets/sheet932.xml" ContentType="application/vnd.openxmlformats-officedocument.spreadsheetml.worksheet+xml"/>
  <Override PartName="/xl/worksheets/sheet933.xml" ContentType="application/vnd.openxmlformats-officedocument.spreadsheetml.worksheet+xml"/>
  <Override PartName="/xl/worksheets/sheet934.xml" ContentType="application/vnd.openxmlformats-officedocument.spreadsheetml.worksheet+xml"/>
  <Override PartName="/xl/worksheets/sheet935.xml" ContentType="application/vnd.openxmlformats-officedocument.spreadsheetml.worksheet+xml"/>
  <Override PartName="/xl/worksheets/sheet936.xml" ContentType="application/vnd.openxmlformats-officedocument.spreadsheetml.worksheet+xml"/>
  <Override PartName="/xl/worksheets/sheet937.xml" ContentType="application/vnd.openxmlformats-officedocument.spreadsheetml.worksheet+xml"/>
  <Override PartName="/xl/worksheets/sheet938.xml" ContentType="application/vnd.openxmlformats-officedocument.spreadsheetml.worksheet+xml"/>
  <Override PartName="/xl/worksheets/sheet939.xml" ContentType="application/vnd.openxmlformats-officedocument.spreadsheetml.worksheet+xml"/>
  <Override PartName="/xl/worksheets/sheet940.xml" ContentType="application/vnd.openxmlformats-officedocument.spreadsheetml.worksheet+xml"/>
  <Override PartName="/xl/worksheets/sheet941.xml" ContentType="application/vnd.openxmlformats-officedocument.spreadsheetml.worksheet+xml"/>
  <Override PartName="/xl/worksheets/sheet942.xml" ContentType="application/vnd.openxmlformats-officedocument.spreadsheetml.worksheet+xml"/>
  <Override PartName="/xl/worksheets/sheet943.xml" ContentType="application/vnd.openxmlformats-officedocument.spreadsheetml.worksheet+xml"/>
  <Override PartName="/xl/worksheets/sheet944.xml" ContentType="application/vnd.openxmlformats-officedocument.spreadsheetml.worksheet+xml"/>
  <Override PartName="/xl/worksheets/sheet945.xml" ContentType="application/vnd.openxmlformats-officedocument.spreadsheetml.worksheet+xml"/>
  <Override PartName="/xl/worksheets/sheet946.xml" ContentType="application/vnd.openxmlformats-officedocument.spreadsheetml.worksheet+xml"/>
  <Override PartName="/xl/worksheets/sheet947.xml" ContentType="application/vnd.openxmlformats-officedocument.spreadsheetml.worksheet+xml"/>
  <Override PartName="/xl/worksheets/sheet948.xml" ContentType="application/vnd.openxmlformats-officedocument.spreadsheetml.worksheet+xml"/>
  <Override PartName="/xl/worksheets/sheet949.xml" ContentType="application/vnd.openxmlformats-officedocument.spreadsheetml.worksheet+xml"/>
  <Override PartName="/xl/worksheets/sheet950.xml" ContentType="application/vnd.openxmlformats-officedocument.spreadsheetml.worksheet+xml"/>
  <Override PartName="/xl/worksheets/sheet951.xml" ContentType="application/vnd.openxmlformats-officedocument.spreadsheetml.worksheet+xml"/>
  <Override PartName="/xl/worksheets/sheet952.xml" ContentType="application/vnd.openxmlformats-officedocument.spreadsheetml.worksheet+xml"/>
  <Override PartName="/xl/worksheets/sheet953.xml" ContentType="application/vnd.openxmlformats-officedocument.spreadsheetml.worksheet+xml"/>
  <Override PartName="/xl/worksheets/sheet954.xml" ContentType="application/vnd.openxmlformats-officedocument.spreadsheetml.worksheet+xml"/>
  <Override PartName="/xl/worksheets/sheet955.xml" ContentType="application/vnd.openxmlformats-officedocument.spreadsheetml.worksheet+xml"/>
  <Override PartName="/xl/worksheets/sheet956.xml" ContentType="application/vnd.openxmlformats-officedocument.spreadsheetml.worksheet+xml"/>
  <Override PartName="/xl/worksheets/sheet957.xml" ContentType="application/vnd.openxmlformats-officedocument.spreadsheetml.worksheet+xml"/>
  <Override PartName="/xl/worksheets/sheet958.xml" ContentType="application/vnd.openxmlformats-officedocument.spreadsheetml.worksheet+xml"/>
  <Override PartName="/xl/worksheets/sheet959.xml" ContentType="application/vnd.openxmlformats-officedocument.spreadsheetml.worksheet+xml"/>
  <Override PartName="/xl/worksheets/sheet960.xml" ContentType="application/vnd.openxmlformats-officedocument.spreadsheetml.worksheet+xml"/>
  <Override PartName="/xl/worksheets/sheet961.xml" ContentType="application/vnd.openxmlformats-officedocument.spreadsheetml.worksheet+xml"/>
  <Override PartName="/xl/worksheets/sheet962.xml" ContentType="application/vnd.openxmlformats-officedocument.spreadsheetml.worksheet+xml"/>
  <Override PartName="/xl/worksheets/sheet963.xml" ContentType="application/vnd.openxmlformats-officedocument.spreadsheetml.worksheet+xml"/>
  <Override PartName="/xl/worksheets/sheet964.xml" ContentType="application/vnd.openxmlformats-officedocument.spreadsheetml.worksheet+xml"/>
  <Override PartName="/xl/worksheets/sheet965.xml" ContentType="application/vnd.openxmlformats-officedocument.spreadsheetml.worksheet+xml"/>
  <Override PartName="/xl/worksheets/sheet966.xml" ContentType="application/vnd.openxmlformats-officedocument.spreadsheetml.worksheet+xml"/>
  <Override PartName="/xl/worksheets/sheet967.xml" ContentType="application/vnd.openxmlformats-officedocument.spreadsheetml.worksheet+xml"/>
  <Override PartName="/xl/worksheets/sheet968.xml" ContentType="application/vnd.openxmlformats-officedocument.spreadsheetml.worksheet+xml"/>
  <Override PartName="/xl/worksheets/sheet969.xml" ContentType="application/vnd.openxmlformats-officedocument.spreadsheetml.worksheet+xml"/>
  <Override PartName="/xl/worksheets/sheet970.xml" ContentType="application/vnd.openxmlformats-officedocument.spreadsheetml.worksheet+xml"/>
  <Override PartName="/xl/worksheets/sheet971.xml" ContentType="application/vnd.openxmlformats-officedocument.spreadsheetml.worksheet+xml"/>
  <Override PartName="/xl/worksheets/sheet972.xml" ContentType="application/vnd.openxmlformats-officedocument.spreadsheetml.worksheet+xml"/>
  <Override PartName="/xl/worksheets/sheet973.xml" ContentType="application/vnd.openxmlformats-officedocument.spreadsheetml.worksheet+xml"/>
  <Override PartName="/xl/worksheets/sheet974.xml" ContentType="application/vnd.openxmlformats-officedocument.spreadsheetml.worksheet+xml"/>
  <Override PartName="/xl/worksheets/sheet975.xml" ContentType="application/vnd.openxmlformats-officedocument.spreadsheetml.worksheet+xml"/>
  <Override PartName="/xl/worksheets/sheet976.xml" ContentType="application/vnd.openxmlformats-officedocument.spreadsheetml.worksheet+xml"/>
  <Override PartName="/xl/worksheets/sheet977.xml" ContentType="application/vnd.openxmlformats-officedocument.spreadsheetml.worksheet+xml"/>
  <Override PartName="/xl/worksheets/sheet978.xml" ContentType="application/vnd.openxmlformats-officedocument.spreadsheetml.worksheet+xml"/>
  <Override PartName="/xl/worksheets/sheet979.xml" ContentType="application/vnd.openxmlformats-officedocument.spreadsheetml.worksheet+xml"/>
  <Override PartName="/xl/worksheets/sheet980.xml" ContentType="application/vnd.openxmlformats-officedocument.spreadsheetml.worksheet+xml"/>
  <Override PartName="/xl/worksheets/sheet981.xml" ContentType="application/vnd.openxmlformats-officedocument.spreadsheetml.worksheet+xml"/>
  <Override PartName="/xl/worksheets/sheet982.xml" ContentType="application/vnd.openxmlformats-officedocument.spreadsheetml.worksheet+xml"/>
  <Override PartName="/xl/worksheets/sheet983.xml" ContentType="application/vnd.openxmlformats-officedocument.spreadsheetml.worksheet+xml"/>
  <Override PartName="/xl/worksheets/sheet984.xml" ContentType="application/vnd.openxmlformats-officedocument.spreadsheetml.worksheet+xml"/>
  <Override PartName="/xl/worksheets/sheet985.xml" ContentType="application/vnd.openxmlformats-officedocument.spreadsheetml.worksheet+xml"/>
  <Override PartName="/xl/worksheets/sheet986.xml" ContentType="application/vnd.openxmlformats-officedocument.spreadsheetml.worksheet+xml"/>
  <Override PartName="/xl/worksheets/sheet987.xml" ContentType="application/vnd.openxmlformats-officedocument.spreadsheetml.worksheet+xml"/>
  <Override PartName="/xl/worksheets/sheet988.xml" ContentType="application/vnd.openxmlformats-officedocument.spreadsheetml.worksheet+xml"/>
  <Override PartName="/xl/worksheets/sheet989.xml" ContentType="application/vnd.openxmlformats-officedocument.spreadsheetml.worksheet+xml"/>
  <Override PartName="/xl/worksheets/sheet990.xml" ContentType="application/vnd.openxmlformats-officedocument.spreadsheetml.worksheet+xml"/>
  <Override PartName="/xl/worksheets/sheet991.xml" ContentType="application/vnd.openxmlformats-officedocument.spreadsheetml.worksheet+xml"/>
  <Override PartName="/xl/worksheets/sheet992.xml" ContentType="application/vnd.openxmlformats-officedocument.spreadsheetml.worksheet+xml"/>
  <Override PartName="/xl/worksheets/sheet993.xml" ContentType="application/vnd.openxmlformats-officedocument.spreadsheetml.worksheet+xml"/>
  <Override PartName="/xl/worksheets/sheet994.xml" ContentType="application/vnd.openxmlformats-officedocument.spreadsheetml.worksheet+xml"/>
  <Override PartName="/xl/worksheets/sheet995.xml" ContentType="application/vnd.openxmlformats-officedocument.spreadsheetml.worksheet+xml"/>
  <Override PartName="/xl/worksheets/sheet996.xml" ContentType="application/vnd.openxmlformats-officedocument.spreadsheetml.worksheet+xml"/>
  <Override PartName="/xl/worksheets/sheet997.xml" ContentType="application/vnd.openxmlformats-officedocument.spreadsheetml.worksheet+xml"/>
  <Override PartName="/xl/worksheets/sheet998.xml" ContentType="application/vnd.openxmlformats-officedocument.spreadsheetml.worksheet+xml"/>
  <Override PartName="/xl/worksheets/sheet999.xml" ContentType="application/vnd.openxmlformats-officedocument.spreadsheetml.worksheet+xml"/>
  <Override PartName="/xl/worksheets/sheet1000.xml" ContentType="application/vnd.openxmlformats-officedocument.spreadsheetml.worksheet+xml"/>
  <Override PartName="/xl/worksheets/sheet1001.xml" ContentType="application/vnd.openxmlformats-officedocument.spreadsheetml.worksheet+xml"/>
  <Override PartName="/xl/worksheets/sheet1002.xml" ContentType="application/vnd.openxmlformats-officedocument.spreadsheetml.worksheet+xml"/>
  <Override PartName="/xl/worksheets/sheet1003.xml" ContentType="application/vnd.openxmlformats-officedocument.spreadsheetml.worksheet+xml"/>
  <Override PartName="/xl/worksheets/sheet1004.xml" ContentType="application/vnd.openxmlformats-officedocument.spreadsheetml.worksheet+xml"/>
  <Override PartName="/xl/worksheets/sheet1005.xml" ContentType="application/vnd.openxmlformats-officedocument.spreadsheetml.worksheet+xml"/>
  <Override PartName="/xl/worksheets/sheet1006.xml" ContentType="application/vnd.openxmlformats-officedocument.spreadsheetml.worksheet+xml"/>
  <Override PartName="/xl/worksheets/sheet1007.xml" ContentType="application/vnd.openxmlformats-officedocument.spreadsheetml.worksheet+xml"/>
  <Override PartName="/xl/worksheets/sheet1008.xml" ContentType="application/vnd.openxmlformats-officedocument.spreadsheetml.worksheet+xml"/>
  <Override PartName="/xl/worksheets/sheet1009.xml" ContentType="application/vnd.openxmlformats-officedocument.spreadsheetml.worksheet+xml"/>
  <Override PartName="/xl/worksheets/sheet1010.xml" ContentType="application/vnd.openxmlformats-officedocument.spreadsheetml.worksheet+xml"/>
  <Override PartName="/xl/worksheets/sheet1011.xml" ContentType="application/vnd.openxmlformats-officedocument.spreadsheetml.worksheet+xml"/>
  <Override PartName="/xl/worksheets/sheet1012.xml" ContentType="application/vnd.openxmlformats-officedocument.spreadsheetml.worksheet+xml"/>
  <Override PartName="/xl/worksheets/sheet1013.xml" ContentType="application/vnd.openxmlformats-officedocument.spreadsheetml.worksheet+xml"/>
  <Override PartName="/xl/worksheets/sheet1014.xml" ContentType="application/vnd.openxmlformats-officedocument.spreadsheetml.worksheet+xml"/>
  <Override PartName="/xl/worksheets/sheet1015.xml" ContentType="application/vnd.openxmlformats-officedocument.spreadsheetml.worksheet+xml"/>
  <Override PartName="/xl/worksheets/sheet1016.xml" ContentType="application/vnd.openxmlformats-officedocument.spreadsheetml.worksheet+xml"/>
  <Override PartName="/xl/worksheets/sheet1017.xml" ContentType="application/vnd.openxmlformats-officedocument.spreadsheetml.worksheet+xml"/>
  <Override PartName="/xl/worksheets/sheet1018.xml" ContentType="application/vnd.openxmlformats-officedocument.spreadsheetml.worksheet+xml"/>
  <Override PartName="/xl/worksheets/sheet1019.xml" ContentType="application/vnd.openxmlformats-officedocument.spreadsheetml.worksheet+xml"/>
  <Override PartName="/xl/worksheets/sheet1020.xml" ContentType="application/vnd.openxmlformats-officedocument.spreadsheetml.worksheet+xml"/>
  <Override PartName="/xl/worksheets/sheet1021.xml" ContentType="application/vnd.openxmlformats-officedocument.spreadsheetml.worksheet+xml"/>
  <Override PartName="/xl/worksheets/sheet1022.xml" ContentType="application/vnd.openxmlformats-officedocument.spreadsheetml.worksheet+xml"/>
  <Override PartName="/xl/worksheets/sheet1023.xml" ContentType="application/vnd.openxmlformats-officedocument.spreadsheetml.worksheet+xml"/>
  <Override PartName="/xl/worksheets/sheet1024.xml" ContentType="application/vnd.openxmlformats-officedocument.spreadsheetml.worksheet+xml"/>
  <Override PartName="/xl/worksheets/sheet1025.xml" ContentType="application/vnd.openxmlformats-officedocument.spreadsheetml.worksheet+xml"/>
  <Override PartName="/xl/worksheets/sheet1026.xml" ContentType="application/vnd.openxmlformats-officedocument.spreadsheetml.worksheet+xml"/>
  <Override PartName="/xl/worksheets/sheet1027.xml" ContentType="application/vnd.openxmlformats-officedocument.spreadsheetml.worksheet+xml"/>
  <Override PartName="/xl/worksheets/sheet1028.xml" ContentType="application/vnd.openxmlformats-officedocument.spreadsheetml.worksheet+xml"/>
  <Override PartName="/xl/worksheets/sheet1029.xml" ContentType="application/vnd.openxmlformats-officedocument.spreadsheetml.worksheet+xml"/>
  <Override PartName="/xl/worksheets/sheet1030.xml" ContentType="application/vnd.openxmlformats-officedocument.spreadsheetml.worksheet+xml"/>
  <Override PartName="/xl/worksheets/sheet1031.xml" ContentType="application/vnd.openxmlformats-officedocument.spreadsheetml.worksheet+xml"/>
  <Override PartName="/xl/worksheets/sheet1032.xml" ContentType="application/vnd.openxmlformats-officedocument.spreadsheetml.worksheet+xml"/>
  <Override PartName="/xl/worksheets/sheet1033.xml" ContentType="application/vnd.openxmlformats-officedocument.spreadsheetml.worksheet+xml"/>
  <Override PartName="/xl/worksheets/sheet1034.xml" ContentType="application/vnd.openxmlformats-officedocument.spreadsheetml.worksheet+xml"/>
  <Override PartName="/xl/worksheets/sheet1035.xml" ContentType="application/vnd.openxmlformats-officedocument.spreadsheetml.worksheet+xml"/>
  <Override PartName="/xl/worksheets/sheet1036.xml" ContentType="application/vnd.openxmlformats-officedocument.spreadsheetml.worksheet+xml"/>
  <Override PartName="/xl/worksheets/sheet1037.xml" ContentType="application/vnd.openxmlformats-officedocument.spreadsheetml.worksheet+xml"/>
  <Override PartName="/xl/worksheets/sheet1038.xml" ContentType="application/vnd.openxmlformats-officedocument.spreadsheetml.worksheet+xml"/>
  <Override PartName="/xl/worksheets/sheet1039.xml" ContentType="application/vnd.openxmlformats-officedocument.spreadsheetml.worksheet+xml"/>
  <Override PartName="/xl/worksheets/sheet1040.xml" ContentType="application/vnd.openxmlformats-officedocument.spreadsheetml.worksheet+xml"/>
  <Override PartName="/xl/worksheets/sheet1041.xml" ContentType="application/vnd.openxmlformats-officedocument.spreadsheetml.worksheet+xml"/>
  <Override PartName="/xl/worksheets/sheet1042.xml" ContentType="application/vnd.openxmlformats-officedocument.spreadsheetml.worksheet+xml"/>
  <Override PartName="/xl/worksheets/sheet1043.xml" ContentType="application/vnd.openxmlformats-officedocument.spreadsheetml.worksheet+xml"/>
  <Override PartName="/xl/worksheets/sheet1044.xml" ContentType="application/vnd.openxmlformats-officedocument.spreadsheetml.worksheet+xml"/>
  <Override PartName="/xl/worksheets/sheet1045.xml" ContentType="application/vnd.openxmlformats-officedocument.spreadsheetml.worksheet+xml"/>
  <Override PartName="/xl/worksheets/sheet1046.xml" ContentType="application/vnd.openxmlformats-officedocument.spreadsheetml.worksheet+xml"/>
  <Override PartName="/xl/worksheets/sheet1047.xml" ContentType="application/vnd.openxmlformats-officedocument.spreadsheetml.worksheet+xml"/>
  <Override PartName="/xl/worksheets/sheet1048.xml" ContentType="application/vnd.openxmlformats-officedocument.spreadsheetml.worksheet+xml"/>
  <Override PartName="/xl/worksheets/sheet1049.xml" ContentType="application/vnd.openxmlformats-officedocument.spreadsheetml.worksheet+xml"/>
  <Override PartName="/xl/worksheets/sheet1050.xml" ContentType="application/vnd.openxmlformats-officedocument.spreadsheetml.worksheet+xml"/>
  <Override PartName="/xl/worksheets/sheet1051.xml" ContentType="application/vnd.openxmlformats-officedocument.spreadsheetml.worksheet+xml"/>
  <Override PartName="/xl/worksheets/sheet1052.xml" ContentType="application/vnd.openxmlformats-officedocument.spreadsheetml.worksheet+xml"/>
  <Override PartName="/xl/worksheets/sheet1053.xml" ContentType="application/vnd.openxmlformats-officedocument.spreadsheetml.worksheet+xml"/>
  <Override PartName="/xl/worksheets/sheet1054.xml" ContentType="application/vnd.openxmlformats-officedocument.spreadsheetml.worksheet+xml"/>
  <Override PartName="/xl/worksheets/sheet1055.xml" ContentType="application/vnd.openxmlformats-officedocument.spreadsheetml.worksheet+xml"/>
  <Override PartName="/xl/worksheets/sheet1056.xml" ContentType="application/vnd.openxmlformats-officedocument.spreadsheetml.worksheet+xml"/>
  <Override PartName="/xl/worksheets/sheet1057.xml" ContentType="application/vnd.openxmlformats-officedocument.spreadsheetml.worksheet+xml"/>
  <Override PartName="/xl/worksheets/sheet1058.xml" ContentType="application/vnd.openxmlformats-officedocument.spreadsheetml.worksheet+xml"/>
  <Override PartName="/xl/worksheets/sheet1059.xml" ContentType="application/vnd.openxmlformats-officedocument.spreadsheetml.worksheet+xml"/>
  <Override PartName="/xl/worksheets/sheet1060.xml" ContentType="application/vnd.openxmlformats-officedocument.spreadsheetml.worksheet+xml"/>
  <Override PartName="/xl/worksheets/sheet1061.xml" ContentType="application/vnd.openxmlformats-officedocument.spreadsheetml.worksheet+xml"/>
  <Override PartName="/xl/worksheets/sheet1062.xml" ContentType="application/vnd.openxmlformats-officedocument.spreadsheetml.worksheet+xml"/>
  <Override PartName="/xl/worksheets/sheet1063.xml" ContentType="application/vnd.openxmlformats-officedocument.spreadsheetml.worksheet+xml"/>
  <Override PartName="/xl/worksheets/sheet1064.xml" ContentType="application/vnd.openxmlformats-officedocument.spreadsheetml.worksheet+xml"/>
  <Override PartName="/xl/worksheets/sheet1065.xml" ContentType="application/vnd.openxmlformats-officedocument.spreadsheetml.worksheet+xml"/>
  <Override PartName="/xl/worksheets/sheet1066.xml" ContentType="application/vnd.openxmlformats-officedocument.spreadsheetml.worksheet+xml"/>
  <Override PartName="/xl/worksheets/sheet1067.xml" ContentType="application/vnd.openxmlformats-officedocument.spreadsheetml.worksheet+xml"/>
  <Override PartName="/xl/worksheets/sheet1068.xml" ContentType="application/vnd.openxmlformats-officedocument.spreadsheetml.worksheet+xml"/>
  <Override PartName="/xl/worksheets/sheet1069.xml" ContentType="application/vnd.openxmlformats-officedocument.spreadsheetml.worksheet+xml"/>
  <Override PartName="/xl/worksheets/sheet1070.xml" ContentType="application/vnd.openxmlformats-officedocument.spreadsheetml.worksheet+xml"/>
  <Override PartName="/xl/worksheets/sheet1071.xml" ContentType="application/vnd.openxmlformats-officedocument.spreadsheetml.worksheet+xml"/>
  <Override PartName="/xl/worksheets/sheet1072.xml" ContentType="application/vnd.openxmlformats-officedocument.spreadsheetml.worksheet+xml"/>
  <Override PartName="/xl/worksheets/sheet1073.xml" ContentType="application/vnd.openxmlformats-officedocument.spreadsheetml.worksheet+xml"/>
  <Override PartName="/xl/worksheets/sheet1074.xml" ContentType="application/vnd.openxmlformats-officedocument.spreadsheetml.worksheet+xml"/>
  <Override PartName="/xl/worksheets/sheet1075.xml" ContentType="application/vnd.openxmlformats-officedocument.spreadsheetml.worksheet+xml"/>
  <Override PartName="/xl/worksheets/sheet1076.xml" ContentType="application/vnd.openxmlformats-officedocument.spreadsheetml.worksheet+xml"/>
  <Override PartName="/xl/worksheets/sheet1077.xml" ContentType="application/vnd.openxmlformats-officedocument.spreadsheetml.worksheet+xml"/>
  <Override PartName="/xl/worksheets/sheet1078.xml" ContentType="application/vnd.openxmlformats-officedocument.spreadsheetml.worksheet+xml"/>
  <Override PartName="/xl/worksheets/sheet1079.xml" ContentType="application/vnd.openxmlformats-officedocument.spreadsheetml.worksheet+xml"/>
  <Override PartName="/xl/worksheets/sheet1080.xml" ContentType="application/vnd.openxmlformats-officedocument.spreadsheetml.worksheet+xml"/>
  <Override PartName="/xl/worksheets/sheet1081.xml" ContentType="application/vnd.openxmlformats-officedocument.spreadsheetml.worksheet+xml"/>
  <Override PartName="/xl/worksheets/sheet1082.xml" ContentType="application/vnd.openxmlformats-officedocument.spreadsheetml.worksheet+xml"/>
  <Override PartName="/xl/worksheets/sheet1083.xml" ContentType="application/vnd.openxmlformats-officedocument.spreadsheetml.worksheet+xml"/>
  <Override PartName="/xl/worksheets/sheet1084.xml" ContentType="application/vnd.openxmlformats-officedocument.spreadsheetml.worksheet+xml"/>
  <Override PartName="/xl/worksheets/sheet1085.xml" ContentType="application/vnd.openxmlformats-officedocument.spreadsheetml.worksheet+xml"/>
  <Override PartName="/xl/worksheets/sheet1086.xml" ContentType="application/vnd.openxmlformats-officedocument.spreadsheetml.worksheet+xml"/>
  <Override PartName="/xl/worksheets/sheet1087.xml" ContentType="application/vnd.openxmlformats-officedocument.spreadsheetml.worksheet+xml"/>
  <Override PartName="/xl/worksheets/sheet1088.xml" ContentType="application/vnd.openxmlformats-officedocument.spreadsheetml.worksheet+xml"/>
  <Override PartName="/xl/worksheets/sheet1089.xml" ContentType="application/vnd.openxmlformats-officedocument.spreadsheetml.worksheet+xml"/>
  <Override PartName="/xl/worksheets/sheet1090.xml" ContentType="application/vnd.openxmlformats-officedocument.spreadsheetml.worksheet+xml"/>
  <Override PartName="/xl/worksheets/sheet1091.xml" ContentType="application/vnd.openxmlformats-officedocument.spreadsheetml.worksheet+xml"/>
  <Override PartName="/xl/worksheets/sheet1092.xml" ContentType="application/vnd.openxmlformats-officedocument.spreadsheetml.worksheet+xml"/>
  <Override PartName="/xl/worksheets/sheet1093.xml" ContentType="application/vnd.openxmlformats-officedocument.spreadsheetml.worksheet+xml"/>
  <Override PartName="/xl/worksheets/sheet1094.xml" ContentType="application/vnd.openxmlformats-officedocument.spreadsheetml.worksheet+xml"/>
  <Override PartName="/xl/worksheets/sheet1095.xml" ContentType="application/vnd.openxmlformats-officedocument.spreadsheetml.worksheet+xml"/>
  <Override PartName="/xl/worksheets/sheet1096.xml" ContentType="application/vnd.openxmlformats-officedocument.spreadsheetml.worksheet+xml"/>
  <Override PartName="/xl/worksheets/sheet1097.xml" ContentType="application/vnd.openxmlformats-officedocument.spreadsheetml.worksheet+xml"/>
  <Override PartName="/xl/worksheets/sheet1098.xml" ContentType="application/vnd.openxmlformats-officedocument.spreadsheetml.worksheet+xml"/>
  <Override PartName="/xl/worksheets/sheet1099.xml" ContentType="application/vnd.openxmlformats-officedocument.spreadsheetml.worksheet+xml"/>
  <Override PartName="/xl/worksheets/sheet1100.xml" ContentType="application/vnd.openxmlformats-officedocument.spreadsheetml.worksheet+xml"/>
  <Override PartName="/xl/worksheets/sheet1101.xml" ContentType="application/vnd.openxmlformats-officedocument.spreadsheetml.worksheet+xml"/>
  <Override PartName="/xl/worksheets/sheet1102.xml" ContentType="application/vnd.openxmlformats-officedocument.spreadsheetml.worksheet+xml"/>
  <Override PartName="/xl/worksheets/sheet1103.xml" ContentType="application/vnd.openxmlformats-officedocument.spreadsheetml.worksheet+xml"/>
  <Override PartName="/xl/worksheets/sheet1104.xml" ContentType="application/vnd.openxmlformats-officedocument.spreadsheetml.worksheet+xml"/>
  <Override PartName="/xl/worksheets/sheet1105.xml" ContentType="application/vnd.openxmlformats-officedocument.spreadsheetml.worksheet+xml"/>
  <Override PartName="/xl/worksheets/sheet1106.xml" ContentType="application/vnd.openxmlformats-officedocument.spreadsheetml.worksheet+xml"/>
  <Override PartName="/xl/worksheets/sheet1107.xml" ContentType="application/vnd.openxmlformats-officedocument.spreadsheetml.worksheet+xml"/>
  <Override PartName="/xl/worksheets/sheet1108.xml" ContentType="application/vnd.openxmlformats-officedocument.spreadsheetml.worksheet+xml"/>
  <Override PartName="/xl/worksheets/sheet1109.xml" ContentType="application/vnd.openxmlformats-officedocument.spreadsheetml.worksheet+xml"/>
  <Override PartName="/xl/worksheets/sheet1110.xml" ContentType="application/vnd.openxmlformats-officedocument.spreadsheetml.worksheet+xml"/>
  <Override PartName="/xl/worksheets/sheet1111.xml" ContentType="application/vnd.openxmlformats-officedocument.spreadsheetml.worksheet+xml"/>
  <Override PartName="/xl/worksheets/sheet1112.xml" ContentType="application/vnd.openxmlformats-officedocument.spreadsheetml.worksheet+xml"/>
  <Override PartName="/xl/worksheets/sheet1113.xml" ContentType="application/vnd.openxmlformats-officedocument.spreadsheetml.worksheet+xml"/>
  <Override PartName="/xl/worksheets/sheet1114.xml" ContentType="application/vnd.openxmlformats-officedocument.spreadsheetml.worksheet+xml"/>
  <Override PartName="/xl/worksheets/sheet1115.xml" ContentType="application/vnd.openxmlformats-officedocument.spreadsheetml.worksheet+xml"/>
  <Override PartName="/xl/worksheets/sheet1116.xml" ContentType="application/vnd.openxmlformats-officedocument.spreadsheetml.worksheet+xml"/>
  <Override PartName="/xl/worksheets/sheet1117.xml" ContentType="application/vnd.openxmlformats-officedocument.spreadsheetml.worksheet+xml"/>
  <Override PartName="/xl/worksheets/sheet1118.xml" ContentType="application/vnd.openxmlformats-officedocument.spreadsheetml.worksheet+xml"/>
  <Override PartName="/xl/worksheets/sheet1119.xml" ContentType="application/vnd.openxmlformats-officedocument.spreadsheetml.worksheet+xml"/>
  <Override PartName="/xl/worksheets/sheet1120.xml" ContentType="application/vnd.openxmlformats-officedocument.spreadsheetml.worksheet+xml"/>
  <Override PartName="/xl/worksheets/sheet1121.xml" ContentType="application/vnd.openxmlformats-officedocument.spreadsheetml.worksheet+xml"/>
  <Override PartName="/xl/worksheets/sheet1122.xml" ContentType="application/vnd.openxmlformats-officedocument.spreadsheetml.worksheet+xml"/>
  <Override PartName="/xl/worksheets/sheet1123.xml" ContentType="application/vnd.openxmlformats-officedocument.spreadsheetml.worksheet+xml"/>
  <Override PartName="/xl/worksheets/sheet1124.xml" ContentType="application/vnd.openxmlformats-officedocument.spreadsheetml.worksheet+xml"/>
  <Override PartName="/xl/worksheets/sheet1125.xml" ContentType="application/vnd.openxmlformats-officedocument.spreadsheetml.worksheet+xml"/>
  <Override PartName="/xl/worksheets/sheet1126.xml" ContentType="application/vnd.openxmlformats-officedocument.spreadsheetml.worksheet+xml"/>
  <Override PartName="/xl/worksheets/sheet1127.xml" ContentType="application/vnd.openxmlformats-officedocument.spreadsheetml.worksheet+xml"/>
  <Override PartName="/xl/worksheets/sheet1128.xml" ContentType="application/vnd.openxmlformats-officedocument.spreadsheetml.worksheet+xml"/>
  <Override PartName="/xl/worksheets/sheet1129.xml" ContentType="application/vnd.openxmlformats-officedocument.spreadsheetml.worksheet+xml"/>
  <Override PartName="/xl/worksheets/sheet1130.xml" ContentType="application/vnd.openxmlformats-officedocument.spreadsheetml.worksheet+xml"/>
  <Override PartName="/xl/worksheets/sheet1131.xml" ContentType="application/vnd.openxmlformats-officedocument.spreadsheetml.worksheet+xml"/>
  <Override PartName="/xl/worksheets/sheet1132.xml" ContentType="application/vnd.openxmlformats-officedocument.spreadsheetml.worksheet+xml"/>
  <Override PartName="/xl/worksheets/sheet1133.xml" ContentType="application/vnd.openxmlformats-officedocument.spreadsheetml.worksheet+xml"/>
  <Override PartName="/xl/worksheets/sheet1134.xml" ContentType="application/vnd.openxmlformats-officedocument.spreadsheetml.worksheet+xml"/>
  <Override PartName="/xl/worksheets/sheet1135.xml" ContentType="application/vnd.openxmlformats-officedocument.spreadsheetml.worksheet+xml"/>
  <Override PartName="/xl/worksheets/sheet1136.xml" ContentType="application/vnd.openxmlformats-officedocument.spreadsheetml.worksheet+xml"/>
  <Override PartName="/xl/worksheets/sheet1137.xml" ContentType="application/vnd.openxmlformats-officedocument.spreadsheetml.worksheet+xml"/>
  <Override PartName="/xl/worksheets/sheet1138.xml" ContentType="application/vnd.openxmlformats-officedocument.spreadsheetml.worksheet+xml"/>
  <Override PartName="/xl/worksheets/sheet1139.xml" ContentType="application/vnd.openxmlformats-officedocument.spreadsheetml.worksheet+xml"/>
  <Override PartName="/xl/worksheets/sheet1140.xml" ContentType="application/vnd.openxmlformats-officedocument.spreadsheetml.worksheet+xml"/>
  <Override PartName="/xl/worksheets/sheet1141.xml" ContentType="application/vnd.openxmlformats-officedocument.spreadsheetml.worksheet+xml"/>
  <Override PartName="/xl/worksheets/sheet1142.xml" ContentType="application/vnd.openxmlformats-officedocument.spreadsheetml.worksheet+xml"/>
  <Override PartName="/xl/worksheets/sheet1143.xml" ContentType="application/vnd.openxmlformats-officedocument.spreadsheetml.worksheet+xml"/>
  <Override PartName="/xl/worksheets/sheet1144.xml" ContentType="application/vnd.openxmlformats-officedocument.spreadsheetml.worksheet+xml"/>
  <Override PartName="/xl/worksheets/sheet1145.xml" ContentType="application/vnd.openxmlformats-officedocument.spreadsheetml.worksheet+xml"/>
  <Override PartName="/xl/worksheets/sheet1146.xml" ContentType="application/vnd.openxmlformats-officedocument.spreadsheetml.worksheet+xml"/>
  <Override PartName="/xl/worksheets/sheet1147.xml" ContentType="application/vnd.openxmlformats-officedocument.spreadsheetml.worksheet+xml"/>
  <Override PartName="/xl/worksheets/sheet1148.xml" ContentType="application/vnd.openxmlformats-officedocument.spreadsheetml.worksheet+xml"/>
  <Override PartName="/xl/worksheets/sheet1149.xml" ContentType="application/vnd.openxmlformats-officedocument.spreadsheetml.worksheet+xml"/>
  <Override PartName="/xl/worksheets/sheet1150.xml" ContentType="application/vnd.openxmlformats-officedocument.spreadsheetml.worksheet+xml"/>
  <Override PartName="/xl/worksheets/sheet1151.xml" ContentType="application/vnd.openxmlformats-officedocument.spreadsheetml.worksheet+xml"/>
  <Override PartName="/xl/worksheets/sheet1152.xml" ContentType="application/vnd.openxmlformats-officedocument.spreadsheetml.worksheet+xml"/>
  <Override PartName="/xl/worksheets/sheet1153.xml" ContentType="application/vnd.openxmlformats-officedocument.spreadsheetml.worksheet+xml"/>
  <Override PartName="/xl/worksheets/sheet1154.xml" ContentType="application/vnd.openxmlformats-officedocument.spreadsheetml.worksheet+xml"/>
  <Override PartName="/xl/worksheets/sheet1155.xml" ContentType="application/vnd.openxmlformats-officedocument.spreadsheetml.worksheet+xml"/>
  <Override PartName="/xl/worksheets/sheet1156.xml" ContentType="application/vnd.openxmlformats-officedocument.spreadsheetml.worksheet+xml"/>
  <Override PartName="/xl/worksheets/sheet1157.xml" ContentType="application/vnd.openxmlformats-officedocument.spreadsheetml.worksheet+xml"/>
  <Override PartName="/xl/worksheets/sheet1158.xml" ContentType="application/vnd.openxmlformats-officedocument.spreadsheetml.worksheet+xml"/>
  <Override PartName="/xl/worksheets/sheet1159.xml" ContentType="application/vnd.openxmlformats-officedocument.spreadsheetml.worksheet+xml"/>
  <Override PartName="/xl/worksheets/sheet1160.xml" ContentType="application/vnd.openxmlformats-officedocument.spreadsheetml.worksheet+xml"/>
  <Override PartName="/xl/worksheets/sheet1161.xml" ContentType="application/vnd.openxmlformats-officedocument.spreadsheetml.worksheet+xml"/>
  <Override PartName="/xl/worksheets/sheet1162.xml" ContentType="application/vnd.openxmlformats-officedocument.spreadsheetml.worksheet+xml"/>
  <Override PartName="/xl/worksheets/sheet1163.xml" ContentType="application/vnd.openxmlformats-officedocument.spreadsheetml.worksheet+xml"/>
  <Override PartName="/xl/worksheets/sheet1164.xml" ContentType="application/vnd.openxmlformats-officedocument.spreadsheetml.worksheet+xml"/>
  <Override PartName="/xl/worksheets/sheet1165.xml" ContentType="application/vnd.openxmlformats-officedocument.spreadsheetml.worksheet+xml"/>
  <Override PartName="/xl/worksheets/sheet1166.xml" ContentType="application/vnd.openxmlformats-officedocument.spreadsheetml.worksheet+xml"/>
  <Override PartName="/xl/worksheets/sheet1167.xml" ContentType="application/vnd.openxmlformats-officedocument.spreadsheetml.worksheet+xml"/>
  <Override PartName="/xl/worksheets/sheet1168.xml" ContentType="application/vnd.openxmlformats-officedocument.spreadsheetml.worksheet+xml"/>
  <Override PartName="/xl/worksheets/sheet1169.xml" ContentType="application/vnd.openxmlformats-officedocument.spreadsheetml.worksheet+xml"/>
  <Override PartName="/xl/worksheets/sheet1170.xml" ContentType="application/vnd.openxmlformats-officedocument.spreadsheetml.worksheet+xml"/>
  <Override PartName="/xl/worksheets/sheet1171.xml" ContentType="application/vnd.openxmlformats-officedocument.spreadsheetml.worksheet+xml"/>
  <Override PartName="/xl/worksheets/sheet1172.xml" ContentType="application/vnd.openxmlformats-officedocument.spreadsheetml.worksheet+xml"/>
  <Override PartName="/xl/worksheets/sheet1173.xml" ContentType="application/vnd.openxmlformats-officedocument.spreadsheetml.worksheet+xml"/>
  <Override PartName="/xl/worksheets/sheet1174.xml" ContentType="application/vnd.openxmlformats-officedocument.spreadsheetml.worksheet+xml"/>
  <Override PartName="/xl/worksheets/sheet1175.xml" ContentType="application/vnd.openxmlformats-officedocument.spreadsheetml.worksheet+xml"/>
  <Override PartName="/xl/worksheets/sheet1176.xml" ContentType="application/vnd.openxmlformats-officedocument.spreadsheetml.worksheet+xml"/>
  <Override PartName="/xl/worksheets/sheet1177.xml" ContentType="application/vnd.openxmlformats-officedocument.spreadsheetml.worksheet+xml"/>
  <Override PartName="/xl/worksheets/sheet1178.xml" ContentType="application/vnd.openxmlformats-officedocument.spreadsheetml.worksheet+xml"/>
  <Override PartName="/xl/worksheets/sheet1179.xml" ContentType="application/vnd.openxmlformats-officedocument.spreadsheetml.worksheet+xml"/>
  <Override PartName="/xl/worksheets/sheet1180.xml" ContentType="application/vnd.openxmlformats-officedocument.spreadsheetml.worksheet+xml"/>
  <Override PartName="/xl/worksheets/sheet1181.xml" ContentType="application/vnd.openxmlformats-officedocument.spreadsheetml.worksheet+xml"/>
  <Override PartName="/xl/worksheets/sheet1182.xml" ContentType="application/vnd.openxmlformats-officedocument.spreadsheetml.worksheet+xml"/>
  <Override PartName="/xl/worksheets/sheet1183.xml" ContentType="application/vnd.openxmlformats-officedocument.spreadsheetml.worksheet+xml"/>
  <Override PartName="/xl/worksheets/sheet1184.xml" ContentType="application/vnd.openxmlformats-officedocument.spreadsheetml.worksheet+xml"/>
  <Override PartName="/xl/worksheets/sheet1185.xml" ContentType="application/vnd.openxmlformats-officedocument.spreadsheetml.worksheet+xml"/>
  <Override PartName="/xl/worksheets/sheet1186.xml" ContentType="application/vnd.openxmlformats-officedocument.spreadsheetml.worksheet+xml"/>
  <Override PartName="/xl/worksheets/sheet1187.xml" ContentType="application/vnd.openxmlformats-officedocument.spreadsheetml.worksheet+xml"/>
  <Override PartName="/xl/worksheets/sheet1188.xml" ContentType="application/vnd.openxmlformats-officedocument.spreadsheetml.worksheet+xml"/>
  <Override PartName="/xl/worksheets/sheet1189.xml" ContentType="application/vnd.openxmlformats-officedocument.spreadsheetml.worksheet+xml"/>
  <Override PartName="/xl/worksheets/sheet1190.xml" ContentType="application/vnd.openxmlformats-officedocument.spreadsheetml.worksheet+xml"/>
  <Override PartName="/xl/worksheets/sheet1191.xml" ContentType="application/vnd.openxmlformats-officedocument.spreadsheetml.worksheet+xml"/>
  <Override PartName="/xl/worksheets/sheet1192.xml" ContentType="application/vnd.openxmlformats-officedocument.spreadsheetml.worksheet+xml"/>
  <Override PartName="/xl/worksheets/sheet1193.xml" ContentType="application/vnd.openxmlformats-officedocument.spreadsheetml.worksheet+xml"/>
  <Override PartName="/xl/worksheets/sheet1194.xml" ContentType="application/vnd.openxmlformats-officedocument.spreadsheetml.worksheet+xml"/>
  <Override PartName="/xl/worksheets/sheet1195.xml" ContentType="application/vnd.openxmlformats-officedocument.spreadsheetml.worksheet+xml"/>
  <Override PartName="/xl/worksheets/sheet1196.xml" ContentType="application/vnd.openxmlformats-officedocument.spreadsheetml.worksheet+xml"/>
  <Override PartName="/xl/worksheets/sheet1197.xml" ContentType="application/vnd.openxmlformats-officedocument.spreadsheetml.worksheet+xml"/>
  <Override PartName="/xl/worksheets/sheet1198.xml" ContentType="application/vnd.openxmlformats-officedocument.spreadsheetml.worksheet+xml"/>
  <Override PartName="/xl/worksheets/sheet1199.xml" ContentType="application/vnd.openxmlformats-officedocument.spreadsheetml.worksheet+xml"/>
  <Override PartName="/xl/worksheets/sheet1200.xml" ContentType="application/vnd.openxmlformats-officedocument.spreadsheetml.worksheet+xml"/>
  <Override PartName="/xl/worksheets/sheet1201.xml" ContentType="application/vnd.openxmlformats-officedocument.spreadsheetml.worksheet+xml"/>
  <Override PartName="/xl/worksheets/sheet1202.xml" ContentType="application/vnd.openxmlformats-officedocument.spreadsheetml.worksheet+xml"/>
  <Override PartName="/xl/worksheets/sheet1203.xml" ContentType="application/vnd.openxmlformats-officedocument.spreadsheetml.worksheet+xml"/>
  <Override PartName="/xl/worksheets/sheet1204.xml" ContentType="application/vnd.openxmlformats-officedocument.spreadsheetml.worksheet+xml"/>
  <Override PartName="/xl/worksheets/sheet1205.xml" ContentType="application/vnd.openxmlformats-officedocument.spreadsheetml.worksheet+xml"/>
  <Override PartName="/xl/worksheets/sheet1206.xml" ContentType="application/vnd.openxmlformats-officedocument.spreadsheetml.worksheet+xml"/>
  <Override PartName="/xl/worksheets/sheet1207.xml" ContentType="application/vnd.openxmlformats-officedocument.spreadsheetml.worksheet+xml"/>
  <Override PartName="/xl/worksheets/sheet1208.xml" ContentType="application/vnd.openxmlformats-officedocument.spreadsheetml.worksheet+xml"/>
  <Override PartName="/xl/worksheets/sheet1209.xml" ContentType="application/vnd.openxmlformats-officedocument.spreadsheetml.worksheet+xml"/>
  <Override PartName="/xl/worksheets/sheet1210.xml" ContentType="application/vnd.openxmlformats-officedocument.spreadsheetml.worksheet+xml"/>
  <Override PartName="/xl/worksheets/sheet1211.xml" ContentType="application/vnd.openxmlformats-officedocument.spreadsheetml.worksheet+xml"/>
  <Override PartName="/xl/worksheets/sheet1212.xml" ContentType="application/vnd.openxmlformats-officedocument.spreadsheetml.worksheet+xml"/>
  <Override PartName="/xl/worksheets/sheet1213.xml" ContentType="application/vnd.openxmlformats-officedocument.spreadsheetml.worksheet+xml"/>
  <Override PartName="/xl/worksheets/sheet1214.xml" ContentType="application/vnd.openxmlformats-officedocument.spreadsheetml.worksheet+xml"/>
  <Override PartName="/xl/worksheets/sheet1215.xml" ContentType="application/vnd.openxmlformats-officedocument.spreadsheetml.worksheet+xml"/>
  <Override PartName="/xl/worksheets/sheet1216.xml" ContentType="application/vnd.openxmlformats-officedocument.spreadsheetml.worksheet+xml"/>
  <Override PartName="/xl/worksheets/sheet1217.xml" ContentType="application/vnd.openxmlformats-officedocument.spreadsheetml.worksheet+xml"/>
  <Override PartName="/xl/worksheets/sheet1218.xml" ContentType="application/vnd.openxmlformats-officedocument.spreadsheetml.worksheet+xml"/>
  <Override PartName="/xl/worksheets/sheet1219.xml" ContentType="application/vnd.openxmlformats-officedocument.spreadsheetml.worksheet+xml"/>
  <Override PartName="/xl/worksheets/sheet1220.xml" ContentType="application/vnd.openxmlformats-officedocument.spreadsheetml.worksheet+xml"/>
  <Override PartName="/xl/worksheets/sheet1221.xml" ContentType="application/vnd.openxmlformats-officedocument.spreadsheetml.worksheet+xml"/>
  <Override PartName="/xl/worksheets/sheet12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iqtig.de\DFS\Daten\Unterstützungsprozesse\Berichtsarchiv\2025\2025-11-07 BQB 2025 – Aktualisierung\"/>
    </mc:Choice>
  </mc:AlternateContent>
  <xr:revisionPtr revIDLastSave="0" documentId="14_{66B47DD6-C9AC-45CE-91B8-C6E922C7224F}" xr6:coauthVersionLast="47" xr6:coauthVersionMax="47" xr10:uidLastSave="{00000000-0000-0000-0000-000000000000}"/>
  <bookViews>
    <workbookView xWindow="-108" yWindow="-108" windowWidth="23256" windowHeight="13176" xr2:uid="{00000000-000D-0000-FFFF-FFFF00000000}"/>
  </bookViews>
  <sheets>
    <sheet name="Auswahl Auswertungsmodul" sheetId="1" r:id="rId1"/>
    <sheet name="E - Einstufungsschema" sheetId="2" r:id="rId2"/>
    <sheet name="Auswahl Ü" sheetId="3" r:id="rId3"/>
    <sheet name="Ü - U_1_QI" sheetId="4" r:id="rId4"/>
    <sheet name="Ü - U_1_AK" sheetId="5" r:id="rId5"/>
    <sheet name="Ü - U_2_QI" sheetId="6" r:id="rId6"/>
    <sheet name="Ü - U_2_AK" sheetId="7" r:id="rId7"/>
    <sheet name="Ü - U_3_QI" sheetId="8" r:id="rId8"/>
    <sheet name="Ü - U_3_AK" sheetId="9" r:id="rId9"/>
    <sheet name="Ü - U_4_QI" sheetId="10" r:id="rId10"/>
    <sheet name="Ü - U_4_AK" sheetId="11" r:id="rId11"/>
    <sheet name="Ü - U_5_QI" sheetId="12" r:id="rId12"/>
    <sheet name="Ü - U_5_AK" sheetId="13" r:id="rId13"/>
    <sheet name="Auswahl PCI" sheetId="14" r:id="rId14"/>
    <sheet name="PCI - K3_1_QI" sheetId="15" r:id="rId15"/>
    <sheet name="PCI - K3_1_AK" sheetId="16" r:id="rId16"/>
    <sheet name="PCI - K3_2_QI" sheetId="17" r:id="rId17"/>
    <sheet name="PCI - K3_2_AK" sheetId="18" r:id="rId18"/>
    <sheet name="PCI - K3_3_QI" sheetId="19" r:id="rId19"/>
    <sheet name="PCI - K3_3_AK" sheetId="20" r:id="rId20"/>
    <sheet name="PCI - K3_4_QI" sheetId="21" r:id="rId21"/>
    <sheet name="PCI - K3_4_AK" sheetId="22" r:id="rId22"/>
    <sheet name="PCI - K3_5_QI" sheetId="23" r:id="rId23"/>
    <sheet name="PCI - A_1_QI" sheetId="24" r:id="rId24"/>
    <sheet name="PCI - A_1_AK" sheetId="25" r:id="rId25"/>
    <sheet name="PCI - A_2_QI_a" sheetId="26" r:id="rId26"/>
    <sheet name="PCI - A_2_AK_a" sheetId="27" r:id="rId27"/>
    <sheet name="PCI - A_2_QI_b" sheetId="28" r:id="rId28"/>
    <sheet name="PCI - A_2_AK_b" sheetId="29" r:id="rId29"/>
    <sheet name="PCI - A_3_AK_a" sheetId="30" r:id="rId30"/>
    <sheet name="PCI - A_3_AK_b" sheetId="31" r:id="rId31"/>
    <sheet name="PCI - A_4_QI_a" sheetId="32" r:id="rId32"/>
    <sheet name="PCI - A_4_QI_b" sheetId="33" r:id="rId33"/>
    <sheet name="PCI - A_5_AK_a" sheetId="34" r:id="rId34"/>
    <sheet name="PCI - A_5_AK_b" sheetId="35" r:id="rId35"/>
    <sheet name="PCI - A_6_QI_a" sheetId="36" r:id="rId36"/>
    <sheet name="PCI - A_6_QI_b" sheetId="37" r:id="rId37"/>
    <sheet name="PCI - A_7_AK_a" sheetId="38" r:id="rId38"/>
    <sheet name="PCI - A_7_AK_b" sheetId="39" r:id="rId39"/>
    <sheet name="PCI - A_8_QI_a" sheetId="40" r:id="rId40"/>
    <sheet name="PCI - A_8_QI_b" sheetId="41" r:id="rId41"/>
    <sheet name="PCI - A_9_QI" sheetId="42" r:id="rId42"/>
    <sheet name="PCI - A_9_AK" sheetId="43" r:id="rId43"/>
    <sheet name="PCI - A_10_QI" sheetId="44" r:id="rId44"/>
    <sheet name="PCI - A_10_AK" sheetId="45" r:id="rId45"/>
    <sheet name="PCI - A_11_QI_AK" sheetId="46" r:id="rId46"/>
    <sheet name="PCI - A_12_QI" sheetId="47" r:id="rId47"/>
    <sheet name="PCI - A_13_QI" sheetId="48" r:id="rId48"/>
    <sheet name="PCI - A_13_AK" sheetId="49" r:id="rId49"/>
    <sheet name="PCI - A_14_QI_AK" sheetId="50" r:id="rId50"/>
    <sheet name="Auswahl WI-HI-A" sheetId="51" r:id="rId51"/>
    <sheet name="WI-HI-A - K3_1_QI" sheetId="52" r:id="rId52"/>
    <sheet name="WI-HI-A - K3_2_QI" sheetId="53" r:id="rId53"/>
    <sheet name="WI-HI-A - K3_3_QI" sheetId="54" r:id="rId54"/>
    <sheet name="WI-HI-A - K3_5_QI" sheetId="55" r:id="rId55"/>
    <sheet name="WI-HI-A - A_1_QI" sheetId="56" r:id="rId56"/>
    <sheet name="WI-HI-A - A_2_QI_a" sheetId="57" r:id="rId57"/>
    <sheet name="WI-HI-A - A_2_QI_b" sheetId="58" r:id="rId58"/>
    <sheet name="WI-HI-A - A_4_QI_a" sheetId="59" r:id="rId59"/>
    <sheet name="WI-HI-A - A_4_QI_b" sheetId="60" r:id="rId60"/>
    <sheet name="WI-HI-A - A_6_QI_a" sheetId="61" r:id="rId61"/>
    <sheet name="WI-HI-A - A_6_QI_b" sheetId="62" r:id="rId62"/>
    <sheet name="WI-HI-A - A_8_QI_a" sheetId="63" r:id="rId63"/>
    <sheet name="WI-HI-A - A_8_QI_b" sheetId="64" r:id="rId64"/>
    <sheet name="WI-HI-A - A_9_QI" sheetId="65" r:id="rId65"/>
    <sheet name="WI-HI-A - A_10_QI" sheetId="66" r:id="rId66"/>
    <sheet name="WI-HI-A - A_12_QI" sheetId="67" r:id="rId67"/>
    <sheet name="WI-HI-A - A_13_QI" sheetId="68" r:id="rId68"/>
    <sheet name="Auswahl WI-HI-S" sheetId="69" r:id="rId69"/>
    <sheet name="WI-HI-S - K3_1_QI" sheetId="70" r:id="rId70"/>
    <sheet name="WI-HI-S - K3_2_QI" sheetId="71" r:id="rId71"/>
    <sheet name="WI-HI-S - K3_3_QI" sheetId="72" r:id="rId72"/>
    <sheet name="WI-HI-S - K3_5_QI" sheetId="73" r:id="rId73"/>
    <sheet name="WI-HI-S - A_1_QI" sheetId="74" r:id="rId74"/>
    <sheet name="WI-HI-S - A_2_QI_a" sheetId="75" r:id="rId75"/>
    <sheet name="WI-HI-S - A_2_QI_b" sheetId="76" r:id="rId76"/>
    <sheet name="WI-HI-S - A_4_QI_a" sheetId="77" r:id="rId77"/>
    <sheet name="WI-HI-S - A_4_QI_b" sheetId="78" r:id="rId78"/>
    <sheet name="WI-HI-S - A_6_QI_a" sheetId="79" r:id="rId79"/>
    <sheet name="WI-HI-S - A_6_QI_b" sheetId="80" r:id="rId80"/>
    <sheet name="WI-HI-S - A_8_QI_a" sheetId="81" r:id="rId81"/>
    <sheet name="WI-HI-S - A_8_QI_b" sheetId="82" r:id="rId82"/>
    <sheet name="WI-HI-S - A_9_QI" sheetId="83" r:id="rId83"/>
    <sheet name="WI-HI-S - A_10_QI" sheetId="84" r:id="rId84"/>
    <sheet name="WI-HI-S - A_12_QI" sheetId="85" r:id="rId85"/>
    <sheet name="WI-HI-S - A_13_QI" sheetId="86" r:id="rId86"/>
    <sheet name="Auswahl WI-NI-D" sheetId="87" r:id="rId87"/>
    <sheet name="WI-NI-D - K3_1_AK" sheetId="88" r:id="rId88"/>
    <sheet name="WI-NI-D - K3_2_AK" sheetId="89" r:id="rId89"/>
    <sheet name="WI-NI-D - K3_3_AK" sheetId="90" r:id="rId90"/>
    <sheet name="WI-NI-D - K3_4_AK" sheetId="91" r:id="rId91"/>
    <sheet name="WI-NI-D - A_1_AK" sheetId="92" r:id="rId92"/>
    <sheet name="WI-NI-D - A_2_AK_a" sheetId="93" r:id="rId93"/>
    <sheet name="WI-NI-D - A_2_AK_b" sheetId="94" r:id="rId94"/>
    <sheet name="WI-NI-D - A_3_AK_a" sheetId="95" r:id="rId95"/>
    <sheet name="WI-NI-D - A_3_AK_b" sheetId="96" r:id="rId96"/>
    <sheet name="WI-NI-D - A_5_AK_a" sheetId="97" r:id="rId97"/>
    <sheet name="WI-NI-D - A_5_AK_b" sheetId="98" r:id="rId98"/>
    <sheet name="WI-NI-D - A_7_AK_a" sheetId="99" r:id="rId99"/>
    <sheet name="WI-NI-D - A_7_AK_b" sheetId="100" r:id="rId100"/>
    <sheet name="WI-NI-D - A_9_AK" sheetId="101" r:id="rId101"/>
    <sheet name="WI-NI-D - A_10_AK" sheetId="102" r:id="rId102"/>
    <sheet name="WI-NI-D - A_13_AK" sheetId="103" r:id="rId103"/>
    <sheet name="Auswahl WI-NI-A" sheetId="104" r:id="rId104"/>
    <sheet name="WI-NI-A - K3_1_QI" sheetId="105" r:id="rId105"/>
    <sheet name="WI-NI-A - K3_2_QI" sheetId="106" r:id="rId106"/>
    <sheet name="WI-NI-A - K3_3_QI" sheetId="107" r:id="rId107"/>
    <sheet name="WI-NI-A - K3_4_QI" sheetId="108" r:id="rId108"/>
    <sheet name="WI-NI-A - K3_5_QI" sheetId="109" r:id="rId109"/>
    <sheet name="WI-NI-A - A_1_QI" sheetId="110" r:id="rId110"/>
    <sheet name="WI-NI-A - A_2_QI_a" sheetId="111" r:id="rId111"/>
    <sheet name="WI-NI-A - A_2_QI_b" sheetId="112" r:id="rId112"/>
    <sheet name="WI-NI-A - A_4_QI_a" sheetId="113" r:id="rId113"/>
    <sheet name="WI-NI-A - A_4_QI_b" sheetId="114" r:id="rId114"/>
    <sheet name="WI-NI-A - A_6_QI_a" sheetId="115" r:id="rId115"/>
    <sheet name="WI-NI-A - A_6_QI_b" sheetId="116" r:id="rId116"/>
    <sheet name="WI-NI-A - A_8_QI_a" sheetId="117" r:id="rId117"/>
    <sheet name="WI-NI-A - A_8_QI_b" sheetId="118" r:id="rId118"/>
    <sheet name="WI-NI-A - A_9_QI" sheetId="119" r:id="rId119"/>
    <sheet name="WI-NI-A - A_10_QI" sheetId="120" r:id="rId120"/>
    <sheet name="WI-NI-A - A_12_QI" sheetId="121" r:id="rId121"/>
    <sheet name="WI-NI-A - A_13_QI" sheetId="122" r:id="rId122"/>
    <sheet name="Auswahl WI-NI-S" sheetId="123" r:id="rId123"/>
    <sheet name="WI-NI-S - K3_1_QI" sheetId="124" r:id="rId124"/>
    <sheet name="WI-NI-S - K3_2_QI" sheetId="125" r:id="rId125"/>
    <sheet name="WI-NI-S - K3_3_QI" sheetId="126" r:id="rId126"/>
    <sheet name="WI-NI-S - K3_4_QI" sheetId="127" r:id="rId127"/>
    <sheet name="WI-NI-S - K3_5_QI" sheetId="128" r:id="rId128"/>
    <sheet name="WI-NI-S - A_1_QI" sheetId="129" r:id="rId129"/>
    <sheet name="WI-NI-S - A_2_QI_a" sheetId="130" r:id="rId130"/>
    <sheet name="WI-NI-S - A_2_QI_b" sheetId="131" r:id="rId131"/>
    <sheet name="WI-NI-S - A_4_QI_a" sheetId="132" r:id="rId132"/>
    <sheet name="WI-NI-S - A_4_QI_b" sheetId="133" r:id="rId133"/>
    <sheet name="WI-NI-S - A_6_QI_a" sheetId="134" r:id="rId134"/>
    <sheet name="WI-NI-S - A_6_QI_b" sheetId="135" r:id="rId135"/>
    <sheet name="WI-NI-S - A_8_QI_a" sheetId="136" r:id="rId136"/>
    <sheet name="WI-NI-S - A_8_QI_b" sheetId="137" r:id="rId137"/>
    <sheet name="WI-NI-S - A_9_QI" sheetId="138" r:id="rId138"/>
    <sheet name="WI-NI-S - A_10_QI" sheetId="139" r:id="rId139"/>
    <sheet name="WI-NI-S - A_12_QI" sheetId="140" r:id="rId140"/>
    <sheet name="WI-NI-S - A_13_QI" sheetId="141" r:id="rId141"/>
    <sheet name="Auswahl CHE" sheetId="142" r:id="rId142"/>
    <sheet name="CHE - K3_1_QI" sheetId="143" r:id="rId143"/>
    <sheet name="CHE - K3_1_AK" sheetId="144" r:id="rId144"/>
    <sheet name="CHE - K3_2_QI" sheetId="145" r:id="rId145"/>
    <sheet name="CHE - K3_2_AK" sheetId="146" r:id="rId146"/>
    <sheet name="CHE - K3_3_QI" sheetId="147" r:id="rId147"/>
    <sheet name="CHE - K3_3_AK" sheetId="148" r:id="rId148"/>
    <sheet name="CHE - K3_4_QI" sheetId="149" r:id="rId149"/>
    <sheet name="CHE - K3_4_AK" sheetId="150" r:id="rId150"/>
    <sheet name="CHE - K3_5_QI" sheetId="151" r:id="rId151"/>
    <sheet name="CHE - A_1_QI" sheetId="152" r:id="rId152"/>
    <sheet name="CHE - A_1_AK" sheetId="153" r:id="rId153"/>
    <sheet name="CHE - A_2_QI_a" sheetId="154" r:id="rId154"/>
    <sheet name="CHE - A_2_AK_a" sheetId="155" r:id="rId155"/>
    <sheet name="CHE - A_2_QI_b" sheetId="156" r:id="rId156"/>
    <sheet name="CHE - A_2_AK_b" sheetId="157" r:id="rId157"/>
    <sheet name="CHE - A_3_AK_a" sheetId="158" r:id="rId158"/>
    <sheet name="CHE - A_3_AK_b" sheetId="159" r:id="rId159"/>
    <sheet name="CHE - A_4_QI_a" sheetId="160" r:id="rId160"/>
    <sheet name="CHE - A_4_QI_b" sheetId="161" r:id="rId161"/>
    <sheet name="CHE - A_5_AK_a" sheetId="162" r:id="rId162"/>
    <sheet name="CHE - A_5_AK_b" sheetId="163" r:id="rId163"/>
    <sheet name="CHE - A_6_QI_a" sheetId="164" r:id="rId164"/>
    <sheet name="CHE - A_6_QI_b" sheetId="165" r:id="rId165"/>
    <sheet name="CHE - A_7_AK_a" sheetId="166" r:id="rId166"/>
    <sheet name="CHE - A_7_AK_b" sheetId="167" r:id="rId167"/>
    <sheet name="CHE - A_8_QI_a" sheetId="168" r:id="rId168"/>
    <sheet name="CHE - A_8_QI_b" sheetId="169" r:id="rId169"/>
    <sheet name="CHE - A_9_QI" sheetId="170" r:id="rId170"/>
    <sheet name="CHE - A_9_AK" sheetId="171" r:id="rId171"/>
    <sheet name="CHE - A_10_QI" sheetId="172" r:id="rId172"/>
    <sheet name="CHE - A_10_AK" sheetId="173" r:id="rId173"/>
    <sheet name="CHE - A_11_QI_AK" sheetId="174" r:id="rId174"/>
    <sheet name="CHE - A_12_QI" sheetId="175" r:id="rId175"/>
    <sheet name="CHE - A_13_QI" sheetId="176" r:id="rId176"/>
    <sheet name="CHE - A_13_AK" sheetId="177" r:id="rId177"/>
    <sheet name="CHE - A_14_QI_AK" sheetId="178" r:id="rId178"/>
    <sheet name="Auswahl NET-DIAL" sheetId="179" r:id="rId179"/>
    <sheet name="NET-DIAL - K3_1_QI" sheetId="180" r:id="rId180"/>
    <sheet name="NET-DIAL - K3_2_QI" sheetId="181" r:id="rId181"/>
    <sheet name="NET-DIAL - K3_3_QI" sheetId="182" r:id="rId182"/>
    <sheet name="NET-DIAL - K3_4_QI" sheetId="183" r:id="rId183"/>
    <sheet name="NET-DIAL - K3_5_QI" sheetId="184" r:id="rId184"/>
    <sheet name="NET-DIAL - A_1_QI" sheetId="185" r:id="rId185"/>
    <sheet name="NET-DIAL - A_2_QI_a" sheetId="186" r:id="rId186"/>
    <sheet name="NET-DIAL - A_2_QI_b" sheetId="187" r:id="rId187"/>
    <sheet name="NET-DIAL - A_4_QI_a" sheetId="188" r:id="rId188"/>
    <sheet name="NET-DIAL - A_4_QI_b" sheetId="189" r:id="rId189"/>
    <sheet name="NET-DIAL - A_6_QI_a" sheetId="190" r:id="rId190"/>
    <sheet name="NET-DIAL - A_6_QI_b" sheetId="191" r:id="rId191"/>
    <sheet name="NET-DIAL - A_8_QI_a" sheetId="192" r:id="rId192"/>
    <sheet name="NET-DIAL - A_8_QI_b" sheetId="193" r:id="rId193"/>
    <sheet name="NET-DIAL - A_9_QI" sheetId="194" r:id="rId194"/>
    <sheet name="NET-DIAL - A_10_QI" sheetId="195" r:id="rId195"/>
    <sheet name="NET-DIAL - A_12_QI" sheetId="196" r:id="rId196"/>
    <sheet name="NET-DIAL - A_13_QI" sheetId="197" r:id="rId197"/>
    <sheet name="Auswahl NET-NTX" sheetId="198" r:id="rId198"/>
    <sheet name="NET-NTX - K3_1_QI" sheetId="199" r:id="rId199"/>
    <sheet name="NET-NTX - K3_1_AK" sheetId="200" r:id="rId200"/>
    <sheet name="NET-NTX - K3_2_QI" sheetId="201" r:id="rId201"/>
    <sheet name="NET-NTX - K3_2_AK" sheetId="202" r:id="rId202"/>
    <sheet name="NET-NTX - K3_3_QI" sheetId="203" r:id="rId203"/>
    <sheet name="NET-NTX - K3_3_AK" sheetId="204" r:id="rId204"/>
    <sheet name="NET-NTX - K3_4_QI" sheetId="205" r:id="rId205"/>
    <sheet name="NET-NTX - K3_4_AK" sheetId="206" r:id="rId206"/>
    <sheet name="NET-NTX - K3_5_QI" sheetId="207" r:id="rId207"/>
    <sheet name="NET-NTX - A_1_QI" sheetId="208" r:id="rId208"/>
    <sheet name="NET-NTX - A_1_AK" sheetId="209" r:id="rId209"/>
    <sheet name="NET-NTX - A_2_QI_a" sheetId="210" r:id="rId210"/>
    <sheet name="NET-NTX - A_2_AK_a" sheetId="211" r:id="rId211"/>
    <sheet name="NET-NTX - A_2_QI_b" sheetId="212" r:id="rId212"/>
    <sheet name="NET-NTX - A_2_AK_b" sheetId="213" r:id="rId213"/>
    <sheet name="NET-NTX - A_3_AK_a" sheetId="214" r:id="rId214"/>
    <sheet name="NET-NTX - A_3_AK_b" sheetId="215" r:id="rId215"/>
    <sheet name="NET-NTX - A_4_QI_a" sheetId="216" r:id="rId216"/>
    <sheet name="NET-NTX - A_4_QI_b" sheetId="217" r:id="rId217"/>
    <sheet name="NET-NTX - A_5_AK_a" sheetId="218" r:id="rId218"/>
    <sheet name="NET-NTX - A_5_AK_b" sheetId="219" r:id="rId219"/>
    <sheet name="NET-NTX - A_6_QI_a" sheetId="220" r:id="rId220"/>
    <sheet name="NET-NTX - A_6_QI_b" sheetId="221" r:id="rId221"/>
    <sheet name="NET-NTX - A_7_AK_a" sheetId="222" r:id="rId222"/>
    <sheet name="NET-NTX - A_7_AK_b" sheetId="223" r:id="rId223"/>
    <sheet name="NET-NTX - A_8_QI_a" sheetId="224" r:id="rId224"/>
    <sheet name="NET-NTX - A_8_QI_b" sheetId="225" r:id="rId225"/>
    <sheet name="NET-NTX - A_9_QI" sheetId="226" r:id="rId226"/>
    <sheet name="NET-NTX - A_9_AK" sheetId="227" r:id="rId227"/>
    <sheet name="NET-NTX - A_11_QI_AK" sheetId="228" r:id="rId228"/>
    <sheet name="NET-NTX - A_12_QI" sheetId="229" r:id="rId229"/>
    <sheet name="NET-NTX - A_13_QI" sheetId="230" r:id="rId230"/>
    <sheet name="NET-NTX - A_13_AK" sheetId="231" r:id="rId231"/>
    <sheet name="NET-NTX - A_14_QI_AK" sheetId="232" r:id="rId232"/>
    <sheet name="Auswahl NET-PNTX" sheetId="233" r:id="rId233"/>
    <sheet name="NET-PNTX - K3_1_QI" sheetId="234" r:id="rId234"/>
    <sheet name="NET-PNTX - K3_2_QI" sheetId="235" r:id="rId235"/>
    <sheet name="NET-PNTX - K3_3_QI" sheetId="236" r:id="rId236"/>
    <sheet name="NET-PNTX - K3_4_QI" sheetId="237" r:id="rId237"/>
    <sheet name="NET-PNTX - K3_5_QI" sheetId="238" r:id="rId238"/>
    <sheet name="NET-PNTX - A_1_QI" sheetId="239" r:id="rId239"/>
    <sheet name="NET-PNTX - A_2_QI_a" sheetId="240" r:id="rId240"/>
    <sheet name="NET-PNTX - A_2_QI_b" sheetId="241" r:id="rId241"/>
    <sheet name="NET-PNTX - A_4_QI_a" sheetId="242" r:id="rId242"/>
    <sheet name="NET-PNTX - A_4_QI_b" sheetId="243" r:id="rId243"/>
    <sheet name="NET-PNTX - A_6_QI_a" sheetId="244" r:id="rId244"/>
    <sheet name="NET-PNTX - A_6_QI_b" sheetId="245" r:id="rId245"/>
    <sheet name="NET-PNTX - A_8_QI_a" sheetId="246" r:id="rId246"/>
    <sheet name="NET-PNTX - A_8_QI_b" sheetId="247" r:id="rId247"/>
    <sheet name="NET-PNTX - A_9_QI" sheetId="248" r:id="rId248"/>
    <sheet name="NET-PNTX - A_12_QI" sheetId="249" r:id="rId249"/>
    <sheet name="NET-PNTX - A_13_QI" sheetId="250" r:id="rId250"/>
    <sheet name="Auswahl NET-PNTX-D" sheetId="251" r:id="rId251"/>
    <sheet name="NET-PNTX-D - K3_1_AK" sheetId="252" r:id="rId252"/>
    <sheet name="NET-PNTX-D - K3_2_AK" sheetId="253" r:id="rId253"/>
    <sheet name="NET-PNTX-D - K3_3_AK" sheetId="254" r:id="rId254"/>
    <sheet name="NET-PNTX-D - K3_4_AK" sheetId="255" r:id="rId255"/>
    <sheet name="NET-PNTX-D - A_1_AK" sheetId="256" r:id="rId256"/>
    <sheet name="NET-PNTX-D - A_2_AK_a" sheetId="257" r:id="rId257"/>
    <sheet name="NET-PNTX-D - A_2_AK_b" sheetId="258" r:id="rId258"/>
    <sheet name="NET-PNTX-D - A_3_AK_a" sheetId="259" r:id="rId259"/>
    <sheet name="NET-PNTX-D - A_3_AK_b" sheetId="260" r:id="rId260"/>
    <sheet name="NET-PNTX-D - A_5_AK_a" sheetId="261" r:id="rId261"/>
    <sheet name="NET-PNTX-D - A_5_AK_b" sheetId="262" r:id="rId262"/>
    <sheet name="NET-PNTX-D - A_7_AK_a" sheetId="263" r:id="rId263"/>
    <sheet name="NET-PNTX-D - A_7_AK_b" sheetId="264" r:id="rId264"/>
    <sheet name="NET-PNTX-D - A_9_AK" sheetId="265" r:id="rId265"/>
    <sheet name="NET-PNTX-D - A_13_AK" sheetId="266" r:id="rId266"/>
    <sheet name="Auswahl TX-HTX" sheetId="267" r:id="rId267"/>
    <sheet name="TX-HTX - K3_1_QI" sheetId="268" r:id="rId268"/>
    <sheet name="TX-HTX - K3_1_AK" sheetId="269" r:id="rId269"/>
    <sheet name="TX-HTX - K3_2_QI" sheetId="270" r:id="rId270"/>
    <sheet name="TX-HTX - K3_2_AK" sheetId="271" r:id="rId271"/>
    <sheet name="TX-HTX - K3_3_QI" sheetId="272" r:id="rId272"/>
    <sheet name="TX-HTX - K3_3_AK" sheetId="273" r:id="rId273"/>
    <sheet name="TX-HTX - K3_4_QI" sheetId="274" r:id="rId274"/>
    <sheet name="TX-HTX - K3_4_AK" sheetId="275" r:id="rId275"/>
    <sheet name="TX-HTX - K3_5_QI" sheetId="276" r:id="rId276"/>
    <sheet name="TX-HTX - A_1_QI" sheetId="277" r:id="rId277"/>
    <sheet name="TX-HTX - A_1_AK" sheetId="278" r:id="rId278"/>
    <sheet name="TX-HTX - A_2_QI_a" sheetId="279" r:id="rId279"/>
    <sheet name="TX-HTX - A_2_AK_a" sheetId="280" r:id="rId280"/>
    <sheet name="TX-HTX - A_2_QI_b" sheetId="281" r:id="rId281"/>
    <sheet name="TX-HTX - A_2_AK_b" sheetId="282" r:id="rId282"/>
    <sheet name="TX-HTX - A_3_AK_a" sheetId="283" r:id="rId283"/>
    <sheet name="TX-HTX - A_3_AK_b" sheetId="284" r:id="rId284"/>
    <sheet name="TX-HTX - A_4_QI_a" sheetId="285" r:id="rId285"/>
    <sheet name="TX-HTX - A_4_QI_b" sheetId="286" r:id="rId286"/>
    <sheet name="TX-HTX - A_5_AK_a" sheetId="287" r:id="rId287"/>
    <sheet name="TX-HTX - A_5_AK_b" sheetId="288" r:id="rId288"/>
    <sheet name="TX-HTX - A_6_QI_a" sheetId="289" r:id="rId289"/>
    <sheet name="TX-HTX - A_6_QI_b" sheetId="290" r:id="rId290"/>
    <sheet name="TX-HTX - A_7_AK_a" sheetId="291" r:id="rId291"/>
    <sheet name="TX-HTX - A_7_AK_b" sheetId="292" r:id="rId292"/>
    <sheet name="TX-HTX - A_8_QI_a" sheetId="293" r:id="rId293"/>
    <sheet name="TX-HTX - A_8_QI_b" sheetId="294" r:id="rId294"/>
    <sheet name="TX-HTX - A_9_QI" sheetId="295" r:id="rId295"/>
    <sheet name="TX-HTX - A_9_AK" sheetId="296" r:id="rId296"/>
    <sheet name="TX-HTX - A_11_QI_AK" sheetId="297" r:id="rId297"/>
    <sheet name="TX-HTX - A_12_QI" sheetId="298" r:id="rId298"/>
    <sheet name="TX-HTX - A_13_QI" sheetId="299" r:id="rId299"/>
    <sheet name="TX-HTX - A_13_AK" sheetId="300" r:id="rId300"/>
    <sheet name="TX-HTX - A_14_QI_AK" sheetId="301" r:id="rId301"/>
    <sheet name="Auswahl TX-MKU" sheetId="302" r:id="rId302"/>
    <sheet name="TX-MKU - K3_1_QI" sheetId="303" r:id="rId303"/>
    <sheet name="TX-MKU - K3_1_AK" sheetId="304" r:id="rId304"/>
    <sheet name="TX-MKU - K3_2_QI" sheetId="305" r:id="rId305"/>
    <sheet name="TX-MKU - K3_2_AK" sheetId="306" r:id="rId306"/>
    <sheet name="TX-MKU - K3_3_QI" sheetId="307" r:id="rId307"/>
    <sheet name="TX-MKU - K3_3_AK" sheetId="308" r:id="rId308"/>
    <sheet name="TX-MKU - K3_4_QI" sheetId="309" r:id="rId309"/>
    <sheet name="TX-MKU - K3_4_AK" sheetId="310" r:id="rId310"/>
    <sheet name="TX-MKU - K3_5_QI" sheetId="311" r:id="rId311"/>
    <sheet name="TX-MKU - A_1_QI" sheetId="312" r:id="rId312"/>
    <sheet name="TX-MKU - A_1_AK" sheetId="313" r:id="rId313"/>
    <sheet name="TX-MKU - A_2_QI_a" sheetId="314" r:id="rId314"/>
    <sheet name="TX-MKU - A_2_AK_a" sheetId="315" r:id="rId315"/>
    <sheet name="TX-MKU - A_2_QI_b" sheetId="316" r:id="rId316"/>
    <sheet name="TX-MKU - A_2_AK_b" sheetId="317" r:id="rId317"/>
    <sheet name="TX-MKU - A_3_AK_a" sheetId="318" r:id="rId318"/>
    <sheet name="TX-MKU - A_3_AK_b" sheetId="319" r:id="rId319"/>
    <sheet name="TX-MKU - A_4_QI_a" sheetId="320" r:id="rId320"/>
    <sheet name="TX-MKU - A_4_QI_b" sheetId="321" r:id="rId321"/>
    <sheet name="TX-MKU - A_5_AK_a" sheetId="322" r:id="rId322"/>
    <sheet name="TX-MKU - A_5_AK_b" sheetId="323" r:id="rId323"/>
    <sheet name="TX-MKU - A_6_QI_a" sheetId="324" r:id="rId324"/>
    <sheet name="TX-MKU - A_6_QI_b" sheetId="325" r:id="rId325"/>
    <sheet name="TX-MKU - A_7_AK_a" sheetId="326" r:id="rId326"/>
    <sheet name="TX-MKU - A_7_AK_b" sheetId="327" r:id="rId327"/>
    <sheet name="TX-MKU - A_8_QI_a" sheetId="328" r:id="rId328"/>
    <sheet name="TX-MKU - A_8_QI_b" sheetId="329" r:id="rId329"/>
    <sheet name="TX-MKU - A_9_QI" sheetId="330" r:id="rId330"/>
    <sheet name="TX-MKU - A_9_AK" sheetId="331" r:id="rId331"/>
    <sheet name="TX-MKU - A_11_QI_AK" sheetId="332" r:id="rId332"/>
    <sheet name="TX-MKU - A_12_QI" sheetId="333" r:id="rId333"/>
    <sheet name="TX-MKU - A_13_QI" sheetId="334" r:id="rId334"/>
    <sheet name="TX-MKU - A_13_AK" sheetId="335" r:id="rId335"/>
    <sheet name="TX-MKU - A_14_QI_AK" sheetId="336" r:id="rId336"/>
    <sheet name="Auswahl TX-LUTX" sheetId="337" r:id="rId337"/>
    <sheet name="TX-LUTX - K3_1_QI" sheetId="338" r:id="rId338"/>
    <sheet name="TX-LUTX - K3_1_AK" sheetId="339" r:id="rId339"/>
    <sheet name="TX-LUTX - K3_2_QI" sheetId="340" r:id="rId340"/>
    <sheet name="TX-LUTX - K3_2_AK" sheetId="341" r:id="rId341"/>
    <sheet name="TX-LUTX - K3_3_QI" sheetId="342" r:id="rId342"/>
    <sheet name="TX-LUTX - K3_3_AK" sheetId="343" r:id="rId343"/>
    <sheet name="TX-LUTX - K3_4_QI" sheetId="344" r:id="rId344"/>
    <sheet name="TX-LUTX - K3_4_AK" sheetId="345" r:id="rId345"/>
    <sheet name="TX-LUTX - K3_5_QI" sheetId="346" r:id="rId346"/>
    <sheet name="TX-LUTX - A_1_QI" sheetId="347" r:id="rId347"/>
    <sheet name="TX-LUTX - A_1_AK" sheetId="348" r:id="rId348"/>
    <sheet name="TX-LUTX - A_2_QI_a" sheetId="349" r:id="rId349"/>
    <sheet name="TX-LUTX - A_2_AK_a" sheetId="350" r:id="rId350"/>
    <sheet name="TX-LUTX - A_2_QI_b" sheetId="351" r:id="rId351"/>
    <sheet name="TX-LUTX - A_2_AK_b" sheetId="352" r:id="rId352"/>
    <sheet name="TX-LUTX - A_3_AK_a" sheetId="353" r:id="rId353"/>
    <sheet name="TX-LUTX - A_3_AK_b" sheetId="354" r:id="rId354"/>
    <sheet name="TX-LUTX - A_4_QI_a" sheetId="355" r:id="rId355"/>
    <sheet name="TX-LUTX - A_4_QI_b" sheetId="356" r:id="rId356"/>
    <sheet name="TX-LUTX - A_5_AK_a" sheetId="357" r:id="rId357"/>
    <sheet name="TX-LUTX - A_5_AK_b" sheetId="358" r:id="rId358"/>
    <sheet name="TX-LUTX - A_6_QI_a" sheetId="359" r:id="rId359"/>
    <sheet name="TX-LUTX - A_6_QI_b" sheetId="360" r:id="rId360"/>
    <sheet name="TX-LUTX - A_7_AK_a" sheetId="361" r:id="rId361"/>
    <sheet name="TX-LUTX - A_7_AK_b" sheetId="362" r:id="rId362"/>
    <sheet name="TX-LUTX - A_8_QI_a" sheetId="363" r:id="rId363"/>
    <sheet name="TX-LUTX - A_8_QI_b" sheetId="364" r:id="rId364"/>
    <sheet name="TX-LUTX - A_9_QI" sheetId="365" r:id="rId365"/>
    <sheet name="TX-LUTX - A_9_AK" sheetId="366" r:id="rId366"/>
    <sheet name="TX-LUTX - A_11_QI_AK" sheetId="367" r:id="rId367"/>
    <sheet name="TX-LUTX - A_12_QI" sheetId="368" r:id="rId368"/>
    <sheet name="TX-LUTX - A_13_QI" sheetId="369" r:id="rId369"/>
    <sheet name="TX-LUTX - A_13_AK" sheetId="370" r:id="rId370"/>
    <sheet name="TX-LUTX - A_14_QI_AK" sheetId="371" r:id="rId371"/>
    <sheet name="Auswahl TX-LTX" sheetId="372" r:id="rId372"/>
    <sheet name="TX-LTX - K3_1_QI" sheetId="373" r:id="rId373"/>
    <sheet name="TX-LTX - K3_1_AK" sheetId="374" r:id="rId374"/>
    <sheet name="TX-LTX - K3_2_QI" sheetId="375" r:id="rId375"/>
    <sheet name="TX-LTX - K3_2_AK" sheetId="376" r:id="rId376"/>
    <sheet name="TX-LTX - K3_3_QI" sheetId="377" r:id="rId377"/>
    <sheet name="TX-LTX - K3_3_AK" sheetId="378" r:id="rId378"/>
    <sheet name="TX-LTX - K3_4_QI" sheetId="379" r:id="rId379"/>
    <sheet name="TX-LTX - K3_4_AK" sheetId="380" r:id="rId380"/>
    <sheet name="TX-LTX - K3_5_QI" sheetId="381" r:id="rId381"/>
    <sheet name="TX-LTX - A_1_QI" sheetId="382" r:id="rId382"/>
    <sheet name="TX-LTX - A_1_AK" sheetId="383" r:id="rId383"/>
    <sheet name="TX-LTX - A_2_QI_a" sheetId="384" r:id="rId384"/>
    <sheet name="TX-LTX - A_2_AK_a" sheetId="385" r:id="rId385"/>
    <sheet name="TX-LTX - A_2_QI_b" sheetId="386" r:id="rId386"/>
    <sheet name="TX-LTX - A_2_AK_b" sheetId="387" r:id="rId387"/>
    <sheet name="TX-LTX - A_3_AK_a" sheetId="388" r:id="rId388"/>
    <sheet name="TX-LTX - A_3_AK_b" sheetId="389" r:id="rId389"/>
    <sheet name="TX-LTX - A_4_QI_a" sheetId="390" r:id="rId390"/>
    <sheet name="TX-LTX - A_4_QI_b" sheetId="391" r:id="rId391"/>
    <sheet name="TX-LTX - A_5_AK_a" sheetId="392" r:id="rId392"/>
    <sheet name="TX-LTX - A_5_AK_b" sheetId="393" r:id="rId393"/>
    <sheet name="TX-LTX - A_6_QI_a" sheetId="394" r:id="rId394"/>
    <sheet name="TX-LTX - A_6_QI_b" sheetId="395" r:id="rId395"/>
    <sheet name="TX-LTX - A_7_AK_a" sheetId="396" r:id="rId396"/>
    <sheet name="TX-LTX - A_7_AK_b" sheetId="397" r:id="rId397"/>
    <sheet name="TX-LTX - A_8_QI_a" sheetId="398" r:id="rId398"/>
    <sheet name="TX-LTX - A_8_QI_b" sheetId="399" r:id="rId399"/>
    <sheet name="TX-LTX - A_9_QI" sheetId="400" r:id="rId400"/>
    <sheet name="TX-LTX - A_9_AK" sheetId="401" r:id="rId401"/>
    <sheet name="TX-LTX - A_11_QI_AK" sheetId="402" r:id="rId402"/>
    <sheet name="TX-LTX - A_12_QI" sheetId="403" r:id="rId403"/>
    <sheet name="TX-LTX - A_13_QI" sheetId="404" r:id="rId404"/>
    <sheet name="TX-LTX - A_13_AK" sheetId="405" r:id="rId405"/>
    <sheet name="TX-LTX - A_14_QI_AK" sheetId="406" r:id="rId406"/>
    <sheet name="Auswahl TX-LLS" sheetId="407" r:id="rId407"/>
    <sheet name="TX-LLS - K3_1_QI" sheetId="408" r:id="rId408"/>
    <sheet name="TX-LLS - K3_1_AK" sheetId="409" r:id="rId409"/>
    <sheet name="TX-LLS - K3_2_QI" sheetId="410" r:id="rId410"/>
    <sheet name="TX-LLS - K3_2_AK" sheetId="411" r:id="rId411"/>
    <sheet name="TX-LLS - K3_3_QI" sheetId="412" r:id="rId412"/>
    <sheet name="TX-LLS - K3_3_AK" sheetId="413" r:id="rId413"/>
    <sheet name="TX-LLS - K3_4_QI" sheetId="414" r:id="rId414"/>
    <sheet name="TX-LLS - K3_4_AK" sheetId="415" r:id="rId415"/>
    <sheet name="TX-LLS - K3_5_QI" sheetId="416" r:id="rId416"/>
    <sheet name="TX-LLS - A_1_QI" sheetId="417" r:id="rId417"/>
    <sheet name="TX-LLS - A_1_AK" sheetId="418" r:id="rId418"/>
    <sheet name="TX-LLS - A_2_QI_a" sheetId="419" r:id="rId419"/>
    <sheet name="TX-LLS - A_2_AK_a" sheetId="420" r:id="rId420"/>
    <sheet name="TX-LLS - A_2_QI_b" sheetId="421" r:id="rId421"/>
    <sheet name="TX-LLS - A_2_AK_b" sheetId="422" r:id="rId422"/>
    <sheet name="TX-LLS - A_3_AK_a" sheetId="423" r:id="rId423"/>
    <sheet name="TX-LLS - A_3_AK_b" sheetId="424" r:id="rId424"/>
    <sheet name="TX-LLS - A_4_QI_a" sheetId="425" r:id="rId425"/>
    <sheet name="TX-LLS - A_4_QI_b" sheetId="426" r:id="rId426"/>
    <sheet name="TX-LLS - A_5_AK_a" sheetId="427" r:id="rId427"/>
    <sheet name="TX-LLS - A_5_AK_b" sheetId="428" r:id="rId428"/>
    <sheet name="TX-LLS - A_6_QI_a" sheetId="429" r:id="rId429"/>
    <sheet name="TX-LLS - A_6_QI_b" sheetId="430" r:id="rId430"/>
    <sheet name="TX-LLS - A_7_AK_a" sheetId="431" r:id="rId431"/>
    <sheet name="TX-LLS - A_7_AK_b" sheetId="432" r:id="rId432"/>
    <sheet name="TX-LLS - A_8_QI_a" sheetId="433" r:id="rId433"/>
    <sheet name="TX-LLS - A_8_QI_b" sheetId="434" r:id="rId434"/>
    <sheet name="TX-LLS - A_9_QI" sheetId="435" r:id="rId435"/>
    <sheet name="TX-LLS - A_9_AK" sheetId="436" r:id="rId436"/>
    <sheet name="TX-LLS - A_11_QI_AK" sheetId="437" r:id="rId437"/>
    <sheet name="TX-LLS - A_12_QI" sheetId="438" r:id="rId438"/>
    <sheet name="TX-LLS - A_13_QI" sheetId="439" r:id="rId439"/>
    <sheet name="TX-LLS - A_13_AK" sheetId="440" r:id="rId440"/>
    <sheet name="TX-LLS - A_14_QI_AK" sheetId="441" r:id="rId441"/>
    <sheet name="Auswahl TX-NLS" sheetId="442" r:id="rId442"/>
    <sheet name="TX-NLS - K3_1_QI" sheetId="443" r:id="rId443"/>
    <sheet name="TX-NLS - K3_1_AK" sheetId="444" r:id="rId444"/>
    <sheet name="TX-NLS - K3_2_QI" sheetId="445" r:id="rId445"/>
    <sheet name="TX-NLS - K3_2_AK" sheetId="446" r:id="rId446"/>
    <sheet name="TX-NLS - K3_3_QI" sheetId="447" r:id="rId447"/>
    <sheet name="TX-NLS - K3_3_AK" sheetId="448" r:id="rId448"/>
    <sheet name="TX-NLS - K3_4_QI" sheetId="449" r:id="rId449"/>
    <sheet name="TX-NLS - K3_4_AK" sheetId="450" r:id="rId450"/>
    <sheet name="TX-NLS - K3_5_QI" sheetId="451" r:id="rId451"/>
    <sheet name="TX-NLS - A_1_QI" sheetId="452" r:id="rId452"/>
    <sheet name="TX-NLS - A_1_AK" sheetId="453" r:id="rId453"/>
    <sheet name="TX-NLS - A_2_QI_a" sheetId="454" r:id="rId454"/>
    <sheet name="TX-NLS - A_2_AK_a" sheetId="455" r:id="rId455"/>
    <sheet name="TX-NLS - A_2_QI_b" sheetId="456" r:id="rId456"/>
    <sheet name="TX-NLS - A_2_AK_b" sheetId="457" r:id="rId457"/>
    <sheet name="TX-NLS - A_3_AK_a" sheetId="458" r:id="rId458"/>
    <sheet name="TX-NLS - A_3_AK_b" sheetId="459" r:id="rId459"/>
    <sheet name="TX-NLS - A_4_QI_a" sheetId="460" r:id="rId460"/>
    <sheet name="TX-NLS - A_4_QI_b" sheetId="461" r:id="rId461"/>
    <sheet name="TX-NLS - A_5_AK_a" sheetId="462" r:id="rId462"/>
    <sheet name="TX-NLS - A_5_AK_b" sheetId="463" r:id="rId463"/>
    <sheet name="TX-NLS - A_6_QI_a" sheetId="464" r:id="rId464"/>
    <sheet name="TX-NLS - A_6_QI_b" sheetId="465" r:id="rId465"/>
    <sheet name="TX-NLS - A_7_AK_a" sheetId="466" r:id="rId466"/>
    <sheet name="TX-NLS - A_7_AK_b" sheetId="467" r:id="rId467"/>
    <sheet name="TX-NLS - A_8_QI_a" sheetId="468" r:id="rId468"/>
    <sheet name="TX-NLS - A_8_QI_b" sheetId="469" r:id="rId469"/>
    <sheet name="TX-NLS - A_9_QI" sheetId="470" r:id="rId470"/>
    <sheet name="TX-NLS - A_9_AK" sheetId="471" r:id="rId471"/>
    <sheet name="TX-NLS - A_11_QI_AK" sheetId="472" r:id="rId472"/>
    <sheet name="TX-NLS - A_12_QI" sheetId="473" r:id="rId473"/>
    <sheet name="TX-NLS - A_13_QI" sheetId="474" r:id="rId474"/>
    <sheet name="TX-NLS - A_13_AK" sheetId="475" r:id="rId475"/>
    <sheet name="TX-NLS - A_14_QI_AK" sheetId="476" r:id="rId476"/>
    <sheet name="Auswahl KCHK-D" sheetId="477" r:id="rId477"/>
    <sheet name="KCHK-D - K3_1_AK" sheetId="478" r:id="rId478"/>
    <sheet name="KCHK-D - K3_2_AK" sheetId="479" r:id="rId479"/>
    <sheet name="KCHK-D - K3_3_AK" sheetId="480" r:id="rId480"/>
    <sheet name="KCHK-D - K3_4_AK" sheetId="481" r:id="rId481"/>
    <sheet name="KCHK-D - A_1_AK" sheetId="482" r:id="rId482"/>
    <sheet name="KCHK-D - A_2_AK_a" sheetId="483" r:id="rId483"/>
    <sheet name="KCHK-D - A_2_AK_b" sheetId="484" r:id="rId484"/>
    <sheet name="KCHK-D - A_3_AK_a" sheetId="485" r:id="rId485"/>
    <sheet name="KCHK-D - A_3_AK_b" sheetId="486" r:id="rId486"/>
    <sheet name="KCHK-D - A_5_AK_a" sheetId="487" r:id="rId487"/>
    <sheet name="KCHK-D - A_5_AK_b" sheetId="488" r:id="rId488"/>
    <sheet name="KCHK-D - A_7_AK_a" sheetId="489" r:id="rId489"/>
    <sheet name="KCHK-D - A_7_AK_b" sheetId="490" r:id="rId490"/>
    <sheet name="KCHK-D - A_9_AK" sheetId="491" r:id="rId491"/>
    <sheet name="KCHK-D - A_13_AK" sheetId="492" r:id="rId492"/>
    <sheet name="Auswahl KCHK-KC" sheetId="493" r:id="rId493"/>
    <sheet name="KCHK-KC - K3_1_QI" sheetId="494" r:id="rId494"/>
    <sheet name="KCHK-KC - K3_1_AK" sheetId="495" r:id="rId495"/>
    <sheet name="KCHK-KC - K3_2_QI" sheetId="496" r:id="rId496"/>
    <sheet name="KCHK-KC - K3_2_AK" sheetId="497" r:id="rId497"/>
    <sheet name="KCHK-KC - K3_3_QI" sheetId="498" r:id="rId498"/>
    <sheet name="KCHK-KC - K3_3_AK" sheetId="499" r:id="rId499"/>
    <sheet name="KCHK-KC - K3_4_QI" sheetId="500" r:id="rId500"/>
    <sheet name="KCHK-KC - K3_4_AK" sheetId="501" r:id="rId501"/>
    <sheet name="KCHK-KC - K3_5_QI" sheetId="502" r:id="rId502"/>
    <sheet name="KCHK-KC - A_1_QI" sheetId="503" r:id="rId503"/>
    <sheet name="KCHK-KC - A_1_AK" sheetId="504" r:id="rId504"/>
    <sheet name="KCHK-KC - A_2_QI_a" sheetId="505" r:id="rId505"/>
    <sheet name="KCHK-KC - A_2_AK_a" sheetId="506" r:id="rId506"/>
    <sheet name="KCHK-KC - A_2_QI_b" sheetId="507" r:id="rId507"/>
    <sheet name="KCHK-KC - A_2_AK_b" sheetId="508" r:id="rId508"/>
    <sheet name="KCHK-KC - A_3_AK_a" sheetId="509" r:id="rId509"/>
    <sheet name="KCHK-KC - A_3_AK_b" sheetId="510" r:id="rId510"/>
    <sheet name="KCHK-KC - A_4_QI_a" sheetId="511" r:id="rId511"/>
    <sheet name="KCHK-KC - A_4_QI_b" sheetId="512" r:id="rId512"/>
    <sheet name="KCHK-KC - A_5_AK_a" sheetId="513" r:id="rId513"/>
    <sheet name="KCHK-KC - A_5_AK_b" sheetId="514" r:id="rId514"/>
    <sheet name="KCHK-KC - A_6_QI_a" sheetId="515" r:id="rId515"/>
    <sheet name="KCHK-KC - A_6_QI_b" sheetId="516" r:id="rId516"/>
    <sheet name="KCHK-KC - A_7_AK_a" sheetId="517" r:id="rId517"/>
    <sheet name="KCHK-KC - A_7_AK_b" sheetId="518" r:id="rId518"/>
    <sheet name="KCHK-KC - A_8_QI_a" sheetId="519" r:id="rId519"/>
    <sheet name="KCHK-KC - A_8_QI_b" sheetId="520" r:id="rId520"/>
    <sheet name="KCHK-KC - A_9_QI" sheetId="521" r:id="rId521"/>
    <sheet name="KCHK-KC - A_9_AK" sheetId="522" r:id="rId522"/>
    <sheet name="KCHK-KC - A_11_QI_AK" sheetId="523" r:id="rId523"/>
    <sheet name="KCHK-KC - A_12_QI" sheetId="524" r:id="rId524"/>
    <sheet name="KCHK-KC - A_13_QI" sheetId="525" r:id="rId525"/>
    <sheet name="KCHK-KC - A_13_AK" sheetId="526" r:id="rId526"/>
    <sheet name="KCHK-KC - A_14_QI_AK" sheetId="527" r:id="rId527"/>
    <sheet name="Auswahl KCHK-KC-KOMB" sheetId="528" r:id="rId528"/>
    <sheet name="KCHK-KC-KOMB - K3_1_QI" sheetId="529" r:id="rId529"/>
    <sheet name="KCHK-KC-KOMB - K3_2_QI" sheetId="530" r:id="rId530"/>
    <sheet name="KCHK-KC-KOMB - K3_3_QI" sheetId="531" r:id="rId531"/>
    <sheet name="KCHK-KC-KOMB - K3_4_QI" sheetId="532" r:id="rId532"/>
    <sheet name="KCHK-KC-KOMB - K3_5_QI" sheetId="533" r:id="rId533"/>
    <sheet name="KCHK-KC-KOMB - A_1_QI" sheetId="534" r:id="rId534"/>
    <sheet name="KCHK-KC-KOMB - A_2_QI_a" sheetId="535" r:id="rId535"/>
    <sheet name="KCHK-KC-KOMB - A_2_QI_b" sheetId="536" r:id="rId536"/>
    <sheet name="KCHK-KC-KOMB - A_4_QI_a" sheetId="537" r:id="rId537"/>
    <sheet name="KCHK-KC-KOMB - A_4_QI_b" sheetId="538" r:id="rId538"/>
    <sheet name="KCHK-KC-KOMB - A_6_QI_a" sheetId="539" r:id="rId539"/>
    <sheet name="KCHK-KC-KOMB - A_6_QI_b" sheetId="540" r:id="rId540"/>
    <sheet name="KCHK-KC-KOMB - A_8_QI_a" sheetId="541" r:id="rId541"/>
    <sheet name="KCHK-KC-KOMB - A_8_QI_b" sheetId="542" r:id="rId542"/>
    <sheet name="KCHK-KC-KOMB - A_9_QI" sheetId="543" r:id="rId543"/>
    <sheet name="KCHK-KC-KOMB - A_12_QI" sheetId="544" r:id="rId544"/>
    <sheet name="KCHK-KC-KOMB - A_13_QI" sheetId="545" r:id="rId545"/>
    <sheet name="Auswahl KCHK-AK-KATH" sheetId="546" r:id="rId546"/>
    <sheet name="KCHK-AK-KATH - K3_1_QI" sheetId="547" r:id="rId547"/>
    <sheet name="KCHK-AK-KATH - K3_1_AK" sheetId="548" r:id="rId548"/>
    <sheet name="KCHK-AK-KATH - K3_2_QI" sheetId="549" r:id="rId549"/>
    <sheet name="KCHK-AK-KATH - K3_2_AK" sheetId="550" r:id="rId550"/>
    <sheet name="KCHK-AK-KATH - K3_3_QI" sheetId="551" r:id="rId551"/>
    <sheet name="KCHK-AK-KATH - K3_3_AK" sheetId="552" r:id="rId552"/>
    <sheet name="KCHK-AK-KATH - K3_4_QI" sheetId="553" r:id="rId553"/>
    <sheet name="KCHK-AK-KATH - K3_4_AK" sheetId="554" r:id="rId554"/>
    <sheet name="KCHK-AK-KATH - K3_5_QI" sheetId="555" r:id="rId555"/>
    <sheet name="KCHK-AK-KATH - A_1_QI" sheetId="556" r:id="rId556"/>
    <sheet name="KCHK-AK-KATH - A_1_AK" sheetId="557" r:id="rId557"/>
    <sheet name="KCHK-AK-KATH - A_2_QI_a" sheetId="558" r:id="rId558"/>
    <sheet name="KCHK-AK-KATH - A_2_AK_a" sheetId="559" r:id="rId559"/>
    <sheet name="KCHK-AK-KATH - A_2_QI_b" sheetId="560" r:id="rId560"/>
    <sheet name="KCHK-AK-KATH - A_2_AK_b" sheetId="561" r:id="rId561"/>
    <sheet name="KCHK-AK-KATH - A_3_AK_a" sheetId="562" r:id="rId562"/>
    <sheet name="KCHK-AK-KATH - A_3_AK_b" sheetId="563" r:id="rId563"/>
    <sheet name="KCHK-AK-KATH - A_4_QI_a" sheetId="564" r:id="rId564"/>
    <sheet name="KCHK-AK-KATH - A_4_QI_b" sheetId="565" r:id="rId565"/>
    <sheet name="KCHK-AK-KATH - A_5_AK_a" sheetId="566" r:id="rId566"/>
    <sheet name="KCHK-AK-KATH - A_5_AK_b" sheetId="567" r:id="rId567"/>
    <sheet name="KCHK-AK-KATH - A_6_QI_a" sheetId="568" r:id="rId568"/>
    <sheet name="KCHK-AK-KATH - A_6_QI_b" sheetId="569" r:id="rId569"/>
    <sheet name="KCHK-AK-KATH - A_7_AK_a" sheetId="570" r:id="rId570"/>
    <sheet name="KCHK-AK-KATH - A_7_AK_b" sheetId="571" r:id="rId571"/>
    <sheet name="KCHK-AK-KATH - A_8_QI_a" sheetId="572" r:id="rId572"/>
    <sheet name="KCHK-AK-KATH - A_8_QI_b" sheetId="573" r:id="rId573"/>
    <sheet name="KCHK-AK-KATH - A_9_QI" sheetId="574" r:id="rId574"/>
    <sheet name="KCHK-AK-KATH - A_9_AK" sheetId="575" r:id="rId575"/>
    <sheet name="KCHK-AK-KATH - A_11_QI_AK" sheetId="576" r:id="rId576"/>
    <sheet name="KCHK-AK-KATH - A_12_QI" sheetId="577" r:id="rId577"/>
    <sheet name="KCHK-AK-KATH - A_13_QI" sheetId="578" r:id="rId578"/>
    <sheet name="KCHK-AK-KATH - A_13_AK" sheetId="579" r:id="rId579"/>
    <sheet name="KCHK-AK-KATH - A_14_QI_AK" sheetId="580" r:id="rId580"/>
    <sheet name="Auswahl KCHK-AK-CHIR" sheetId="581" r:id="rId581"/>
    <sheet name="KCHK-AK-CHIR - K3_1_QI" sheetId="582" r:id="rId582"/>
    <sheet name="KCHK-AK-CHIR - K3_1_AK" sheetId="583" r:id="rId583"/>
    <sheet name="KCHK-AK-CHIR - K3_2_QI" sheetId="584" r:id="rId584"/>
    <sheet name="KCHK-AK-CHIR - K3_2_AK" sheetId="585" r:id="rId585"/>
    <sheet name="KCHK-AK-CHIR - K3_3_QI" sheetId="586" r:id="rId586"/>
    <sheet name="KCHK-AK-CHIR - K3_3_AK" sheetId="587" r:id="rId587"/>
    <sheet name="KCHK-AK-CHIR - K3_4_QI" sheetId="588" r:id="rId588"/>
    <sheet name="KCHK-AK-CHIR - K3_4_AK" sheetId="589" r:id="rId589"/>
    <sheet name="KCHK-AK-CHIR - K3_5_QI" sheetId="590" r:id="rId590"/>
    <sheet name="KCHK-AK-CHIR - A_1_QI" sheetId="591" r:id="rId591"/>
    <sheet name="KCHK-AK-CHIR - A_1_AK" sheetId="592" r:id="rId592"/>
    <sheet name="KCHK-AK-CHIR - A_2_QI_a" sheetId="593" r:id="rId593"/>
    <sheet name="KCHK-AK-CHIR - A_2_AK_a" sheetId="594" r:id="rId594"/>
    <sheet name="KCHK-AK-CHIR - A_2_QI_b" sheetId="595" r:id="rId595"/>
    <sheet name="KCHK-AK-CHIR - A_2_AK_b" sheetId="596" r:id="rId596"/>
    <sheet name="KCHK-AK-CHIR - A_3_AK_a" sheetId="597" r:id="rId597"/>
    <sheet name="KCHK-AK-CHIR - A_3_AK_b" sheetId="598" r:id="rId598"/>
    <sheet name="KCHK-AK-CHIR - A_4_QI_a" sheetId="599" r:id="rId599"/>
    <sheet name="KCHK-AK-CHIR - A_4_QI_b" sheetId="600" r:id="rId600"/>
    <sheet name="KCHK-AK-CHIR - A_5_AK_a" sheetId="601" r:id="rId601"/>
    <sheet name="KCHK-AK-CHIR - A_5_AK_b" sheetId="602" r:id="rId602"/>
    <sheet name="KCHK-AK-CHIR - A_6_QI_a" sheetId="603" r:id="rId603"/>
    <sheet name="KCHK-AK-CHIR - A_6_QI_b" sheetId="604" r:id="rId604"/>
    <sheet name="KCHK-AK-CHIR - A_7_AK_a" sheetId="605" r:id="rId605"/>
    <sheet name="KCHK-AK-CHIR - A_7_AK_b" sheetId="606" r:id="rId606"/>
    <sheet name="KCHK-AK-CHIR - A_8_QI_a" sheetId="607" r:id="rId607"/>
    <sheet name="KCHK-AK-CHIR - A_8_QI_b" sheetId="608" r:id="rId608"/>
    <sheet name="KCHK-AK-CHIR - A_9_QI" sheetId="609" r:id="rId609"/>
    <sheet name="KCHK-AK-CHIR - A_9_AK" sheetId="610" r:id="rId610"/>
    <sheet name="KCHK-AK-CHIR - A_11_QI_AK" sheetId="611" r:id="rId611"/>
    <sheet name="KCHK-AK-CHIR - A_12_QI" sheetId="612" r:id="rId612"/>
    <sheet name="KCHK-AK-CHIR - A_13_QI" sheetId="613" r:id="rId613"/>
    <sheet name="KCHK-AK-CHIR - A_13_AK" sheetId="614" r:id="rId614"/>
    <sheet name="KCHK-AK-CHIR - A_14_QI_AK" sheetId="615" r:id="rId615"/>
    <sheet name="Auswahl KCHK-MK-KATH" sheetId="616" r:id="rId616"/>
    <sheet name="KCHK-MK-KATH - K3_1_QI" sheetId="617" r:id="rId617"/>
    <sheet name="KCHK-MK-KATH - K3_1_AK" sheetId="618" r:id="rId618"/>
    <sheet name="KCHK-MK-KATH - K3_2_QI" sheetId="619" r:id="rId619"/>
    <sheet name="KCHK-MK-KATH - K3_2_AK" sheetId="620" r:id="rId620"/>
    <sheet name="KCHK-MK-KATH - K3_3_QI" sheetId="621" r:id="rId621"/>
    <sheet name="KCHK-MK-KATH - K3_3_AK" sheetId="622" r:id="rId622"/>
    <sheet name="KCHK-MK-KATH - K3_4_QI" sheetId="623" r:id="rId623"/>
    <sheet name="KCHK-MK-KATH - K3_4_AK" sheetId="624" r:id="rId624"/>
    <sheet name="KCHK-MK-KATH - K3_5_QI" sheetId="625" r:id="rId625"/>
    <sheet name="KCHK-MK-KATH - A_1_QI" sheetId="626" r:id="rId626"/>
    <sheet name="KCHK-MK-KATH - A_1_AK" sheetId="627" r:id="rId627"/>
    <sheet name="KCHK-MK-KATH - A_2_QI_a" sheetId="628" r:id="rId628"/>
    <sheet name="KCHK-MK-KATH - A_2_AK_a" sheetId="629" r:id="rId629"/>
    <sheet name="KCHK-MK-KATH - A_2_QI_b" sheetId="630" r:id="rId630"/>
    <sheet name="KCHK-MK-KATH - A_2_AK_b" sheetId="631" r:id="rId631"/>
    <sheet name="KCHK-MK-KATH - A_3_AK_a" sheetId="632" r:id="rId632"/>
    <sheet name="KCHK-MK-KATH - A_3_AK_b" sheetId="633" r:id="rId633"/>
    <sheet name="KCHK-MK-KATH - A_4_QI_a" sheetId="634" r:id="rId634"/>
    <sheet name="KCHK-MK-KATH - A_4_QI_b" sheetId="635" r:id="rId635"/>
    <sheet name="KCHK-MK-KATH - A_5_AK_a" sheetId="636" r:id="rId636"/>
    <sheet name="KCHK-MK-KATH - A_5_AK_b" sheetId="637" r:id="rId637"/>
    <sheet name="KCHK-MK-KATH - A_6_QI_a" sheetId="638" r:id="rId638"/>
    <sheet name="KCHK-MK-KATH - A_6_QI_b" sheetId="639" r:id="rId639"/>
    <sheet name="KCHK-MK-KATH - A_7_AK_a" sheetId="640" r:id="rId640"/>
    <sheet name="KCHK-MK-KATH - A_7_AK_b" sheetId="641" r:id="rId641"/>
    <sheet name="KCHK-MK-KATH - A_8_QI_a" sheetId="642" r:id="rId642"/>
    <sheet name="KCHK-MK-KATH - A_8_QI_b" sheetId="643" r:id="rId643"/>
    <sheet name="KCHK-MK-KATH - A_9_QI" sheetId="644" r:id="rId644"/>
    <sheet name="KCHK-MK-KATH - A_9_AK" sheetId="645" r:id="rId645"/>
    <sheet name="KCHK-MK-KATH - A_11_QI_AK" sheetId="646" r:id="rId646"/>
    <sheet name="KCHK-MK-KATH - A_12_QI" sheetId="647" r:id="rId647"/>
    <sheet name="KCHK-MK-KATH - A_13_QI" sheetId="648" r:id="rId648"/>
    <sheet name="KCHK-MK-KATH - A_13_AK" sheetId="649" r:id="rId649"/>
    <sheet name="KCHK-MK-KATH - A_14_QI_AK" sheetId="650" r:id="rId650"/>
    <sheet name="Auswahl KCHK-MK-CHIR" sheetId="651" r:id="rId651"/>
    <sheet name="KCHK-MK-CHIR - K3_1_QI" sheetId="652" r:id="rId652"/>
    <sheet name="KCHK-MK-CHIR - K3_1_AK" sheetId="653" r:id="rId653"/>
    <sheet name="KCHK-MK-CHIR - K3_2_QI" sheetId="654" r:id="rId654"/>
    <sheet name="KCHK-MK-CHIR - K3_2_AK" sheetId="655" r:id="rId655"/>
    <sheet name="KCHK-MK-CHIR - K3_3_QI" sheetId="656" r:id="rId656"/>
    <sheet name="KCHK-MK-CHIR - K3_3_AK" sheetId="657" r:id="rId657"/>
    <sheet name="KCHK-MK-CHIR - K3_4_QI" sheetId="658" r:id="rId658"/>
    <sheet name="KCHK-MK-CHIR - K3_4_AK" sheetId="659" r:id="rId659"/>
    <sheet name="KCHK-MK-CHIR - K3_5_QI" sheetId="660" r:id="rId660"/>
    <sheet name="KCHK-MK-CHIR - A_1_QI" sheetId="661" r:id="rId661"/>
    <sheet name="KCHK-MK-CHIR - A_1_AK" sheetId="662" r:id="rId662"/>
    <sheet name="KCHK-MK-CHIR - A_2_QI_a" sheetId="663" r:id="rId663"/>
    <sheet name="KCHK-MK-CHIR - A_2_AK_a" sheetId="664" r:id="rId664"/>
    <sheet name="KCHK-MK-CHIR - A_2_QI_b" sheetId="665" r:id="rId665"/>
    <sheet name="KCHK-MK-CHIR - A_2_AK_b" sheetId="666" r:id="rId666"/>
    <sheet name="KCHK-MK-CHIR - A_3_AK_a" sheetId="667" r:id="rId667"/>
    <sheet name="KCHK-MK-CHIR - A_3_AK_b" sheetId="668" r:id="rId668"/>
    <sheet name="KCHK-MK-CHIR - A_4_QI_a" sheetId="669" r:id="rId669"/>
    <sheet name="KCHK-MK-CHIR - A_4_QI_b" sheetId="670" r:id="rId670"/>
    <sheet name="KCHK-MK-CHIR - A_5_AK_a" sheetId="671" r:id="rId671"/>
    <sheet name="KCHK-MK-CHIR - A_5_AK_b" sheetId="672" r:id="rId672"/>
    <sheet name="KCHK-MK-CHIR - A_6_QI_a" sheetId="673" r:id="rId673"/>
    <sheet name="KCHK-MK-CHIR - A_6_QI_b" sheetId="674" r:id="rId674"/>
    <sheet name="KCHK-MK-CHIR - A_7_AK_a" sheetId="675" r:id="rId675"/>
    <sheet name="KCHK-MK-CHIR - A_7_AK_b" sheetId="676" r:id="rId676"/>
    <sheet name="KCHK-MK-CHIR - A_8_QI_a" sheetId="677" r:id="rId677"/>
    <sheet name="KCHK-MK-CHIR - A_8_QI_b" sheetId="678" r:id="rId678"/>
    <sheet name="KCHK-MK-CHIR - A_9_QI" sheetId="679" r:id="rId679"/>
    <sheet name="KCHK-MK-CHIR - A_9_AK" sheetId="680" r:id="rId680"/>
    <sheet name="KCHK-MK-CHIR - A_11_QI_AK" sheetId="681" r:id="rId681"/>
    <sheet name="KCHK-MK-CHIR - A_12_QI" sheetId="682" r:id="rId682"/>
    <sheet name="KCHK-MK-CHIR - A_13_QI" sheetId="683" r:id="rId683"/>
    <sheet name="KCHK-MK-CHIR - A_13_AK" sheetId="684" r:id="rId684"/>
    <sheet name="KCHK-MK-CHIR - A_14_QI_AK" sheetId="685" r:id="rId685"/>
    <sheet name="Auswahl KAROTIS" sheetId="686" r:id="rId686"/>
    <sheet name="KAROTIS - K3_1_QI" sheetId="687" r:id="rId687"/>
    <sheet name="KAROTIS - K3_1_AK" sheetId="688" r:id="rId688"/>
    <sheet name="KAROTIS - K3_2_QI" sheetId="689" r:id="rId689"/>
    <sheet name="KAROTIS - K3_2_AK" sheetId="690" r:id="rId690"/>
    <sheet name="KAROTIS - K3_3_QI" sheetId="691" r:id="rId691"/>
    <sheet name="KAROTIS - K3_3_AK" sheetId="692" r:id="rId692"/>
    <sheet name="KAROTIS - K3_4_QI" sheetId="693" r:id="rId693"/>
    <sheet name="KAROTIS - K3_4_AK" sheetId="694" r:id="rId694"/>
    <sheet name="KAROTIS - K3_5_QI" sheetId="695" r:id="rId695"/>
    <sheet name="KAROTIS - A_1_QI" sheetId="696" r:id="rId696"/>
    <sheet name="KAROTIS - A_1_AK" sheetId="697" r:id="rId697"/>
    <sheet name="KAROTIS - A_2_QI_a" sheetId="698" r:id="rId698"/>
    <sheet name="KAROTIS - A_2_AK_a" sheetId="699" r:id="rId699"/>
    <sheet name="KAROTIS - A_2_QI_b" sheetId="700" r:id="rId700"/>
    <sheet name="KAROTIS - A_2_AK_b" sheetId="701" r:id="rId701"/>
    <sheet name="KAROTIS - A_3_AK_a" sheetId="702" r:id="rId702"/>
    <sheet name="KAROTIS - A_3_AK_b" sheetId="703" r:id="rId703"/>
    <sheet name="KAROTIS - A_4_QI_a" sheetId="704" r:id="rId704"/>
    <sheet name="KAROTIS - A_4_QI_b" sheetId="705" r:id="rId705"/>
    <sheet name="KAROTIS - A_5_AK_a" sheetId="706" r:id="rId706"/>
    <sheet name="KAROTIS - A_5_AK_b" sheetId="707" r:id="rId707"/>
    <sheet name="KAROTIS - A_6_QI_a" sheetId="708" r:id="rId708"/>
    <sheet name="KAROTIS - A_6_QI_b" sheetId="709" r:id="rId709"/>
    <sheet name="KAROTIS - A_7_AK_a" sheetId="710" r:id="rId710"/>
    <sheet name="KAROTIS - A_7_AK_b" sheetId="711" r:id="rId711"/>
    <sheet name="KAROTIS - A_8_QI_a" sheetId="712" r:id="rId712"/>
    <sheet name="KAROTIS - A_8_QI_b" sheetId="713" r:id="rId713"/>
    <sheet name="KAROTIS - A_9_QI" sheetId="714" r:id="rId714"/>
    <sheet name="KAROTIS - A_9_AK" sheetId="715" r:id="rId715"/>
    <sheet name="KAROTIS - A_10_QI" sheetId="716" r:id="rId716"/>
    <sheet name="KAROTIS - A_10_AK" sheetId="717" r:id="rId717"/>
    <sheet name="KAROTIS - A_11_QI_AK" sheetId="718" r:id="rId718"/>
    <sheet name="KAROTIS - A_12_QI" sheetId="719" r:id="rId719"/>
    <sheet name="KAROTIS - A_13_QI" sheetId="720" r:id="rId720"/>
    <sheet name="KAROTIS - A_13_AK" sheetId="721" r:id="rId721"/>
    <sheet name="KAROTIS - A_14_QI_AK" sheetId="722" r:id="rId722"/>
    <sheet name="Auswahl CAP" sheetId="723" r:id="rId723"/>
    <sheet name="CAP - K3_1_QI" sheetId="724" r:id="rId724"/>
    <sheet name="CAP - K3_1_AK" sheetId="725" r:id="rId725"/>
    <sheet name="CAP - K3_2_QI" sheetId="726" r:id="rId726"/>
    <sheet name="CAP - K3_2_AK" sheetId="727" r:id="rId727"/>
    <sheet name="CAP - K3_3_QI" sheetId="728" r:id="rId728"/>
    <sheet name="CAP - K3_3_AK" sheetId="729" r:id="rId729"/>
    <sheet name="CAP - K3_4_QI" sheetId="730" r:id="rId730"/>
    <sheet name="CAP - K3_4_AK" sheetId="731" r:id="rId731"/>
    <sheet name="CAP - K3_5_QI" sheetId="732" r:id="rId732"/>
    <sheet name="CAP - A_1_QI" sheetId="733" r:id="rId733"/>
    <sheet name="CAP - A_1_AK" sheetId="734" r:id="rId734"/>
    <sheet name="CAP - A_2_QI_a" sheetId="735" r:id="rId735"/>
    <sheet name="CAP - A_2_AK_a" sheetId="736" r:id="rId736"/>
    <sheet name="CAP - A_2_QI_b" sheetId="737" r:id="rId737"/>
    <sheet name="CAP - A_2_AK_b" sheetId="738" r:id="rId738"/>
    <sheet name="CAP - A_3_AK_a" sheetId="739" r:id="rId739"/>
    <sheet name="CAP - A_3_AK_b" sheetId="740" r:id="rId740"/>
    <sheet name="CAP - A_4_QI_a" sheetId="741" r:id="rId741"/>
    <sheet name="CAP - A_4_QI_b" sheetId="742" r:id="rId742"/>
    <sheet name="CAP - A_5_AK_a" sheetId="743" r:id="rId743"/>
    <sheet name="CAP - A_5_AK_b" sheetId="744" r:id="rId744"/>
    <sheet name="CAP - A_6_QI_a" sheetId="745" r:id="rId745"/>
    <sheet name="CAP - A_6_QI_b" sheetId="746" r:id="rId746"/>
    <sheet name="CAP - A_7_AK_a" sheetId="747" r:id="rId747"/>
    <sheet name="CAP - A_7_AK_b" sheetId="748" r:id="rId748"/>
    <sheet name="CAP - A_8_QI_a" sheetId="749" r:id="rId749"/>
    <sheet name="CAP - A_8_QI_b" sheetId="750" r:id="rId750"/>
    <sheet name="CAP - A_9_QI" sheetId="751" r:id="rId751"/>
    <sheet name="CAP - A_9_AK" sheetId="752" r:id="rId752"/>
    <sheet name="CAP - A_10_QI" sheetId="753" r:id="rId753"/>
    <sheet name="CAP - A_10_AK" sheetId="754" r:id="rId754"/>
    <sheet name="CAP - A_11_QI_AK" sheetId="755" r:id="rId755"/>
    <sheet name="CAP - A_12_QI" sheetId="756" r:id="rId756"/>
    <sheet name="CAP - A_13_QI" sheetId="757" r:id="rId757"/>
    <sheet name="CAP - A_13_AK" sheetId="758" r:id="rId758"/>
    <sheet name="CAP - A_14_QI_AK" sheetId="759" r:id="rId759"/>
    <sheet name="Auswahl MC" sheetId="760" r:id="rId760"/>
    <sheet name="MC - K3_1_QI" sheetId="761" r:id="rId761"/>
    <sheet name="MC - K3_1_AK" sheetId="762" r:id="rId762"/>
    <sheet name="MC - K3_2_QI" sheetId="763" r:id="rId763"/>
    <sheet name="MC - K3_2_AK" sheetId="764" r:id="rId764"/>
    <sheet name="MC - K3_3_QI" sheetId="765" r:id="rId765"/>
    <sheet name="MC - K3_3_AK" sheetId="766" r:id="rId766"/>
    <sheet name="MC - K3_4_QI" sheetId="767" r:id="rId767"/>
    <sheet name="MC - K3_4_AK" sheetId="768" r:id="rId768"/>
    <sheet name="MC - K3_5_QI" sheetId="769" r:id="rId769"/>
    <sheet name="MC - A_1_QI" sheetId="770" r:id="rId770"/>
    <sheet name="MC - A_1_AK" sheetId="771" r:id="rId771"/>
    <sheet name="MC - A_2_QI_a" sheetId="772" r:id="rId772"/>
    <sheet name="MC - A_2_AK_a" sheetId="773" r:id="rId773"/>
    <sheet name="MC - A_2_QI_b" sheetId="774" r:id="rId774"/>
    <sheet name="MC - A_2_AK_b" sheetId="775" r:id="rId775"/>
    <sheet name="MC - A_3_AK_a" sheetId="776" r:id="rId776"/>
    <sheet name="MC - A_3_AK_b" sheetId="777" r:id="rId777"/>
    <sheet name="MC - A_4_QI_a" sheetId="778" r:id="rId778"/>
    <sheet name="MC - A_4_QI_b" sheetId="779" r:id="rId779"/>
    <sheet name="MC - A_5_AK_a" sheetId="780" r:id="rId780"/>
    <sheet name="MC - A_5_AK_b" sheetId="781" r:id="rId781"/>
    <sheet name="MC - A_6_QI_a" sheetId="782" r:id="rId782"/>
    <sheet name="MC - A_6_QI_b" sheetId="783" r:id="rId783"/>
    <sheet name="MC - A_7_AK_a" sheetId="784" r:id="rId784"/>
    <sheet name="MC - A_7_AK_b" sheetId="785" r:id="rId785"/>
    <sheet name="MC - A_8_QI_a" sheetId="786" r:id="rId786"/>
    <sheet name="MC - A_8_QI_b" sheetId="787" r:id="rId787"/>
    <sheet name="MC - A_9_QI" sheetId="788" r:id="rId788"/>
    <sheet name="MC - A_9_AK" sheetId="789" r:id="rId789"/>
    <sheet name="MC - A_10_QI" sheetId="790" r:id="rId790"/>
    <sheet name="MC - A_10_AK" sheetId="791" r:id="rId791"/>
    <sheet name="MC - A_11_QI_AK" sheetId="792" r:id="rId792"/>
    <sheet name="MC - A_12_QI" sheetId="793" r:id="rId793"/>
    <sheet name="MC - A_13_QI" sheetId="794" r:id="rId794"/>
    <sheet name="MC - A_13_AK" sheetId="795" r:id="rId795"/>
    <sheet name="MC - A_14_QI_AK" sheetId="796" r:id="rId796"/>
    <sheet name="Auswahl GYN-OP" sheetId="797" r:id="rId797"/>
    <sheet name="GYN-OP - K3_1_QI" sheetId="798" r:id="rId798"/>
    <sheet name="GYN-OP - K3_1_AK" sheetId="799" r:id="rId799"/>
    <sheet name="GYN-OP - K3_2_QI" sheetId="800" r:id="rId800"/>
    <sheet name="GYN-OP - K3_2_AK" sheetId="801" r:id="rId801"/>
    <sheet name="GYN-OP - K3_3_QI" sheetId="802" r:id="rId802"/>
    <sheet name="GYN-OP - K3_3_AK" sheetId="803" r:id="rId803"/>
    <sheet name="GYN-OP - K3_4_QI" sheetId="804" r:id="rId804"/>
    <sheet name="GYN-OP - K3_4_AK" sheetId="805" r:id="rId805"/>
    <sheet name="GYN-OP - K3_5_QI" sheetId="806" r:id="rId806"/>
    <sheet name="GYN-OP - A_1_QI" sheetId="807" r:id="rId807"/>
    <sheet name="GYN-OP - A_1_AK" sheetId="808" r:id="rId808"/>
    <sheet name="GYN-OP - A_2_QI_a" sheetId="809" r:id="rId809"/>
    <sheet name="GYN-OP - A_2_AK_a" sheetId="810" r:id="rId810"/>
    <sheet name="GYN-OP - A_2_QI_b" sheetId="811" r:id="rId811"/>
    <sheet name="GYN-OP - A_2_AK_b" sheetId="812" r:id="rId812"/>
    <sheet name="GYN-OP - A_3_AK_a" sheetId="813" r:id="rId813"/>
    <sheet name="GYN-OP - A_3_AK_b" sheetId="814" r:id="rId814"/>
    <sheet name="GYN-OP - A_4_QI_a" sheetId="815" r:id="rId815"/>
    <sheet name="GYN-OP - A_4_QI_b" sheetId="816" r:id="rId816"/>
    <sheet name="GYN-OP - A_5_AK_a" sheetId="817" r:id="rId817"/>
    <sheet name="GYN-OP - A_5_AK_b" sheetId="818" r:id="rId818"/>
    <sheet name="GYN-OP - A_6_QI_a" sheetId="819" r:id="rId819"/>
    <sheet name="GYN-OP - A_6_QI_b" sheetId="820" r:id="rId820"/>
    <sheet name="GYN-OP - A_7_AK_a" sheetId="821" r:id="rId821"/>
    <sheet name="GYN-OP - A_7_AK_b" sheetId="822" r:id="rId822"/>
    <sheet name="GYN-OP - A_8_QI_a" sheetId="823" r:id="rId823"/>
    <sheet name="GYN-OP - A_8_QI_b" sheetId="824" r:id="rId824"/>
    <sheet name="GYN-OP - A_9_QI" sheetId="825" r:id="rId825"/>
    <sheet name="GYN-OP - A_9_AK" sheetId="826" r:id="rId826"/>
    <sheet name="GYN-OP - A_10_QI" sheetId="827" r:id="rId827"/>
    <sheet name="GYN-OP - A_10_AK" sheetId="828" r:id="rId828"/>
    <sheet name="GYN-OP - A_11_QI_AK" sheetId="829" r:id="rId829"/>
    <sheet name="GYN-OP - A_12_QI" sheetId="830" r:id="rId830"/>
    <sheet name="GYN-OP - A_13_QI" sheetId="831" r:id="rId831"/>
    <sheet name="GYN-OP - A_13_AK" sheetId="832" r:id="rId832"/>
    <sheet name="GYN-OP - A_14_QI_AK" sheetId="833" r:id="rId833"/>
    <sheet name="Auswahl DEK" sheetId="834" r:id="rId834"/>
    <sheet name="DEK - K3_1_QI" sheetId="835" r:id="rId835"/>
    <sheet name="DEK - K3_1_AK" sheetId="836" r:id="rId836"/>
    <sheet name="DEK - K3_2_QI" sheetId="837" r:id="rId837"/>
    <sheet name="DEK - K3_2_AK" sheetId="838" r:id="rId838"/>
    <sheet name="DEK - K3_3_QI" sheetId="839" r:id="rId839"/>
    <sheet name="DEK - K3_3_AK" sheetId="840" r:id="rId840"/>
    <sheet name="DEK - K3_4_QI" sheetId="841" r:id="rId841"/>
    <sheet name="DEK - K3_4_AK" sheetId="842" r:id="rId842"/>
    <sheet name="DEK - K3_5_QI" sheetId="843" r:id="rId843"/>
    <sheet name="DEK - A_1_QI" sheetId="844" r:id="rId844"/>
    <sheet name="DEK - A_1_AK" sheetId="845" r:id="rId845"/>
    <sheet name="DEK - A_2_QI_a" sheetId="846" r:id="rId846"/>
    <sheet name="DEK - A_2_AK_a" sheetId="847" r:id="rId847"/>
    <sheet name="DEK - A_2_QI_b" sheetId="848" r:id="rId848"/>
    <sheet name="DEK - A_2_AK_b" sheetId="849" r:id="rId849"/>
    <sheet name="DEK - A_3_AK_a" sheetId="850" r:id="rId850"/>
    <sheet name="DEK - A_3_AK_b" sheetId="851" r:id="rId851"/>
    <sheet name="DEK - A_4_QI_a" sheetId="852" r:id="rId852"/>
    <sheet name="DEK - A_4_QI_b" sheetId="853" r:id="rId853"/>
    <sheet name="DEK - A_5_AK_a" sheetId="854" r:id="rId854"/>
    <sheet name="DEK - A_5_AK_b" sheetId="855" r:id="rId855"/>
    <sheet name="DEK - A_6_QI_a" sheetId="856" r:id="rId856"/>
    <sheet name="DEK - A_6_QI_b" sheetId="857" r:id="rId857"/>
    <sheet name="DEK - A_7_AK_a" sheetId="858" r:id="rId858"/>
    <sheet name="DEK - A_7_AK_b" sheetId="859" r:id="rId859"/>
    <sheet name="DEK - A_8_QI_a" sheetId="860" r:id="rId860"/>
    <sheet name="DEK - A_8_QI_b" sheetId="861" r:id="rId861"/>
    <sheet name="DEK - A_9_QI" sheetId="862" r:id="rId862"/>
    <sheet name="DEK - A_9_AK" sheetId="863" r:id="rId863"/>
    <sheet name="DEK - A_10_QI" sheetId="864" r:id="rId864"/>
    <sheet name="DEK - A_10_AK" sheetId="865" r:id="rId865"/>
    <sheet name="DEK - A_11_QI_AK" sheetId="866" r:id="rId866"/>
    <sheet name="DEK - A_12_QI" sheetId="867" r:id="rId867"/>
    <sheet name="DEK - A_13_QI" sheetId="868" r:id="rId868"/>
    <sheet name="DEK - A_13_AK" sheetId="869" r:id="rId869"/>
    <sheet name="DEK - A_14_QI_AK" sheetId="870" r:id="rId870"/>
    <sheet name="Auswahl HSMDEF-HSM-IMPL" sheetId="871" r:id="rId871"/>
    <sheet name="HSMDEF-HSM-IMPL - K3_1_QI" sheetId="872" r:id="rId872"/>
    <sheet name="HSMDEF-HSM-IMPL - K3_1_AK" sheetId="873" r:id="rId873"/>
    <sheet name="HSMDEF-HSM-IMPL - K3_2_QI" sheetId="874" r:id="rId874"/>
    <sheet name="HSMDEF-HSM-IMPL - K3_2_AK" sheetId="875" r:id="rId875"/>
    <sheet name="HSMDEF-HSM-IMPL - K3_3_QI" sheetId="876" r:id="rId876"/>
    <sheet name="HSMDEF-HSM-IMPL - K3_3_AK" sheetId="877" r:id="rId877"/>
    <sheet name="HSMDEF-HSM-IMPL - K3_4_QI" sheetId="878" r:id="rId878"/>
    <sheet name="HSMDEF-HSM-IMPL - K3_4_AK" sheetId="879" r:id="rId879"/>
    <sheet name="HSMDEF-HSM-IMPL - K3_5_QI" sheetId="880" r:id="rId880"/>
    <sheet name="HSMDEF-HSM-IMPL - A_1_QI" sheetId="881" r:id="rId881"/>
    <sheet name="HSMDEF-HSM-IMPL - A_1_AK" sheetId="882" r:id="rId882"/>
    <sheet name="HSMDEF-HSM-IMPL - A_2_QI_a" sheetId="883" r:id="rId883"/>
    <sheet name="HSMDEF-HSM-IMPL - A_2_AK_a" sheetId="884" r:id="rId884"/>
    <sheet name="HSMDEF-HSM-IMPL - A_2_QI_b" sheetId="885" r:id="rId885"/>
    <sheet name="HSMDEF-HSM-IMPL - A_2_AK_b" sheetId="886" r:id="rId886"/>
    <sheet name="HSMDEF-HSM-IMPL - A_3_AK_a" sheetId="887" r:id="rId887"/>
    <sheet name="HSMDEF-HSM-IMPL - A_3_AK_b" sheetId="888" r:id="rId888"/>
    <sheet name="HSMDEF-HSM-IMPL - A_4_QI_a" sheetId="889" r:id="rId889"/>
    <sheet name="HSMDEF-HSM-IMPL - A_4_QI_b" sheetId="890" r:id="rId890"/>
    <sheet name="HSMDEF-HSM-IMPL - A_5_AK_a" sheetId="891" r:id="rId891"/>
    <sheet name="HSMDEF-HSM-IMPL - A_5_AK_b" sheetId="892" r:id="rId892"/>
    <sheet name="HSMDEF-HSM-IMPL - A_6_QI_a" sheetId="893" r:id="rId893"/>
    <sheet name="HSMDEF-HSM-IMPL - A_6_QI_b" sheetId="894" r:id="rId894"/>
    <sheet name="HSMDEF-HSM-IMPL - A_7_AK_a" sheetId="895" r:id="rId895"/>
    <sheet name="HSMDEF-HSM-IMPL - A_7_AK_b" sheetId="896" r:id="rId896"/>
    <sheet name="HSMDEF-HSM-IMPL - A_8_QI_a" sheetId="897" r:id="rId897"/>
    <sheet name="HSMDEF-HSM-IMPL - A_8_QI_b" sheetId="898" r:id="rId898"/>
    <sheet name="HSMDEF-HSM-IMPL - A_9_QI" sheetId="899" r:id="rId899"/>
    <sheet name="HSMDEF-HSM-IMPL - A_9_AK" sheetId="900" r:id="rId900"/>
    <sheet name="HSMDEF-HSM-IMPL - A_10_QI" sheetId="901" r:id="rId901"/>
    <sheet name="HSMDEF-HSM-IMPL - A_10_AK" sheetId="902" r:id="rId902"/>
    <sheet name="HSMDEF-HSM-IMPL - A_11_QI_AK" sheetId="903" r:id="rId903"/>
    <sheet name="HSMDEF-HSM-IMPL - A_12_QI" sheetId="904" r:id="rId904"/>
    <sheet name="HSMDEF-HSM-IMPL - A_13_QI" sheetId="905" r:id="rId905"/>
    <sheet name="HSMDEF-HSM-IMPL - A_13_AK" sheetId="906" r:id="rId906"/>
    <sheet name="HSMDEF-HSM-IMPL - A_14_QI_AK" sheetId="907" r:id="rId907"/>
    <sheet name="Auswahl HSMDEF-HSM-AGGW" sheetId="908" r:id="rId908"/>
    <sheet name="HSMDEF-HSM-AGGW - K3_1_QI" sheetId="909" r:id="rId909"/>
    <sheet name="HSMDEF-HSM-AGGW - K3_2_QI" sheetId="910" r:id="rId910"/>
    <sheet name="HSMDEF-HSM-AGGW - K3_3_QI" sheetId="911" r:id="rId911"/>
    <sheet name="HSMDEF-HSM-AGGW - K3_4_QI" sheetId="912" r:id="rId912"/>
    <sheet name="HSMDEF-HSM-AGGW - K3_5_QI" sheetId="913" r:id="rId913"/>
    <sheet name="HSMDEF-HSM-AGGW - A_1_QI" sheetId="914" r:id="rId914"/>
    <sheet name="HSMDEF-HSM-AGGW - A_2_QI_a" sheetId="915" r:id="rId915"/>
    <sheet name="HSMDEF-HSM-AGGW - A_2_QI_b" sheetId="916" r:id="rId916"/>
    <sheet name="HSMDEF-HSM-AGGW - A_4_QI_a" sheetId="917" r:id="rId917"/>
    <sheet name="HSMDEF-HSM-AGGW - A_4_QI_b" sheetId="918" r:id="rId918"/>
    <sheet name="HSMDEF-HSM-AGGW - A_6_QI_a" sheetId="919" r:id="rId919"/>
    <sheet name="HSMDEF-HSM-AGGW - A_6_QI_b" sheetId="920" r:id="rId920"/>
    <sheet name="HSMDEF-HSM-AGGW - A_8_QI_a" sheetId="921" r:id="rId921"/>
    <sheet name="HSMDEF-HSM-AGGW - A_8_QI_b" sheetId="922" r:id="rId922"/>
    <sheet name="HSMDEF-HSM-AGGW - A_9_QI" sheetId="923" r:id="rId923"/>
    <sheet name="HSMDEF-HSM-AGGW - A_10_QI" sheetId="924" r:id="rId924"/>
    <sheet name="HSMDEF-HSM-AGGW - A_12_QI" sheetId="925" r:id="rId925"/>
    <sheet name="HSMDEF-HSM-AGGW - A_13_QI" sheetId="926" r:id="rId926"/>
    <sheet name="Auswahl HSMDEF-HSM-REV" sheetId="927" r:id="rId927"/>
    <sheet name="HSMDEF-HSM-REV - K3_1_QI" sheetId="928" r:id="rId928"/>
    <sheet name="HSMDEF-HSM-REV - K3_1_AK" sheetId="929" r:id="rId929"/>
    <sheet name="HSMDEF-HSM-REV - K3_2_QI" sheetId="930" r:id="rId930"/>
    <sheet name="HSMDEF-HSM-REV - K3_2_AK" sheetId="931" r:id="rId931"/>
    <sheet name="HSMDEF-HSM-REV - K3_3_QI" sheetId="932" r:id="rId932"/>
    <sheet name="HSMDEF-HSM-REV - K3_3_AK" sheetId="933" r:id="rId933"/>
    <sheet name="HSMDEF-HSM-REV - K3_4_QI" sheetId="934" r:id="rId934"/>
    <sheet name="HSMDEF-HSM-REV - K3_4_AK" sheetId="935" r:id="rId935"/>
    <sheet name="HSMDEF-HSM-REV - K3_5_QI" sheetId="936" r:id="rId936"/>
    <sheet name="HSMDEF-HSM-REV - A_1_QI" sheetId="937" r:id="rId937"/>
    <sheet name="HSMDEF-HSM-REV - A_1_AK" sheetId="938" r:id="rId938"/>
    <sheet name="HSMDEF-HSM-REV - A_2_QI_a" sheetId="939" r:id="rId939"/>
    <sheet name="HSMDEF-HSM-REV - A_2_AK_a" sheetId="940" r:id="rId940"/>
    <sheet name="HSMDEF-HSM-REV - A_2_QI_b" sheetId="941" r:id="rId941"/>
    <sheet name="HSMDEF-HSM-REV - A_2_AK_b" sheetId="942" r:id="rId942"/>
    <sheet name="HSMDEF-HSM-REV - A_3_AK_a" sheetId="943" r:id="rId943"/>
    <sheet name="HSMDEF-HSM-REV - A_3_AK_b" sheetId="944" r:id="rId944"/>
    <sheet name="HSMDEF-HSM-REV - A_4_QI_a" sheetId="945" r:id="rId945"/>
    <sheet name="HSMDEF-HSM-REV - A_4_QI_b" sheetId="946" r:id="rId946"/>
    <sheet name="HSMDEF-HSM-REV - A_5_AK_a" sheetId="947" r:id="rId947"/>
    <sheet name="HSMDEF-HSM-REV - A_5_AK_b" sheetId="948" r:id="rId948"/>
    <sheet name="HSMDEF-HSM-REV - A_6_QI_a" sheetId="949" r:id="rId949"/>
    <sheet name="HSMDEF-HSM-REV - A_6_QI_b" sheetId="950" r:id="rId950"/>
    <sheet name="HSMDEF-HSM-REV - A_7_AK_a" sheetId="951" r:id="rId951"/>
    <sheet name="HSMDEF-HSM-REV - A_7_AK_b" sheetId="952" r:id="rId952"/>
    <sheet name="HSMDEF-HSM-REV - A_8_QI_a" sheetId="953" r:id="rId953"/>
    <sheet name="HSMDEF-HSM-REV - A_8_QI_b" sheetId="954" r:id="rId954"/>
    <sheet name="HSMDEF-HSM-REV - A_9_QI" sheetId="955" r:id="rId955"/>
    <sheet name="HSMDEF-HSM-REV - A_9_AK" sheetId="956" r:id="rId956"/>
    <sheet name="HSMDEF-HSM-REV - A_10_QI" sheetId="957" r:id="rId957"/>
    <sheet name="HSMDEF-HSM-REV - A_10_AK" sheetId="958" r:id="rId958"/>
    <sheet name="HSMDEF-HSM-REV - A_11_QI_AK" sheetId="959" r:id="rId959"/>
    <sheet name="HSMDEF-HSM-REV - A_12_QI" sheetId="960" r:id="rId960"/>
    <sheet name="HSMDEF-HSM-REV - A_13_QI" sheetId="961" r:id="rId961"/>
    <sheet name="HSMDEF-HSM-REV - A_13_AK" sheetId="962" r:id="rId962"/>
    <sheet name="HSMDEF-HSM-REV - A_14_QI_AK" sheetId="963" r:id="rId963"/>
    <sheet name="Auswahl HSMDEF-DEFI-IMPL" sheetId="964" r:id="rId964"/>
    <sheet name="HSMDEF-DEFI-IMPL - K3_1_QI" sheetId="965" r:id="rId965"/>
    <sheet name="HSMDEF-DEFI-IMPL - K3_1_AK" sheetId="966" r:id="rId966"/>
    <sheet name="HSMDEF-DEFI-IMPL - K3_2_QI" sheetId="967" r:id="rId967"/>
    <sheet name="HSMDEF-DEFI-IMPL - K3_2_AK" sheetId="968" r:id="rId968"/>
    <sheet name="HSMDEF-DEFI-IMPL - K3_3_QI" sheetId="969" r:id="rId969"/>
    <sheet name="HSMDEF-DEFI-IMPL - K3_3_AK" sheetId="970" r:id="rId970"/>
    <sheet name="HSMDEF-DEFI-IMPL - K3_4_QI" sheetId="971" r:id="rId971"/>
    <sheet name="HSMDEF-DEFI-IMPL - K3_4_AK" sheetId="972" r:id="rId972"/>
    <sheet name="HSMDEF-DEFI-IMPL - K3_5_QI" sheetId="973" r:id="rId973"/>
    <sheet name="HSMDEF-DEFI-IMPL - A_1_QI" sheetId="974" r:id="rId974"/>
    <sheet name="HSMDEF-DEFI-IMPL - A_1_AK" sheetId="975" r:id="rId975"/>
    <sheet name="HSMDEF-DEFI-IMPL - A_2_QI_a" sheetId="976" r:id="rId976"/>
    <sheet name="HSMDEF-DEFI-IMPL - A_2_AK_a" sheetId="977" r:id="rId977"/>
    <sheet name="HSMDEF-DEFI-IMPL - A_2_QI_b" sheetId="978" r:id="rId978"/>
    <sheet name="HSMDEF-DEFI-IMPL - A_2_AK_b" sheetId="979" r:id="rId979"/>
    <sheet name="HSMDEF-DEFI-IMPL - A_3_AK_a" sheetId="980" r:id="rId980"/>
    <sheet name="HSMDEF-DEFI-IMPL - A_3_AK_b" sheetId="981" r:id="rId981"/>
    <sheet name="HSMDEF-DEFI-IMPL - A_4_QI_a" sheetId="982" r:id="rId982"/>
    <sheet name="HSMDEF-DEFI-IMPL - A_4_QI_b" sheetId="983" r:id="rId983"/>
    <sheet name="HSMDEF-DEFI-IMPL - A_5_AK_a" sheetId="984" r:id="rId984"/>
    <sheet name="HSMDEF-DEFI-IMPL - A_5_AK_b" sheetId="985" r:id="rId985"/>
    <sheet name="HSMDEF-DEFI-IMPL - A_6_QI_a" sheetId="986" r:id="rId986"/>
    <sheet name="HSMDEF-DEFI-IMPL - A_6_QI_b" sheetId="987" r:id="rId987"/>
    <sheet name="HSMDEF-DEFI-IMPL - A_7_AK_a" sheetId="988" r:id="rId988"/>
    <sheet name="HSMDEF-DEFI-IMPL - A_7_AK_b" sheetId="989" r:id="rId989"/>
    <sheet name="HSMDEF-DEFI-IMPL - A_8_QI_a" sheetId="990" r:id="rId990"/>
    <sheet name="HSMDEF-DEFI-IMPL - A_8_QI_b" sheetId="991" r:id="rId991"/>
    <sheet name="HSMDEF-DEFI-IMPL - A_9_QI" sheetId="992" r:id="rId992"/>
    <sheet name="HSMDEF-DEFI-IMPL - A_9_AK" sheetId="993" r:id="rId993"/>
    <sheet name="HSMDEF-DEFI-IMPL - A_10_QI" sheetId="994" r:id="rId994"/>
    <sheet name="HSMDEF-DEFI-IMPL - A_10_AK" sheetId="995" r:id="rId995"/>
    <sheet name="HSMDEF-DEFI-IMPL - A_11_QI_AK" sheetId="996" r:id="rId996"/>
    <sheet name="HSMDEF-DEFI-IMPL - A_12_QI" sheetId="997" r:id="rId997"/>
    <sheet name="HSMDEF-DEFI-IMPL - A_13_QI" sheetId="998" r:id="rId998"/>
    <sheet name="HSMDEF-DEFI-IMPL - A_13_AK" sheetId="999" r:id="rId999"/>
    <sheet name="HSMDEF-DEFI-IMPL - A_14_QI_AK" sheetId="1000" r:id="rId1000"/>
    <sheet name="Auswahl HSMDEF-DEFI-AGGW" sheetId="1001" r:id="rId1001"/>
    <sheet name="HSMDEF-DEFI-AGGW - K3_1_QI" sheetId="1002" r:id="rId1002"/>
    <sheet name="HSMDEF-DEFI-AGGW - K3_2_QI" sheetId="1003" r:id="rId1003"/>
    <sheet name="HSMDEF-DEFI-AGGW - K3_3_QI" sheetId="1004" r:id="rId1004"/>
    <sheet name="HSMDEF-DEFI-AGGW - K3_4_QI" sheetId="1005" r:id="rId1005"/>
    <sheet name="HSMDEF-DEFI-AGGW - K3_5_QI" sheetId="1006" r:id="rId1006"/>
    <sheet name="HSMDEF-DEFI-AGGW - A_1_QI" sheetId="1007" r:id="rId1007"/>
    <sheet name="HSMDEF-DEFI-AGGW - A_2_QI_a" sheetId="1008" r:id="rId1008"/>
    <sheet name="HSMDEF-DEFI-AGGW - A_2_QI_b" sheetId="1009" r:id="rId1009"/>
    <sheet name="HSMDEF-DEFI-AGGW - A_4_QI_a" sheetId="1010" r:id="rId1010"/>
    <sheet name="HSMDEF-DEFI-AGGW - A_4_QI_b" sheetId="1011" r:id="rId1011"/>
    <sheet name="HSMDEF-DEFI-AGGW - A_6_QI_a" sheetId="1012" r:id="rId1012"/>
    <sheet name="HSMDEF-DEFI-AGGW - A_6_QI_b" sheetId="1013" r:id="rId1013"/>
    <sheet name="HSMDEF-DEFI-AGGW - A_8_QI_a" sheetId="1014" r:id="rId1014"/>
    <sheet name="HSMDEF-DEFI-AGGW - A_8_QI_b" sheetId="1015" r:id="rId1015"/>
    <sheet name="HSMDEF-DEFI-AGGW - A_9_QI" sheetId="1016" r:id="rId1016"/>
    <sheet name="HSMDEF-DEFI-AGGW - A_10_QI" sheetId="1017" r:id="rId1017"/>
    <sheet name="HSMDEF-DEFI-AGGW - A_12_QI" sheetId="1018" r:id="rId1018"/>
    <sheet name="HSMDEF-DEFI-AGGW - A_13_QI" sheetId="1019" r:id="rId1019"/>
    <sheet name="Auswahl HSMDEF-DEFI-REV" sheetId="1020" r:id="rId1020"/>
    <sheet name="HSMDEF-DEFI-REV - K3_1_QI" sheetId="1021" r:id="rId1021"/>
    <sheet name="HSMDEF-DEFI-REV - K3_1_AK" sheetId="1022" r:id="rId1022"/>
    <sheet name="HSMDEF-DEFI-REV - K3_2_QI" sheetId="1023" r:id="rId1023"/>
    <sheet name="HSMDEF-DEFI-REV - K3_2_AK" sheetId="1024" r:id="rId1024"/>
    <sheet name="HSMDEF-DEFI-REV - K3_3_QI" sheetId="1025" r:id="rId1025"/>
    <sheet name="HSMDEF-DEFI-REV - K3_3_AK" sheetId="1026" r:id="rId1026"/>
    <sheet name="HSMDEF-DEFI-REV - K3_4_QI" sheetId="1027" r:id="rId1027"/>
    <sheet name="HSMDEF-DEFI-REV - K3_4_AK" sheetId="1028" r:id="rId1028"/>
    <sheet name="HSMDEF-DEFI-REV - K3_5_QI" sheetId="1029" r:id="rId1029"/>
    <sheet name="HSMDEF-DEFI-REV - A_1_QI" sheetId="1030" r:id="rId1030"/>
    <sheet name="HSMDEF-DEFI-REV - A_1_AK" sheetId="1031" r:id="rId1031"/>
    <sheet name="HSMDEF-DEFI-REV - A_2_QI_a" sheetId="1032" r:id="rId1032"/>
    <sheet name="HSMDEF-DEFI-REV - A_2_AK_a" sheetId="1033" r:id="rId1033"/>
    <sheet name="HSMDEF-DEFI-REV - A_2_QI_b" sheetId="1034" r:id="rId1034"/>
    <sheet name="HSMDEF-DEFI-REV - A_2_AK_b" sheetId="1035" r:id="rId1035"/>
    <sheet name="HSMDEF-DEFI-REV - A_3_AK_a" sheetId="1036" r:id="rId1036"/>
    <sheet name="HSMDEF-DEFI-REV - A_3_AK_b" sheetId="1037" r:id="rId1037"/>
    <sheet name="HSMDEF-DEFI-REV - A_4_QI_a" sheetId="1038" r:id="rId1038"/>
    <sheet name="HSMDEF-DEFI-REV - A_4_QI_b" sheetId="1039" r:id="rId1039"/>
    <sheet name="HSMDEF-DEFI-REV - A_5_AK_a" sheetId="1040" r:id="rId1040"/>
    <sheet name="HSMDEF-DEFI-REV - A_5_AK_b" sheetId="1041" r:id="rId1041"/>
    <sheet name="HSMDEF-DEFI-REV - A_6_QI_a" sheetId="1042" r:id="rId1042"/>
    <sheet name="HSMDEF-DEFI-REV - A_6_QI_b" sheetId="1043" r:id="rId1043"/>
    <sheet name="HSMDEF-DEFI-REV - A_7_AK_a" sheetId="1044" r:id="rId1044"/>
    <sheet name="HSMDEF-DEFI-REV - A_7_AK_b" sheetId="1045" r:id="rId1045"/>
    <sheet name="HSMDEF-DEFI-REV - A_8_QI_a" sheetId="1046" r:id="rId1046"/>
    <sheet name="HSMDEF-DEFI-REV - A_8_QI_b" sheetId="1047" r:id="rId1047"/>
    <sheet name="HSMDEF-DEFI-REV - A_9_QI" sheetId="1048" r:id="rId1048"/>
    <sheet name="HSMDEF-DEFI-REV - A_9_AK" sheetId="1049" r:id="rId1049"/>
    <sheet name="HSMDEF-DEFI-REV - A_10_QI" sheetId="1050" r:id="rId1050"/>
    <sheet name="HSMDEF-DEFI-REV - A_10_AK" sheetId="1051" r:id="rId1051"/>
    <sheet name="HSMDEF-DEFI-REV - A_11_QI_AK" sheetId="1052" r:id="rId1052"/>
    <sheet name="HSMDEF-DEFI-REV - A_12_QI" sheetId="1053" r:id="rId1053"/>
    <sheet name="HSMDEF-DEFI-REV - A_13_QI" sheetId="1054" r:id="rId1054"/>
    <sheet name="HSMDEF-DEFI-REV - A_13_AK" sheetId="1055" r:id="rId1055"/>
    <sheet name="HSMDEF-DEFI-REV - A_14_QI_AK" sheetId="1056" r:id="rId1056"/>
    <sheet name="Auswahl PM-GEBH" sheetId="1057" r:id="rId1057"/>
    <sheet name="PM-GEBH - K3_1_QI" sheetId="1058" r:id="rId1058"/>
    <sheet name="PM-GEBH - K3_1_AK" sheetId="1059" r:id="rId1059"/>
    <sheet name="PM-GEBH - K3_2_QI" sheetId="1060" r:id="rId1060"/>
    <sheet name="PM-GEBH - K3_2_AK" sheetId="1061" r:id="rId1061"/>
    <sheet name="PM-GEBH - K3_3_QI" sheetId="1062" r:id="rId1062"/>
    <sheet name="PM-GEBH - K3_3_AK" sheetId="1063" r:id="rId1063"/>
    <sheet name="PM-GEBH - K3_4_QI" sheetId="1064" r:id="rId1064"/>
    <sheet name="PM-GEBH - K3_4_AK" sheetId="1065" r:id="rId1065"/>
    <sheet name="PM-GEBH - K3_5_QI" sheetId="1066" r:id="rId1066"/>
    <sheet name="PM-GEBH - A_1_QI" sheetId="1067" r:id="rId1067"/>
    <sheet name="PM-GEBH - A_1_AK" sheetId="1068" r:id="rId1068"/>
    <sheet name="PM-GEBH - A_2_QI_a" sheetId="1069" r:id="rId1069"/>
    <sheet name="PM-GEBH - A_2_AK_a" sheetId="1070" r:id="rId1070"/>
    <sheet name="PM-GEBH - A_2_QI_b" sheetId="1071" r:id="rId1071"/>
    <sheet name="PM-GEBH - A_2_AK_b" sheetId="1072" r:id="rId1072"/>
    <sheet name="PM-GEBH - A_3_AK_a" sheetId="1073" r:id="rId1073"/>
    <sheet name="PM-GEBH - A_3_AK_b" sheetId="1074" r:id="rId1074"/>
    <sheet name="PM-GEBH - A_4_QI_a" sheetId="1075" r:id="rId1075"/>
    <sheet name="PM-GEBH - A_4_QI_b" sheetId="1076" r:id="rId1076"/>
    <sheet name="PM-GEBH - A_5_AK_a" sheetId="1077" r:id="rId1077"/>
    <sheet name="PM-GEBH - A_5_AK_b" sheetId="1078" r:id="rId1078"/>
    <sheet name="PM-GEBH - A_6_QI_a" sheetId="1079" r:id="rId1079"/>
    <sheet name="PM-GEBH - A_6_QI_b" sheetId="1080" r:id="rId1080"/>
    <sheet name="PM-GEBH - A_7_AK_a" sheetId="1081" r:id="rId1081"/>
    <sheet name="PM-GEBH - A_7_AK_b" sheetId="1082" r:id="rId1082"/>
    <sheet name="PM-GEBH - A_8_QI_a" sheetId="1083" r:id="rId1083"/>
    <sheet name="PM-GEBH - A_8_QI_b" sheetId="1084" r:id="rId1084"/>
    <sheet name="PM-GEBH - A_9_QI" sheetId="1085" r:id="rId1085"/>
    <sheet name="PM-GEBH - A_9_AK" sheetId="1086" r:id="rId1086"/>
    <sheet name="PM-GEBH - A_10_QI" sheetId="1087" r:id="rId1087"/>
    <sheet name="PM-GEBH - A_10_AK" sheetId="1088" r:id="rId1088"/>
    <sheet name="PM-GEBH - A_11_QI_AK" sheetId="1089" r:id="rId1089"/>
    <sheet name="PM-GEBH - A_12_QI" sheetId="1090" r:id="rId1090"/>
    <sheet name="PM-GEBH - A_13_QI" sheetId="1091" r:id="rId1091"/>
    <sheet name="PM-GEBH - A_13_AK" sheetId="1092" r:id="rId1092"/>
    <sheet name="PM-GEBH - A_14_QI_AK" sheetId="1093" r:id="rId1093"/>
    <sheet name="Auswahl PM-NEO" sheetId="1094" r:id="rId1094"/>
    <sheet name="PM-NEO - K3_1_QI" sheetId="1095" r:id="rId1095"/>
    <sheet name="PM-NEO - K3_1_AK" sheetId="1096" r:id="rId1096"/>
    <sheet name="PM-NEO - K3_2_QI" sheetId="1097" r:id="rId1097"/>
    <sheet name="PM-NEO - K3_2_AK" sheetId="1098" r:id="rId1098"/>
    <sheet name="PM-NEO - K3_3_QI" sheetId="1099" r:id="rId1099"/>
    <sheet name="PM-NEO - K3_3_AK" sheetId="1100" r:id="rId1100"/>
    <sheet name="PM-NEO - K3_4_QI" sheetId="1101" r:id="rId1101"/>
    <sheet name="PM-NEO - K3_4_AK" sheetId="1102" r:id="rId1102"/>
    <sheet name="PM-NEO - K3_5_QI" sheetId="1103" r:id="rId1103"/>
    <sheet name="PM-NEO - A_1_QI" sheetId="1104" r:id="rId1104"/>
    <sheet name="PM-NEO - A_1_AK" sheetId="1105" r:id="rId1105"/>
    <sheet name="PM-NEO - A_2_QI_a" sheetId="1106" r:id="rId1106"/>
    <sheet name="PM-NEO - A_2_AK_a" sheetId="1107" r:id="rId1107"/>
    <sheet name="PM-NEO - A_2_QI_b" sheetId="1108" r:id="rId1108"/>
    <sheet name="PM-NEO - A_2_AK_b" sheetId="1109" r:id="rId1109"/>
    <sheet name="PM-NEO - A_3_AK_a" sheetId="1110" r:id="rId1110"/>
    <sheet name="PM-NEO - A_3_AK_b" sheetId="1111" r:id="rId1111"/>
    <sheet name="PM-NEO - A_4_QI_a" sheetId="1112" r:id="rId1112"/>
    <sheet name="PM-NEO - A_4_QI_b" sheetId="1113" r:id="rId1113"/>
    <sheet name="PM-NEO - A_5_AK_a" sheetId="1114" r:id="rId1114"/>
    <sheet name="PM-NEO - A_5_AK_b" sheetId="1115" r:id="rId1115"/>
    <sheet name="PM-NEO - A_6_QI_a" sheetId="1116" r:id="rId1116"/>
    <sheet name="PM-NEO - A_6_QI_b" sheetId="1117" r:id="rId1117"/>
    <sheet name="PM-NEO - A_7_AK_a" sheetId="1118" r:id="rId1118"/>
    <sheet name="PM-NEO - A_7_AK_b" sheetId="1119" r:id="rId1119"/>
    <sheet name="PM-NEO - A_8_QI_a" sheetId="1120" r:id="rId1120"/>
    <sheet name="PM-NEO - A_8_QI_b" sheetId="1121" r:id="rId1121"/>
    <sheet name="PM-NEO - A_9_QI" sheetId="1122" r:id="rId1122"/>
    <sheet name="PM-NEO - A_9_AK" sheetId="1123" r:id="rId1123"/>
    <sheet name="PM-NEO - A_10_QI" sheetId="1124" r:id="rId1124"/>
    <sheet name="PM-NEO - A_10_AK" sheetId="1125" r:id="rId1125"/>
    <sheet name="PM-NEO - A_11_QI_AK" sheetId="1126" r:id="rId1126"/>
    <sheet name="PM-NEO - A_12_QI" sheetId="1127" r:id="rId1127"/>
    <sheet name="PM-NEO - A_13_QI" sheetId="1128" r:id="rId1128"/>
    <sheet name="PM-NEO - A_13_AK" sheetId="1129" r:id="rId1129"/>
    <sheet name="PM-NEO - A_14_QI_AK" sheetId="1130" r:id="rId1130"/>
    <sheet name="Auswahl HGV-HEP" sheetId="1131" r:id="rId1131"/>
    <sheet name="HGV-HEP - K3_1_QI" sheetId="1132" r:id="rId1132"/>
    <sheet name="HGV-HEP - K3_1_AK" sheetId="1133" r:id="rId1133"/>
    <sheet name="HGV-HEP - K3_2_QI" sheetId="1134" r:id="rId1134"/>
    <sheet name="HGV-HEP - K3_2_AK" sheetId="1135" r:id="rId1135"/>
    <sheet name="HGV-HEP - K3_3_QI" sheetId="1136" r:id="rId1136"/>
    <sheet name="HGV-HEP - K3_3_AK" sheetId="1137" r:id="rId1137"/>
    <sheet name="HGV-HEP - K3_4_QI" sheetId="1138" r:id="rId1138"/>
    <sheet name="HGV-HEP - K3_4_AK" sheetId="1139" r:id="rId1139"/>
    <sheet name="HGV-HEP - K3_5_QI" sheetId="1140" r:id="rId1140"/>
    <sheet name="HGV-HEP - A_1_QI" sheetId="1141" r:id="rId1141"/>
    <sheet name="HGV-HEP - A_1_AK" sheetId="1142" r:id="rId1142"/>
    <sheet name="HGV-HEP - A_2_QI_a" sheetId="1143" r:id="rId1143"/>
    <sheet name="HGV-HEP - A_2_AK_a" sheetId="1144" r:id="rId1144"/>
    <sheet name="HGV-HEP - A_2_QI_b" sheetId="1145" r:id="rId1145"/>
    <sheet name="HGV-HEP - A_2_AK_b" sheetId="1146" r:id="rId1146"/>
    <sheet name="HGV-HEP - A_3_AK_a" sheetId="1147" r:id="rId1147"/>
    <sheet name="HGV-HEP - A_3_AK_b" sheetId="1148" r:id="rId1148"/>
    <sheet name="HGV-HEP - A_4_QI_a" sheetId="1149" r:id="rId1149"/>
    <sheet name="HGV-HEP - A_4_QI_b" sheetId="1150" r:id="rId1150"/>
    <sheet name="HGV-HEP - A_5_AK_a" sheetId="1151" r:id="rId1151"/>
    <sheet name="HGV-HEP - A_5_AK_b" sheetId="1152" r:id="rId1152"/>
    <sheet name="HGV-HEP - A_6_QI_a" sheetId="1153" r:id="rId1153"/>
    <sheet name="HGV-HEP - A_6_QI_b" sheetId="1154" r:id="rId1154"/>
    <sheet name="HGV-HEP - A_7_AK_a" sheetId="1155" r:id="rId1155"/>
    <sheet name="HGV-HEP - A_7_AK_b" sheetId="1156" r:id="rId1156"/>
    <sheet name="HGV-HEP - A_8_QI_a" sheetId="1157" r:id="rId1157"/>
    <sheet name="HGV-HEP - A_8_QI_b" sheetId="1158" r:id="rId1158"/>
    <sheet name="HGV-HEP - A_9_QI" sheetId="1159" r:id="rId1159"/>
    <sheet name="HGV-HEP - A_9_AK" sheetId="1160" r:id="rId1160"/>
    <sheet name="HGV-HEP - A_10_QI" sheetId="1161" r:id="rId1161"/>
    <sheet name="HGV-HEP - A_10_AK" sheetId="1162" r:id="rId1162"/>
    <sheet name="HGV-HEP - A_11_QI_AK" sheetId="1163" r:id="rId1163"/>
    <sheet name="HGV-HEP - A_12_QI" sheetId="1164" r:id="rId1164"/>
    <sheet name="HGV-HEP - A_13_QI" sheetId="1165" r:id="rId1165"/>
    <sheet name="HGV-HEP - A_13_AK" sheetId="1166" r:id="rId1166"/>
    <sheet name="HGV-HEP - A_14_QI_AK" sheetId="1167" r:id="rId1167"/>
    <sheet name="Auswahl HGV-OSFRAK" sheetId="1168" r:id="rId1168"/>
    <sheet name="HGV-OSFRAK - K3_1_QI" sheetId="1169" r:id="rId1169"/>
    <sheet name="HGV-OSFRAK - K3_1_AK" sheetId="1170" r:id="rId1170"/>
    <sheet name="HGV-OSFRAK - K3_2_QI" sheetId="1171" r:id="rId1171"/>
    <sheet name="HGV-OSFRAK - K3_2_AK" sheetId="1172" r:id="rId1172"/>
    <sheet name="HGV-OSFRAK - K3_3_QI" sheetId="1173" r:id="rId1173"/>
    <sheet name="HGV-OSFRAK - K3_3_AK" sheetId="1174" r:id="rId1174"/>
    <sheet name="HGV-OSFRAK - K3_4_QI" sheetId="1175" r:id="rId1175"/>
    <sheet name="HGV-OSFRAK - K3_4_AK" sheetId="1176" r:id="rId1176"/>
    <sheet name="HGV-OSFRAK - K3_5_QI" sheetId="1177" r:id="rId1177"/>
    <sheet name="HGV-OSFRAK - A_1_QI" sheetId="1178" r:id="rId1178"/>
    <sheet name="HGV-OSFRAK - A_1_AK" sheetId="1179" r:id="rId1179"/>
    <sheet name="HGV-OSFRAK - A_2_QI_a" sheetId="1180" r:id="rId1180"/>
    <sheet name="HGV-OSFRAK - A_2_AK_a" sheetId="1181" r:id="rId1181"/>
    <sheet name="HGV-OSFRAK - A_2_QI_b" sheetId="1182" r:id="rId1182"/>
    <sheet name="HGV-OSFRAK - A_2_AK_b" sheetId="1183" r:id="rId1183"/>
    <sheet name="HGV-OSFRAK - A_3_AK_a" sheetId="1184" r:id="rId1184"/>
    <sheet name="HGV-OSFRAK - A_3_AK_b" sheetId="1185" r:id="rId1185"/>
    <sheet name="HGV-OSFRAK - A_4_QI_a" sheetId="1186" r:id="rId1186"/>
    <sheet name="HGV-OSFRAK - A_4_QI_b" sheetId="1187" r:id="rId1187"/>
    <sheet name="HGV-OSFRAK - A_5_AK_a" sheetId="1188" r:id="rId1188"/>
    <sheet name="HGV-OSFRAK - A_5_AK_b" sheetId="1189" r:id="rId1189"/>
    <sheet name="HGV-OSFRAK - A_6_QI_a" sheetId="1190" r:id="rId1190"/>
    <sheet name="HGV-OSFRAK - A_6_QI_b" sheetId="1191" r:id="rId1191"/>
    <sheet name="HGV-OSFRAK - A_7_AK_a" sheetId="1192" r:id="rId1192"/>
    <sheet name="HGV-OSFRAK - A_7_AK_b" sheetId="1193" r:id="rId1193"/>
    <sheet name="HGV-OSFRAK - A_8_QI_a" sheetId="1194" r:id="rId1194"/>
    <sheet name="HGV-OSFRAK - A_8_QI_b" sheetId="1195" r:id="rId1195"/>
    <sheet name="HGV-OSFRAK - A_9_QI" sheetId="1196" r:id="rId1196"/>
    <sheet name="HGV-OSFRAK - A_9_AK" sheetId="1197" r:id="rId1197"/>
    <sheet name="HGV-OSFRAK - A_10_QI" sheetId="1198" r:id="rId1198"/>
    <sheet name="HGV-OSFRAK - A_10_AK" sheetId="1199" r:id="rId1199"/>
    <sheet name="HGV-OSFRAK - A_11_QI_AK" sheetId="1200" r:id="rId1200"/>
    <sheet name="HGV-OSFRAK - A_12_QI" sheetId="1201" r:id="rId1201"/>
    <sheet name="HGV-OSFRAK - A_13_QI" sheetId="1202" r:id="rId1202"/>
    <sheet name="HGV-OSFRAK - A_13_AK" sheetId="1203" r:id="rId1203"/>
    <sheet name="HGV-OSFRAK - A_14_QI_AK" sheetId="1204" r:id="rId1204"/>
    <sheet name="Auswahl KEP" sheetId="1205" r:id="rId1205"/>
    <sheet name="KEP - K3_1_QI" sheetId="1206" r:id="rId1206"/>
    <sheet name="KEP - K3_2_QI" sheetId="1207" r:id="rId1207"/>
    <sheet name="KEP - K3_3_QI" sheetId="1208" r:id="rId1208"/>
    <sheet name="KEP - K3_5_QI" sheetId="1209" r:id="rId1209"/>
    <sheet name="KEP - A_1_QI" sheetId="1210" r:id="rId1210"/>
    <sheet name="KEP - A_2_QI_a" sheetId="1211" r:id="rId1211"/>
    <sheet name="KEP - A_2_QI_b" sheetId="1212" r:id="rId1212"/>
    <sheet name="KEP - A_4_QI_a" sheetId="1213" r:id="rId1213"/>
    <sheet name="KEP - A_4_QI_b" sheetId="1214" r:id="rId1214"/>
    <sheet name="KEP - A_6_QI_a" sheetId="1215" r:id="rId1215"/>
    <sheet name="KEP - A_6_QI_b" sheetId="1216" r:id="rId1216"/>
    <sheet name="KEP - A_8_QI_a" sheetId="1217" r:id="rId1217"/>
    <sheet name="KEP - A_8_QI_b" sheetId="1218" r:id="rId1218"/>
    <sheet name="KEP - A_9_QI" sheetId="1219" r:id="rId1219"/>
    <sheet name="KEP - A_10_QI" sheetId="1220" r:id="rId1220"/>
    <sheet name="KEP - A_12_QI" sheetId="1221" r:id="rId1221"/>
    <sheet name="KEP - A_13_QI" sheetId="1222" r:id="rId12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222" l="1"/>
  <c r="A1" i="1222"/>
  <c r="A2" i="1221"/>
  <c r="A1" i="1221"/>
  <c r="A2" i="1220"/>
  <c r="A1" i="1220"/>
  <c r="A2" i="1219"/>
  <c r="A1" i="1219"/>
  <c r="A2" i="1218"/>
  <c r="A1" i="1218"/>
  <c r="A2" i="1217"/>
  <c r="A1" i="1217"/>
  <c r="A2" i="1216"/>
  <c r="A1" i="1216"/>
  <c r="A2" i="1215"/>
  <c r="A1" i="1215"/>
  <c r="A2" i="1214"/>
  <c r="A1" i="1214"/>
  <c r="A2" i="1213"/>
  <c r="A1" i="1213"/>
  <c r="A2" i="1212"/>
  <c r="A1" i="1212"/>
  <c r="A2" i="1211"/>
  <c r="A1" i="1211"/>
  <c r="A2" i="1210"/>
  <c r="A1" i="1210"/>
  <c r="A2" i="1209"/>
  <c r="A1" i="1209"/>
  <c r="A2" i="1208"/>
  <c r="A1" i="1208"/>
  <c r="A2" i="1207"/>
  <c r="A1" i="1207"/>
  <c r="A2" i="1206"/>
  <c r="A1" i="1206"/>
  <c r="C22" i="1205"/>
  <c r="B22" i="1205"/>
  <c r="C21" i="1205"/>
  <c r="B21" i="1205"/>
  <c r="C20" i="1205"/>
  <c r="B20" i="1205"/>
  <c r="C19" i="1205"/>
  <c r="B19" i="1205"/>
  <c r="C18" i="1205"/>
  <c r="B18" i="1205"/>
  <c r="C17" i="1205"/>
  <c r="B17" i="1205"/>
  <c r="C16" i="1205"/>
  <c r="B16" i="1205"/>
  <c r="C15" i="1205"/>
  <c r="B15" i="1205"/>
  <c r="C14" i="1205"/>
  <c r="B14" i="1205"/>
  <c r="C13" i="1205"/>
  <c r="B13" i="1205"/>
  <c r="C12" i="1205"/>
  <c r="B12" i="1205"/>
  <c r="C11" i="1205"/>
  <c r="B11" i="1205"/>
  <c r="C10" i="1205"/>
  <c r="B10" i="1205"/>
  <c r="C9" i="1205"/>
  <c r="B9" i="1205"/>
  <c r="C8" i="1205"/>
  <c r="B8" i="1205"/>
  <c r="C7" i="1205"/>
  <c r="B7" i="1205"/>
  <c r="C6" i="1205"/>
  <c r="B6" i="1205"/>
  <c r="A1" i="1205"/>
  <c r="A2" i="1204"/>
  <c r="A1" i="1204"/>
  <c r="A2" i="1203"/>
  <c r="A1" i="1203"/>
  <c r="A2" i="1202"/>
  <c r="A1" i="1202"/>
  <c r="A2" i="1201"/>
  <c r="A1" i="1201"/>
  <c r="A2" i="1200"/>
  <c r="A1" i="1200"/>
  <c r="A2" i="1199"/>
  <c r="A1" i="1199"/>
  <c r="A2" i="1198"/>
  <c r="A1" i="1198"/>
  <c r="A2" i="1197"/>
  <c r="A1" i="1197"/>
  <c r="A2" i="1196"/>
  <c r="A1" i="1196"/>
  <c r="A2" i="1195"/>
  <c r="A1" i="1195"/>
  <c r="A2" i="1194"/>
  <c r="A1" i="1194"/>
  <c r="A2" i="1193"/>
  <c r="A1" i="1193"/>
  <c r="A2" i="1192"/>
  <c r="A1" i="1192"/>
  <c r="A2" i="1191"/>
  <c r="A1" i="1191"/>
  <c r="A2" i="1190"/>
  <c r="A1" i="1190"/>
  <c r="A2" i="1189"/>
  <c r="A1" i="1189"/>
  <c r="A2" i="1188"/>
  <c r="A1" i="1188"/>
  <c r="A2" i="1187"/>
  <c r="A1" i="1187"/>
  <c r="A2" i="1186"/>
  <c r="A1" i="1186"/>
  <c r="A2" i="1185"/>
  <c r="A1" i="1185"/>
  <c r="A2" i="1184"/>
  <c r="A1" i="1184"/>
  <c r="A2" i="1183"/>
  <c r="A1" i="1183"/>
  <c r="A2" i="1182"/>
  <c r="A1" i="1182"/>
  <c r="A2" i="1181"/>
  <c r="A1" i="1181"/>
  <c r="A2" i="1180"/>
  <c r="A1" i="1180"/>
  <c r="A2" i="1179"/>
  <c r="A1" i="1179"/>
  <c r="A2" i="1178"/>
  <c r="A1" i="1178"/>
  <c r="A2" i="1177"/>
  <c r="A1" i="1177"/>
  <c r="A2" i="1176"/>
  <c r="A1" i="1176"/>
  <c r="A2" i="1175"/>
  <c r="A1" i="1175"/>
  <c r="A2" i="1174"/>
  <c r="A1" i="1174"/>
  <c r="A2" i="1173"/>
  <c r="A1" i="1173"/>
  <c r="A2" i="1172"/>
  <c r="A1" i="1172"/>
  <c r="A2" i="1171"/>
  <c r="A1" i="1171"/>
  <c r="A2" i="1170"/>
  <c r="A1" i="1170"/>
  <c r="A2" i="1169"/>
  <c r="A1" i="1169"/>
  <c r="C41" i="1168"/>
  <c r="B41" i="1168"/>
  <c r="C40" i="1168"/>
  <c r="B40" i="1168"/>
  <c r="C39" i="1168"/>
  <c r="B39" i="1168"/>
  <c r="C38" i="1168"/>
  <c r="B38" i="1168"/>
  <c r="C37" i="1168"/>
  <c r="B37" i="1168"/>
  <c r="C36" i="1168"/>
  <c r="B36" i="1168"/>
  <c r="C35" i="1168"/>
  <c r="B35" i="1168"/>
  <c r="C34" i="1168"/>
  <c r="B34" i="1168"/>
  <c r="C33" i="1168"/>
  <c r="B33" i="1168"/>
  <c r="C32" i="1168"/>
  <c r="B32" i="1168"/>
  <c r="C31" i="1168"/>
  <c r="B31" i="1168"/>
  <c r="C30" i="1168"/>
  <c r="B30" i="1168"/>
  <c r="C29" i="1168"/>
  <c r="B29" i="1168"/>
  <c r="C28" i="1168"/>
  <c r="B28" i="1168"/>
  <c r="C27" i="1168"/>
  <c r="B27" i="1168"/>
  <c r="C26" i="1168"/>
  <c r="B26" i="1168"/>
  <c r="C25" i="1168"/>
  <c r="B25" i="1168"/>
  <c r="C24" i="1168"/>
  <c r="B24" i="1168"/>
  <c r="C23" i="1168"/>
  <c r="B23" i="1168"/>
  <c r="C22" i="1168"/>
  <c r="B22" i="1168"/>
  <c r="C21" i="1168"/>
  <c r="B21" i="1168"/>
  <c r="C20" i="1168"/>
  <c r="B20" i="1168"/>
  <c r="C19" i="1168"/>
  <c r="B19" i="1168"/>
  <c r="C18" i="1168"/>
  <c r="B18" i="1168"/>
  <c r="C17" i="1168"/>
  <c r="B17" i="1168"/>
  <c r="C16" i="1168"/>
  <c r="B16" i="1168"/>
  <c r="C15" i="1168"/>
  <c r="B15" i="1168"/>
  <c r="C14" i="1168"/>
  <c r="B14" i="1168"/>
  <c r="C13" i="1168"/>
  <c r="B13" i="1168"/>
  <c r="C12" i="1168"/>
  <c r="B12" i="1168"/>
  <c r="C11" i="1168"/>
  <c r="B11" i="1168"/>
  <c r="C10" i="1168"/>
  <c r="B10" i="1168"/>
  <c r="C9" i="1168"/>
  <c r="B9" i="1168"/>
  <c r="C8" i="1168"/>
  <c r="B8" i="1168"/>
  <c r="C7" i="1168"/>
  <c r="B7" i="1168"/>
  <c r="C6" i="1168"/>
  <c r="B6" i="1168"/>
  <c r="A1" i="1168"/>
  <c r="A2" i="1167"/>
  <c r="A1" i="1167"/>
  <c r="A2" i="1166"/>
  <c r="A1" i="1166"/>
  <c r="A2" i="1165"/>
  <c r="A1" i="1165"/>
  <c r="A2" i="1164"/>
  <c r="A1" i="1164"/>
  <c r="A2" i="1163"/>
  <c r="A1" i="1163"/>
  <c r="A2" i="1162"/>
  <c r="A1" i="1162"/>
  <c r="A2" i="1161"/>
  <c r="A1" i="1161"/>
  <c r="A2" i="1160"/>
  <c r="A1" i="1160"/>
  <c r="A2" i="1159"/>
  <c r="A1" i="1159"/>
  <c r="A2" i="1158"/>
  <c r="A1" i="1158"/>
  <c r="A2" i="1157"/>
  <c r="A1" i="1157"/>
  <c r="A2" i="1156"/>
  <c r="A1" i="1156"/>
  <c r="A2" i="1155"/>
  <c r="A1" i="1155"/>
  <c r="A2" i="1154"/>
  <c r="A1" i="1154"/>
  <c r="A2" i="1153"/>
  <c r="A1" i="1153"/>
  <c r="A2" i="1152"/>
  <c r="A1" i="1152"/>
  <c r="A2" i="1151"/>
  <c r="A1" i="1151"/>
  <c r="A2" i="1150"/>
  <c r="A1" i="1150"/>
  <c r="A2" i="1149"/>
  <c r="A1" i="1149"/>
  <c r="A2" i="1148"/>
  <c r="A1" i="1148"/>
  <c r="A2" i="1147"/>
  <c r="A1" i="1147"/>
  <c r="A2" i="1146"/>
  <c r="A1" i="1146"/>
  <c r="A2" i="1145"/>
  <c r="A1" i="1145"/>
  <c r="A2" i="1144"/>
  <c r="A1" i="1144"/>
  <c r="A2" i="1143"/>
  <c r="A1" i="1143"/>
  <c r="A2" i="1142"/>
  <c r="A1" i="1142"/>
  <c r="A2" i="1141"/>
  <c r="A1" i="1141"/>
  <c r="A2" i="1140"/>
  <c r="A1" i="1140"/>
  <c r="A2" i="1139"/>
  <c r="A1" i="1139"/>
  <c r="A2" i="1138"/>
  <c r="A1" i="1138"/>
  <c r="A2" i="1137"/>
  <c r="A1" i="1137"/>
  <c r="A2" i="1136"/>
  <c r="A1" i="1136"/>
  <c r="A2" i="1135"/>
  <c r="A1" i="1135"/>
  <c r="A2" i="1134"/>
  <c r="A1" i="1134"/>
  <c r="A2" i="1133"/>
  <c r="A1" i="1133"/>
  <c r="A2" i="1132"/>
  <c r="A1" i="1132"/>
  <c r="C41" i="1131"/>
  <c r="B41" i="1131"/>
  <c r="C40" i="1131"/>
  <c r="B40" i="1131"/>
  <c r="C39" i="1131"/>
  <c r="B39" i="1131"/>
  <c r="C38" i="1131"/>
  <c r="B38" i="1131"/>
  <c r="C37" i="1131"/>
  <c r="B37" i="1131"/>
  <c r="C36" i="1131"/>
  <c r="B36" i="1131"/>
  <c r="C35" i="1131"/>
  <c r="B35" i="1131"/>
  <c r="C34" i="1131"/>
  <c r="B34" i="1131"/>
  <c r="C33" i="1131"/>
  <c r="B33" i="1131"/>
  <c r="C32" i="1131"/>
  <c r="B32" i="1131"/>
  <c r="C31" i="1131"/>
  <c r="B31" i="1131"/>
  <c r="C30" i="1131"/>
  <c r="B30" i="1131"/>
  <c r="C29" i="1131"/>
  <c r="B29" i="1131"/>
  <c r="C28" i="1131"/>
  <c r="B28" i="1131"/>
  <c r="C27" i="1131"/>
  <c r="B27" i="1131"/>
  <c r="C26" i="1131"/>
  <c r="B26" i="1131"/>
  <c r="C25" i="1131"/>
  <c r="B25" i="1131"/>
  <c r="C24" i="1131"/>
  <c r="B24" i="1131"/>
  <c r="C23" i="1131"/>
  <c r="B23" i="1131"/>
  <c r="C22" i="1131"/>
  <c r="B22" i="1131"/>
  <c r="C21" i="1131"/>
  <c r="B21" i="1131"/>
  <c r="C20" i="1131"/>
  <c r="B20" i="1131"/>
  <c r="C19" i="1131"/>
  <c r="B19" i="1131"/>
  <c r="C18" i="1131"/>
  <c r="B18" i="1131"/>
  <c r="C17" i="1131"/>
  <c r="B17" i="1131"/>
  <c r="C16" i="1131"/>
  <c r="B16" i="1131"/>
  <c r="C15" i="1131"/>
  <c r="B15" i="1131"/>
  <c r="C14" i="1131"/>
  <c r="B14" i="1131"/>
  <c r="C13" i="1131"/>
  <c r="B13" i="1131"/>
  <c r="C12" i="1131"/>
  <c r="B12" i="1131"/>
  <c r="C11" i="1131"/>
  <c r="B11" i="1131"/>
  <c r="C10" i="1131"/>
  <c r="B10" i="1131"/>
  <c r="C9" i="1131"/>
  <c r="B9" i="1131"/>
  <c r="C8" i="1131"/>
  <c r="B8" i="1131"/>
  <c r="C7" i="1131"/>
  <c r="B7" i="1131"/>
  <c r="C6" i="1131"/>
  <c r="B6" i="1131"/>
  <c r="A1" i="1131"/>
  <c r="A2" i="1130"/>
  <c r="A1" i="1130"/>
  <c r="A2" i="1129"/>
  <c r="A1" i="1129"/>
  <c r="A2" i="1128"/>
  <c r="A1" i="1128"/>
  <c r="A2" i="1127"/>
  <c r="A1" i="1127"/>
  <c r="A2" i="1126"/>
  <c r="A1" i="1126"/>
  <c r="A2" i="1125"/>
  <c r="A1" i="1125"/>
  <c r="A2" i="1124"/>
  <c r="A1" i="1124"/>
  <c r="A2" i="1123"/>
  <c r="A1" i="1123"/>
  <c r="A2" i="1122"/>
  <c r="A1" i="1122"/>
  <c r="A2" i="1121"/>
  <c r="A1" i="1121"/>
  <c r="A2" i="1120"/>
  <c r="A1" i="1120"/>
  <c r="A2" i="1119"/>
  <c r="A1" i="1119"/>
  <c r="A2" i="1118"/>
  <c r="A1" i="1118"/>
  <c r="A2" i="1117"/>
  <c r="A1" i="1117"/>
  <c r="A2" i="1116"/>
  <c r="A1" i="1116"/>
  <c r="A2" i="1115"/>
  <c r="A1" i="1115"/>
  <c r="A2" i="1114"/>
  <c r="A1" i="1114"/>
  <c r="A2" i="1113"/>
  <c r="A1" i="1113"/>
  <c r="A2" i="1112"/>
  <c r="A1" i="1112"/>
  <c r="A2" i="1111"/>
  <c r="A1" i="1111"/>
  <c r="A2" i="1110"/>
  <c r="A1" i="1110"/>
  <c r="A2" i="1109"/>
  <c r="A1" i="1109"/>
  <c r="A2" i="1108"/>
  <c r="A1" i="1108"/>
  <c r="A2" i="1107"/>
  <c r="A1" i="1107"/>
  <c r="A2" i="1106"/>
  <c r="A1" i="1106"/>
  <c r="A2" i="1105"/>
  <c r="A1" i="1105"/>
  <c r="A2" i="1104"/>
  <c r="A1" i="1104"/>
  <c r="A2" i="1103"/>
  <c r="A1" i="1103"/>
  <c r="A2" i="1102"/>
  <c r="A1" i="1102"/>
  <c r="A2" i="1101"/>
  <c r="A1" i="1101"/>
  <c r="A2" i="1100"/>
  <c r="A1" i="1100"/>
  <c r="A2" i="1099"/>
  <c r="A1" i="1099"/>
  <c r="A2" i="1098"/>
  <c r="A1" i="1098"/>
  <c r="A2" i="1097"/>
  <c r="A1" i="1097"/>
  <c r="A2" i="1096"/>
  <c r="A1" i="1096"/>
  <c r="A2" i="1095"/>
  <c r="A1" i="1095"/>
  <c r="C41" i="1094"/>
  <c r="B41" i="1094"/>
  <c r="C40" i="1094"/>
  <c r="B40" i="1094"/>
  <c r="C39" i="1094"/>
  <c r="B39" i="1094"/>
  <c r="C38" i="1094"/>
  <c r="B38" i="1094"/>
  <c r="C37" i="1094"/>
  <c r="B37" i="1094"/>
  <c r="C36" i="1094"/>
  <c r="B36" i="1094"/>
  <c r="C35" i="1094"/>
  <c r="B35" i="1094"/>
  <c r="C34" i="1094"/>
  <c r="B34" i="1094"/>
  <c r="C33" i="1094"/>
  <c r="B33" i="1094"/>
  <c r="C32" i="1094"/>
  <c r="B32" i="1094"/>
  <c r="C31" i="1094"/>
  <c r="B31" i="1094"/>
  <c r="C30" i="1094"/>
  <c r="B30" i="1094"/>
  <c r="C29" i="1094"/>
  <c r="B29" i="1094"/>
  <c r="C28" i="1094"/>
  <c r="B28" i="1094"/>
  <c r="C27" i="1094"/>
  <c r="B27" i="1094"/>
  <c r="C26" i="1094"/>
  <c r="B26" i="1094"/>
  <c r="C25" i="1094"/>
  <c r="B25" i="1094"/>
  <c r="C24" i="1094"/>
  <c r="B24" i="1094"/>
  <c r="C23" i="1094"/>
  <c r="B23" i="1094"/>
  <c r="C22" i="1094"/>
  <c r="B22" i="1094"/>
  <c r="C21" i="1094"/>
  <c r="B21" i="1094"/>
  <c r="C20" i="1094"/>
  <c r="B20" i="1094"/>
  <c r="C19" i="1094"/>
  <c r="B19" i="1094"/>
  <c r="C18" i="1094"/>
  <c r="B18" i="1094"/>
  <c r="C17" i="1094"/>
  <c r="B17" i="1094"/>
  <c r="C16" i="1094"/>
  <c r="B16" i="1094"/>
  <c r="C15" i="1094"/>
  <c r="B15" i="1094"/>
  <c r="C14" i="1094"/>
  <c r="B14" i="1094"/>
  <c r="C13" i="1094"/>
  <c r="B13" i="1094"/>
  <c r="C12" i="1094"/>
  <c r="B12" i="1094"/>
  <c r="C11" i="1094"/>
  <c r="B11" i="1094"/>
  <c r="C10" i="1094"/>
  <c r="B10" i="1094"/>
  <c r="C9" i="1094"/>
  <c r="B9" i="1094"/>
  <c r="C8" i="1094"/>
  <c r="B8" i="1094"/>
  <c r="C7" i="1094"/>
  <c r="B7" i="1094"/>
  <c r="C6" i="1094"/>
  <c r="B6" i="1094"/>
  <c r="A1" i="1094"/>
  <c r="A2" i="1093"/>
  <c r="A1" i="1093"/>
  <c r="A2" i="1092"/>
  <c r="A1" i="1092"/>
  <c r="A2" i="1091"/>
  <c r="A1" i="1091"/>
  <c r="A2" i="1090"/>
  <c r="A1" i="1090"/>
  <c r="A2" i="1089"/>
  <c r="A1" i="1089"/>
  <c r="A2" i="1088"/>
  <c r="A1" i="1088"/>
  <c r="A2" i="1087"/>
  <c r="A1" i="1087"/>
  <c r="A2" i="1086"/>
  <c r="A1" i="1086"/>
  <c r="A2" i="1085"/>
  <c r="A1" i="1085"/>
  <c r="A2" i="1084"/>
  <c r="A1" i="1084"/>
  <c r="A2" i="1083"/>
  <c r="A1" i="1083"/>
  <c r="A2" i="1082"/>
  <c r="A1" i="1082"/>
  <c r="A2" i="1081"/>
  <c r="A1" i="1081"/>
  <c r="A2" i="1080"/>
  <c r="A1" i="1080"/>
  <c r="A2" i="1079"/>
  <c r="A1" i="1079"/>
  <c r="A2" i="1078"/>
  <c r="A1" i="1078"/>
  <c r="A2" i="1077"/>
  <c r="A1" i="1077"/>
  <c r="A2" i="1076"/>
  <c r="A1" i="1076"/>
  <c r="A2" i="1075"/>
  <c r="A1" i="1075"/>
  <c r="A2" i="1074"/>
  <c r="A1" i="1074"/>
  <c r="A2" i="1073"/>
  <c r="A1" i="1073"/>
  <c r="A2" i="1072"/>
  <c r="A1" i="1072"/>
  <c r="A2" i="1071"/>
  <c r="A1" i="1071"/>
  <c r="A2" i="1070"/>
  <c r="A1" i="1070"/>
  <c r="A2" i="1069"/>
  <c r="A1" i="1069"/>
  <c r="A2" i="1068"/>
  <c r="A1" i="1068"/>
  <c r="A2" i="1067"/>
  <c r="A1" i="1067"/>
  <c r="A2" i="1066"/>
  <c r="A1" i="1066"/>
  <c r="A2" i="1065"/>
  <c r="A1" i="1065"/>
  <c r="A2" i="1064"/>
  <c r="A1" i="1064"/>
  <c r="A2" i="1063"/>
  <c r="A1" i="1063"/>
  <c r="A2" i="1062"/>
  <c r="A1" i="1062"/>
  <c r="A2" i="1061"/>
  <c r="A1" i="1061"/>
  <c r="A2" i="1060"/>
  <c r="A1" i="1060"/>
  <c r="A2" i="1059"/>
  <c r="A1" i="1059"/>
  <c r="A2" i="1058"/>
  <c r="A1" i="1058"/>
  <c r="C41" i="1057"/>
  <c r="B41" i="1057"/>
  <c r="C40" i="1057"/>
  <c r="B40" i="1057"/>
  <c r="C39" i="1057"/>
  <c r="B39" i="1057"/>
  <c r="C38" i="1057"/>
  <c r="B38" i="1057"/>
  <c r="C37" i="1057"/>
  <c r="B37" i="1057"/>
  <c r="C36" i="1057"/>
  <c r="B36" i="1057"/>
  <c r="C35" i="1057"/>
  <c r="B35" i="1057"/>
  <c r="C34" i="1057"/>
  <c r="B34" i="1057"/>
  <c r="C33" i="1057"/>
  <c r="B33" i="1057"/>
  <c r="C32" i="1057"/>
  <c r="B32" i="1057"/>
  <c r="C31" i="1057"/>
  <c r="B31" i="1057"/>
  <c r="C30" i="1057"/>
  <c r="B30" i="1057"/>
  <c r="C29" i="1057"/>
  <c r="B29" i="1057"/>
  <c r="C28" i="1057"/>
  <c r="B28" i="1057"/>
  <c r="C27" i="1057"/>
  <c r="B27" i="1057"/>
  <c r="C26" i="1057"/>
  <c r="B26" i="1057"/>
  <c r="C25" i="1057"/>
  <c r="B25" i="1057"/>
  <c r="C24" i="1057"/>
  <c r="B24" i="1057"/>
  <c r="C23" i="1057"/>
  <c r="B23" i="1057"/>
  <c r="C22" i="1057"/>
  <c r="B22" i="1057"/>
  <c r="C21" i="1057"/>
  <c r="B21" i="1057"/>
  <c r="C20" i="1057"/>
  <c r="B20" i="1057"/>
  <c r="C19" i="1057"/>
  <c r="B19" i="1057"/>
  <c r="C18" i="1057"/>
  <c r="B18" i="1057"/>
  <c r="C17" i="1057"/>
  <c r="B17" i="1057"/>
  <c r="C16" i="1057"/>
  <c r="B16" i="1057"/>
  <c r="C15" i="1057"/>
  <c r="B15" i="1057"/>
  <c r="C14" i="1057"/>
  <c r="B14" i="1057"/>
  <c r="C13" i="1057"/>
  <c r="B13" i="1057"/>
  <c r="C12" i="1057"/>
  <c r="B12" i="1057"/>
  <c r="C11" i="1057"/>
  <c r="B11" i="1057"/>
  <c r="C10" i="1057"/>
  <c r="B10" i="1057"/>
  <c r="C9" i="1057"/>
  <c r="B9" i="1057"/>
  <c r="C8" i="1057"/>
  <c r="B8" i="1057"/>
  <c r="C7" i="1057"/>
  <c r="B7" i="1057"/>
  <c r="C6" i="1057"/>
  <c r="B6" i="1057"/>
  <c r="A1" i="1057"/>
  <c r="A2" i="1056"/>
  <c r="A1" i="1056"/>
  <c r="A2" i="1055"/>
  <c r="A1" i="1055"/>
  <c r="A2" i="1054"/>
  <c r="A1" i="1054"/>
  <c r="A2" i="1053"/>
  <c r="A1" i="1053"/>
  <c r="A2" i="1052"/>
  <c r="A1" i="1052"/>
  <c r="A2" i="1051"/>
  <c r="A1" i="1051"/>
  <c r="A2" i="1050"/>
  <c r="A1" i="1050"/>
  <c r="A2" i="1049"/>
  <c r="A1" i="1049"/>
  <c r="A2" i="1048"/>
  <c r="A1" i="1048"/>
  <c r="A2" i="1047"/>
  <c r="A1" i="1047"/>
  <c r="A2" i="1046"/>
  <c r="A1" i="1046"/>
  <c r="A2" i="1045"/>
  <c r="A1" i="1045"/>
  <c r="A2" i="1044"/>
  <c r="A1" i="1044"/>
  <c r="A2" i="1043"/>
  <c r="A1" i="1043"/>
  <c r="A2" i="1042"/>
  <c r="A1" i="1042"/>
  <c r="A2" i="1041"/>
  <c r="A1" i="1041"/>
  <c r="A2" i="1040"/>
  <c r="A1" i="1040"/>
  <c r="A2" i="1039"/>
  <c r="A1" i="1039"/>
  <c r="A2" i="1038"/>
  <c r="A1" i="1038"/>
  <c r="A2" i="1037"/>
  <c r="A1" i="1037"/>
  <c r="A2" i="1036"/>
  <c r="A1" i="1036"/>
  <c r="A2" i="1035"/>
  <c r="A1" i="1035"/>
  <c r="A2" i="1034"/>
  <c r="A1" i="1034"/>
  <c r="A2" i="1033"/>
  <c r="A1" i="1033"/>
  <c r="A2" i="1032"/>
  <c r="A1" i="1032"/>
  <c r="A2" i="1031"/>
  <c r="A1" i="1031"/>
  <c r="A2" i="1030"/>
  <c r="A1" i="1030"/>
  <c r="A2" i="1029"/>
  <c r="A1" i="1029"/>
  <c r="A2" i="1028"/>
  <c r="A1" i="1028"/>
  <c r="A2" i="1027"/>
  <c r="A1" i="1027"/>
  <c r="A2" i="1026"/>
  <c r="A1" i="1026"/>
  <c r="A2" i="1025"/>
  <c r="A1" i="1025"/>
  <c r="A2" i="1024"/>
  <c r="A1" i="1024"/>
  <c r="A2" i="1023"/>
  <c r="A1" i="1023"/>
  <c r="A2" i="1022"/>
  <c r="A1" i="1022"/>
  <c r="A2" i="1021"/>
  <c r="A1" i="1021"/>
  <c r="C41" i="1020"/>
  <c r="B41" i="1020"/>
  <c r="C40" i="1020"/>
  <c r="B40" i="1020"/>
  <c r="C39" i="1020"/>
  <c r="B39" i="1020"/>
  <c r="C38" i="1020"/>
  <c r="B38" i="1020"/>
  <c r="C37" i="1020"/>
  <c r="B37" i="1020"/>
  <c r="C36" i="1020"/>
  <c r="B36" i="1020"/>
  <c r="C35" i="1020"/>
  <c r="B35" i="1020"/>
  <c r="C34" i="1020"/>
  <c r="B34" i="1020"/>
  <c r="C33" i="1020"/>
  <c r="B33" i="1020"/>
  <c r="C32" i="1020"/>
  <c r="B32" i="1020"/>
  <c r="C31" i="1020"/>
  <c r="B31" i="1020"/>
  <c r="C30" i="1020"/>
  <c r="B30" i="1020"/>
  <c r="C29" i="1020"/>
  <c r="B29" i="1020"/>
  <c r="C28" i="1020"/>
  <c r="B28" i="1020"/>
  <c r="C27" i="1020"/>
  <c r="B27" i="1020"/>
  <c r="C26" i="1020"/>
  <c r="B26" i="1020"/>
  <c r="C25" i="1020"/>
  <c r="B25" i="1020"/>
  <c r="C24" i="1020"/>
  <c r="B24" i="1020"/>
  <c r="C23" i="1020"/>
  <c r="B23" i="1020"/>
  <c r="C22" i="1020"/>
  <c r="B22" i="1020"/>
  <c r="C21" i="1020"/>
  <c r="B21" i="1020"/>
  <c r="C20" i="1020"/>
  <c r="B20" i="1020"/>
  <c r="C19" i="1020"/>
  <c r="B19" i="1020"/>
  <c r="C18" i="1020"/>
  <c r="B18" i="1020"/>
  <c r="C17" i="1020"/>
  <c r="B17" i="1020"/>
  <c r="C16" i="1020"/>
  <c r="B16" i="1020"/>
  <c r="C15" i="1020"/>
  <c r="B15" i="1020"/>
  <c r="C14" i="1020"/>
  <c r="B14" i="1020"/>
  <c r="C13" i="1020"/>
  <c r="B13" i="1020"/>
  <c r="C12" i="1020"/>
  <c r="B12" i="1020"/>
  <c r="C11" i="1020"/>
  <c r="B11" i="1020"/>
  <c r="C10" i="1020"/>
  <c r="B10" i="1020"/>
  <c r="C9" i="1020"/>
  <c r="B9" i="1020"/>
  <c r="C8" i="1020"/>
  <c r="B8" i="1020"/>
  <c r="C7" i="1020"/>
  <c r="B7" i="1020"/>
  <c r="C6" i="1020"/>
  <c r="B6" i="1020"/>
  <c r="A1" i="1020"/>
  <c r="A2" i="1019"/>
  <c r="A1" i="1019"/>
  <c r="A2" i="1018"/>
  <c r="A1" i="1018"/>
  <c r="A2" i="1017"/>
  <c r="A1" i="1017"/>
  <c r="A2" i="1016"/>
  <c r="A1" i="1016"/>
  <c r="A2" i="1015"/>
  <c r="A1" i="1015"/>
  <c r="A2" i="1014"/>
  <c r="A1" i="1014"/>
  <c r="A2" i="1013"/>
  <c r="A1" i="1013"/>
  <c r="A2" i="1012"/>
  <c r="A1" i="1012"/>
  <c r="A2" i="1011"/>
  <c r="A1" i="1011"/>
  <c r="A2" i="1010"/>
  <c r="A1" i="1010"/>
  <c r="A2" i="1009"/>
  <c r="A1" i="1009"/>
  <c r="A2" i="1008"/>
  <c r="A1" i="1008"/>
  <c r="A2" i="1007"/>
  <c r="A1" i="1007"/>
  <c r="A2" i="1006"/>
  <c r="A1" i="1006"/>
  <c r="A2" i="1005"/>
  <c r="A1" i="1005"/>
  <c r="A2" i="1004"/>
  <c r="A1" i="1004"/>
  <c r="A2" i="1003"/>
  <c r="A1" i="1003"/>
  <c r="A2" i="1002"/>
  <c r="A1" i="1002"/>
  <c r="C23" i="1001"/>
  <c r="B23" i="1001"/>
  <c r="C22" i="1001"/>
  <c r="B22" i="1001"/>
  <c r="C21" i="1001"/>
  <c r="B21" i="1001"/>
  <c r="C20" i="1001"/>
  <c r="B20" i="1001"/>
  <c r="C19" i="1001"/>
  <c r="B19" i="1001"/>
  <c r="C18" i="1001"/>
  <c r="B18" i="1001"/>
  <c r="C17" i="1001"/>
  <c r="B17" i="1001"/>
  <c r="C16" i="1001"/>
  <c r="B16" i="1001"/>
  <c r="C15" i="1001"/>
  <c r="B15" i="1001"/>
  <c r="C14" i="1001"/>
  <c r="B14" i="1001"/>
  <c r="C13" i="1001"/>
  <c r="B13" i="1001"/>
  <c r="C12" i="1001"/>
  <c r="B12" i="1001"/>
  <c r="C11" i="1001"/>
  <c r="B11" i="1001"/>
  <c r="C10" i="1001"/>
  <c r="B10" i="1001"/>
  <c r="C9" i="1001"/>
  <c r="B9" i="1001"/>
  <c r="C8" i="1001"/>
  <c r="B8" i="1001"/>
  <c r="C7" i="1001"/>
  <c r="B7" i="1001"/>
  <c r="C6" i="1001"/>
  <c r="B6" i="1001"/>
  <c r="A1" i="1001"/>
  <c r="A2" i="1000"/>
  <c r="A1" i="1000"/>
  <c r="A2" i="999"/>
  <c r="A1" i="999"/>
  <c r="A2" i="998"/>
  <c r="A1" i="998"/>
  <c r="A2" i="997"/>
  <c r="A1" i="997"/>
  <c r="A2" i="996"/>
  <c r="A1" i="996"/>
  <c r="A2" i="995"/>
  <c r="A1" i="995"/>
  <c r="A2" i="994"/>
  <c r="A1" i="994"/>
  <c r="A2" i="993"/>
  <c r="A1" i="993"/>
  <c r="A2" i="992"/>
  <c r="A1" i="992"/>
  <c r="A2" i="991"/>
  <c r="A1" i="991"/>
  <c r="A2" i="990"/>
  <c r="A1" i="990"/>
  <c r="A2" i="989"/>
  <c r="A1" i="989"/>
  <c r="A2" i="988"/>
  <c r="A1" i="988"/>
  <c r="A2" i="987"/>
  <c r="A1" i="987"/>
  <c r="A2" i="986"/>
  <c r="A1" i="986"/>
  <c r="A2" i="985"/>
  <c r="A1" i="985"/>
  <c r="A2" i="984"/>
  <c r="A1" i="984"/>
  <c r="A2" i="983"/>
  <c r="A1" i="983"/>
  <c r="A2" i="982"/>
  <c r="A1" i="982"/>
  <c r="A2" i="981"/>
  <c r="A1" i="981"/>
  <c r="A2" i="980"/>
  <c r="A1" i="980"/>
  <c r="A2" i="979"/>
  <c r="A1" i="979"/>
  <c r="A2" i="978"/>
  <c r="A1" i="978"/>
  <c r="A2" i="977"/>
  <c r="A1" i="977"/>
  <c r="A2" i="976"/>
  <c r="A1" i="976"/>
  <c r="A2" i="975"/>
  <c r="A1" i="975"/>
  <c r="A2" i="974"/>
  <c r="A1" i="974"/>
  <c r="A2" i="973"/>
  <c r="A1" i="973"/>
  <c r="A2" i="972"/>
  <c r="A1" i="972"/>
  <c r="A2" i="971"/>
  <c r="A1" i="971"/>
  <c r="A2" i="970"/>
  <c r="A1" i="970"/>
  <c r="A2" i="969"/>
  <c r="A1" i="969"/>
  <c r="A2" i="968"/>
  <c r="A1" i="968"/>
  <c r="A2" i="967"/>
  <c r="A1" i="967"/>
  <c r="A2" i="966"/>
  <c r="A1" i="966"/>
  <c r="A2" i="965"/>
  <c r="A1" i="965"/>
  <c r="C41" i="964"/>
  <c r="B41" i="964"/>
  <c r="C40" i="964"/>
  <c r="B40" i="964"/>
  <c r="C39" i="964"/>
  <c r="B39" i="964"/>
  <c r="C38" i="964"/>
  <c r="B38" i="964"/>
  <c r="C37" i="964"/>
  <c r="B37" i="964"/>
  <c r="C36" i="964"/>
  <c r="B36" i="964"/>
  <c r="C35" i="964"/>
  <c r="B35" i="964"/>
  <c r="C34" i="964"/>
  <c r="B34" i="964"/>
  <c r="C33" i="964"/>
  <c r="B33" i="964"/>
  <c r="C32" i="964"/>
  <c r="B32" i="964"/>
  <c r="C31" i="964"/>
  <c r="B31" i="964"/>
  <c r="C30" i="964"/>
  <c r="B30" i="964"/>
  <c r="C29" i="964"/>
  <c r="B29" i="964"/>
  <c r="C28" i="964"/>
  <c r="B28" i="964"/>
  <c r="C27" i="964"/>
  <c r="B27" i="964"/>
  <c r="C26" i="964"/>
  <c r="B26" i="964"/>
  <c r="C25" i="964"/>
  <c r="B25" i="964"/>
  <c r="C24" i="964"/>
  <c r="B24" i="964"/>
  <c r="C23" i="964"/>
  <c r="B23" i="964"/>
  <c r="C22" i="964"/>
  <c r="B22" i="964"/>
  <c r="C21" i="964"/>
  <c r="B21" i="964"/>
  <c r="C20" i="964"/>
  <c r="B20" i="964"/>
  <c r="C19" i="964"/>
  <c r="B19" i="964"/>
  <c r="C18" i="964"/>
  <c r="B18" i="964"/>
  <c r="C17" i="964"/>
  <c r="B17" i="964"/>
  <c r="C16" i="964"/>
  <c r="B16" i="964"/>
  <c r="C15" i="964"/>
  <c r="B15" i="964"/>
  <c r="C14" i="964"/>
  <c r="B14" i="964"/>
  <c r="C13" i="964"/>
  <c r="B13" i="964"/>
  <c r="C12" i="964"/>
  <c r="B12" i="964"/>
  <c r="C11" i="964"/>
  <c r="B11" i="964"/>
  <c r="C10" i="964"/>
  <c r="B10" i="964"/>
  <c r="C9" i="964"/>
  <c r="B9" i="964"/>
  <c r="C8" i="964"/>
  <c r="B8" i="964"/>
  <c r="C7" i="964"/>
  <c r="B7" i="964"/>
  <c r="C6" i="964"/>
  <c r="B6" i="964"/>
  <c r="A1" i="964"/>
  <c r="A2" i="963"/>
  <c r="A1" i="963"/>
  <c r="A2" i="962"/>
  <c r="A1" i="962"/>
  <c r="A2" i="961"/>
  <c r="A1" i="961"/>
  <c r="A2" i="960"/>
  <c r="A1" i="960"/>
  <c r="A2" i="959"/>
  <c r="A1" i="959"/>
  <c r="A2" i="958"/>
  <c r="A1" i="958"/>
  <c r="A2" i="957"/>
  <c r="A1" i="957"/>
  <c r="A2" i="956"/>
  <c r="A1" i="956"/>
  <c r="A2" i="955"/>
  <c r="A1" i="955"/>
  <c r="A2" i="954"/>
  <c r="A1" i="954"/>
  <c r="A2" i="953"/>
  <c r="A1" i="953"/>
  <c r="A2" i="952"/>
  <c r="A1" i="952"/>
  <c r="A2" i="951"/>
  <c r="A1" i="951"/>
  <c r="A2" i="950"/>
  <c r="A1" i="950"/>
  <c r="A2" i="949"/>
  <c r="A1" i="949"/>
  <c r="A2" i="948"/>
  <c r="A1" i="948"/>
  <c r="A2" i="947"/>
  <c r="A1" i="947"/>
  <c r="A2" i="946"/>
  <c r="A1" i="946"/>
  <c r="A2" i="945"/>
  <c r="A1" i="945"/>
  <c r="A2" i="944"/>
  <c r="A1" i="944"/>
  <c r="A2" i="943"/>
  <c r="A1" i="943"/>
  <c r="A2" i="942"/>
  <c r="A1" i="942"/>
  <c r="A2" i="941"/>
  <c r="A1" i="941"/>
  <c r="A2" i="940"/>
  <c r="A1" i="940"/>
  <c r="A2" i="939"/>
  <c r="A1" i="939"/>
  <c r="A2" i="938"/>
  <c r="A1" i="938"/>
  <c r="A2" i="937"/>
  <c r="A1" i="937"/>
  <c r="A2" i="936"/>
  <c r="A1" i="936"/>
  <c r="A2" i="935"/>
  <c r="A1" i="935"/>
  <c r="A2" i="934"/>
  <c r="A1" i="934"/>
  <c r="A2" i="933"/>
  <c r="A1" i="933"/>
  <c r="A2" i="932"/>
  <c r="A1" i="932"/>
  <c r="A2" i="931"/>
  <c r="A1" i="931"/>
  <c r="A2" i="930"/>
  <c r="A1" i="930"/>
  <c r="A2" i="929"/>
  <c r="A1" i="929"/>
  <c r="A2" i="928"/>
  <c r="A1" i="928"/>
  <c r="C41" i="927"/>
  <c r="B41" i="927"/>
  <c r="C40" i="927"/>
  <c r="B40" i="927"/>
  <c r="C39" i="927"/>
  <c r="B39" i="927"/>
  <c r="C38" i="927"/>
  <c r="B38" i="927"/>
  <c r="C37" i="927"/>
  <c r="B37" i="927"/>
  <c r="C36" i="927"/>
  <c r="B36" i="927"/>
  <c r="C35" i="927"/>
  <c r="B35" i="927"/>
  <c r="C34" i="927"/>
  <c r="B34" i="927"/>
  <c r="C33" i="927"/>
  <c r="B33" i="927"/>
  <c r="C32" i="927"/>
  <c r="B32" i="927"/>
  <c r="C31" i="927"/>
  <c r="B31" i="927"/>
  <c r="C30" i="927"/>
  <c r="B30" i="927"/>
  <c r="C29" i="927"/>
  <c r="B29" i="927"/>
  <c r="C28" i="927"/>
  <c r="B28" i="927"/>
  <c r="C27" i="927"/>
  <c r="B27" i="927"/>
  <c r="C26" i="927"/>
  <c r="B26" i="927"/>
  <c r="C25" i="927"/>
  <c r="B25" i="927"/>
  <c r="C24" i="927"/>
  <c r="B24" i="927"/>
  <c r="C23" i="927"/>
  <c r="B23" i="927"/>
  <c r="C22" i="927"/>
  <c r="B22" i="927"/>
  <c r="C21" i="927"/>
  <c r="B21" i="927"/>
  <c r="C20" i="927"/>
  <c r="B20" i="927"/>
  <c r="C19" i="927"/>
  <c r="B19" i="927"/>
  <c r="C18" i="927"/>
  <c r="B18" i="927"/>
  <c r="C17" i="927"/>
  <c r="B17" i="927"/>
  <c r="C16" i="927"/>
  <c r="B16" i="927"/>
  <c r="C15" i="927"/>
  <c r="B15" i="927"/>
  <c r="C14" i="927"/>
  <c r="B14" i="927"/>
  <c r="C13" i="927"/>
  <c r="B13" i="927"/>
  <c r="C12" i="927"/>
  <c r="B12" i="927"/>
  <c r="C11" i="927"/>
  <c r="B11" i="927"/>
  <c r="C10" i="927"/>
  <c r="B10" i="927"/>
  <c r="C9" i="927"/>
  <c r="B9" i="927"/>
  <c r="C8" i="927"/>
  <c r="B8" i="927"/>
  <c r="C7" i="927"/>
  <c r="B7" i="927"/>
  <c r="C6" i="927"/>
  <c r="B6" i="927"/>
  <c r="A1" i="927"/>
  <c r="A2" i="926"/>
  <c r="A1" i="926"/>
  <c r="A2" i="925"/>
  <c r="A1" i="925"/>
  <c r="A2" i="924"/>
  <c r="A1" i="924"/>
  <c r="A2" i="923"/>
  <c r="A1" i="923"/>
  <c r="A2" i="922"/>
  <c r="A1" i="922"/>
  <c r="A2" i="921"/>
  <c r="A1" i="921"/>
  <c r="A2" i="920"/>
  <c r="A1" i="920"/>
  <c r="A2" i="919"/>
  <c r="A1" i="919"/>
  <c r="A2" i="918"/>
  <c r="A1" i="918"/>
  <c r="A2" i="917"/>
  <c r="A1" i="917"/>
  <c r="A2" i="916"/>
  <c r="A1" i="916"/>
  <c r="A2" i="915"/>
  <c r="A1" i="915"/>
  <c r="A2" i="914"/>
  <c r="A1" i="914"/>
  <c r="A2" i="913"/>
  <c r="A1" i="913"/>
  <c r="A2" i="912"/>
  <c r="A1" i="912"/>
  <c r="A2" i="911"/>
  <c r="A1" i="911"/>
  <c r="A2" i="910"/>
  <c r="A1" i="910"/>
  <c r="A2" i="909"/>
  <c r="A1" i="909"/>
  <c r="C23" i="908"/>
  <c r="B23" i="908"/>
  <c r="C22" i="908"/>
  <c r="B22" i="908"/>
  <c r="C21" i="908"/>
  <c r="B21" i="908"/>
  <c r="C20" i="908"/>
  <c r="B20" i="908"/>
  <c r="C19" i="908"/>
  <c r="B19" i="908"/>
  <c r="C18" i="908"/>
  <c r="B18" i="908"/>
  <c r="C17" i="908"/>
  <c r="B17" i="908"/>
  <c r="C16" i="908"/>
  <c r="B16" i="908"/>
  <c r="C15" i="908"/>
  <c r="B15" i="908"/>
  <c r="C14" i="908"/>
  <c r="B14" i="908"/>
  <c r="C13" i="908"/>
  <c r="B13" i="908"/>
  <c r="C12" i="908"/>
  <c r="B12" i="908"/>
  <c r="C11" i="908"/>
  <c r="B11" i="908"/>
  <c r="C10" i="908"/>
  <c r="B10" i="908"/>
  <c r="C9" i="908"/>
  <c r="B9" i="908"/>
  <c r="C8" i="908"/>
  <c r="B8" i="908"/>
  <c r="C7" i="908"/>
  <c r="B7" i="908"/>
  <c r="C6" i="908"/>
  <c r="B6" i="908"/>
  <c r="A1" i="908"/>
  <c r="A2" i="907"/>
  <c r="A1" i="907"/>
  <c r="A2" i="906"/>
  <c r="A1" i="906"/>
  <c r="A2" i="905"/>
  <c r="A1" i="905"/>
  <c r="A2" i="904"/>
  <c r="A1" i="904"/>
  <c r="A2" i="903"/>
  <c r="A1" i="903"/>
  <c r="A2" i="902"/>
  <c r="A1" i="902"/>
  <c r="A2" i="901"/>
  <c r="A1" i="901"/>
  <c r="A2" i="900"/>
  <c r="A1" i="900"/>
  <c r="A2" i="899"/>
  <c r="A1" i="899"/>
  <c r="A2" i="898"/>
  <c r="A1" i="898"/>
  <c r="A2" i="897"/>
  <c r="A1" i="897"/>
  <c r="A2" i="896"/>
  <c r="A1" i="896"/>
  <c r="A2" i="895"/>
  <c r="A1" i="895"/>
  <c r="A2" i="894"/>
  <c r="A1" i="894"/>
  <c r="A2" i="893"/>
  <c r="A1" i="893"/>
  <c r="A2" i="892"/>
  <c r="A1" i="892"/>
  <c r="A2" i="891"/>
  <c r="A1" i="891"/>
  <c r="A2" i="890"/>
  <c r="A1" i="890"/>
  <c r="A2" i="889"/>
  <c r="A1" i="889"/>
  <c r="A2" i="888"/>
  <c r="A1" i="888"/>
  <c r="A2" i="887"/>
  <c r="A1" i="887"/>
  <c r="A2" i="886"/>
  <c r="A1" i="886"/>
  <c r="A2" i="885"/>
  <c r="A1" i="885"/>
  <c r="A2" i="884"/>
  <c r="A1" i="884"/>
  <c r="A2" i="883"/>
  <c r="A1" i="883"/>
  <c r="A2" i="882"/>
  <c r="A1" i="882"/>
  <c r="A2" i="881"/>
  <c r="A1" i="881"/>
  <c r="A2" i="880"/>
  <c r="A1" i="880"/>
  <c r="A2" i="879"/>
  <c r="A1" i="879"/>
  <c r="A2" i="878"/>
  <c r="A1" i="878"/>
  <c r="A2" i="877"/>
  <c r="A1" i="877"/>
  <c r="A2" i="876"/>
  <c r="A1" i="876"/>
  <c r="A2" i="875"/>
  <c r="A1" i="875"/>
  <c r="A2" i="874"/>
  <c r="A1" i="874"/>
  <c r="A2" i="873"/>
  <c r="A1" i="873"/>
  <c r="A2" i="872"/>
  <c r="A1" i="872"/>
  <c r="C41" i="871"/>
  <c r="B41" i="871"/>
  <c r="C40" i="871"/>
  <c r="B40" i="871"/>
  <c r="C39" i="871"/>
  <c r="B39" i="871"/>
  <c r="C38" i="871"/>
  <c r="B38" i="871"/>
  <c r="C37" i="871"/>
  <c r="B37" i="871"/>
  <c r="C36" i="871"/>
  <c r="B36" i="871"/>
  <c r="C35" i="871"/>
  <c r="B35" i="871"/>
  <c r="C34" i="871"/>
  <c r="B34" i="871"/>
  <c r="C33" i="871"/>
  <c r="B33" i="871"/>
  <c r="C32" i="871"/>
  <c r="B32" i="871"/>
  <c r="C31" i="871"/>
  <c r="B31" i="871"/>
  <c r="C30" i="871"/>
  <c r="B30" i="871"/>
  <c r="C29" i="871"/>
  <c r="B29" i="871"/>
  <c r="C28" i="871"/>
  <c r="B28" i="871"/>
  <c r="C27" i="871"/>
  <c r="B27" i="871"/>
  <c r="C26" i="871"/>
  <c r="B26" i="871"/>
  <c r="C25" i="871"/>
  <c r="B25" i="871"/>
  <c r="C24" i="871"/>
  <c r="B24" i="871"/>
  <c r="C23" i="871"/>
  <c r="B23" i="871"/>
  <c r="C22" i="871"/>
  <c r="B22" i="871"/>
  <c r="C21" i="871"/>
  <c r="B21" i="871"/>
  <c r="C20" i="871"/>
  <c r="B20" i="871"/>
  <c r="C19" i="871"/>
  <c r="B19" i="871"/>
  <c r="C18" i="871"/>
  <c r="B18" i="871"/>
  <c r="C17" i="871"/>
  <c r="B17" i="871"/>
  <c r="C16" i="871"/>
  <c r="B16" i="871"/>
  <c r="C15" i="871"/>
  <c r="B15" i="871"/>
  <c r="C14" i="871"/>
  <c r="B14" i="871"/>
  <c r="C13" i="871"/>
  <c r="B13" i="871"/>
  <c r="C12" i="871"/>
  <c r="B12" i="871"/>
  <c r="C11" i="871"/>
  <c r="B11" i="871"/>
  <c r="C10" i="871"/>
  <c r="B10" i="871"/>
  <c r="C9" i="871"/>
  <c r="B9" i="871"/>
  <c r="C8" i="871"/>
  <c r="B8" i="871"/>
  <c r="C7" i="871"/>
  <c r="B7" i="871"/>
  <c r="C6" i="871"/>
  <c r="B6" i="871"/>
  <c r="A1" i="871"/>
  <c r="A2" i="870"/>
  <c r="A1" i="870"/>
  <c r="A2" i="869"/>
  <c r="A1" i="869"/>
  <c r="A2" i="868"/>
  <c r="A1" i="868"/>
  <c r="A2" i="867"/>
  <c r="A1" i="867"/>
  <c r="A2" i="866"/>
  <c r="A1" i="866"/>
  <c r="A2" i="865"/>
  <c r="A1" i="865"/>
  <c r="A2" i="864"/>
  <c r="A1" i="864"/>
  <c r="A2" i="863"/>
  <c r="A1" i="863"/>
  <c r="A2" i="862"/>
  <c r="A1" i="862"/>
  <c r="A2" i="861"/>
  <c r="A1" i="861"/>
  <c r="A2" i="860"/>
  <c r="A1" i="860"/>
  <c r="A2" i="859"/>
  <c r="A1" i="859"/>
  <c r="A2" i="858"/>
  <c r="A1" i="858"/>
  <c r="A2" i="857"/>
  <c r="A1" i="857"/>
  <c r="A2" i="856"/>
  <c r="A1" i="856"/>
  <c r="A2" i="855"/>
  <c r="A1" i="855"/>
  <c r="A2" i="854"/>
  <c r="A1" i="854"/>
  <c r="A2" i="853"/>
  <c r="A1" i="853"/>
  <c r="A2" i="852"/>
  <c r="A1" i="852"/>
  <c r="A2" i="851"/>
  <c r="A1" i="851"/>
  <c r="A2" i="850"/>
  <c r="A1" i="850"/>
  <c r="A2" i="849"/>
  <c r="A1" i="849"/>
  <c r="A2" i="848"/>
  <c r="A1" i="848"/>
  <c r="A2" i="847"/>
  <c r="A1" i="847"/>
  <c r="A2" i="846"/>
  <c r="A1" i="846"/>
  <c r="A2" i="845"/>
  <c r="A1" i="845"/>
  <c r="A2" i="844"/>
  <c r="A1" i="844"/>
  <c r="A2" i="843"/>
  <c r="A1" i="843"/>
  <c r="A2" i="842"/>
  <c r="A1" i="842"/>
  <c r="A2" i="841"/>
  <c r="A1" i="841"/>
  <c r="A2" i="840"/>
  <c r="A1" i="840"/>
  <c r="A2" i="839"/>
  <c r="A1" i="839"/>
  <c r="A2" i="838"/>
  <c r="A1" i="838"/>
  <c r="A2" i="837"/>
  <c r="A1" i="837"/>
  <c r="A2" i="836"/>
  <c r="A1" i="836"/>
  <c r="A2" i="835"/>
  <c r="A1" i="835"/>
  <c r="C41" i="834"/>
  <c r="B41" i="834"/>
  <c r="C40" i="834"/>
  <c r="B40" i="834"/>
  <c r="C39" i="834"/>
  <c r="B39" i="834"/>
  <c r="C38" i="834"/>
  <c r="B38" i="834"/>
  <c r="C37" i="834"/>
  <c r="B37" i="834"/>
  <c r="C36" i="834"/>
  <c r="B36" i="834"/>
  <c r="C35" i="834"/>
  <c r="B35" i="834"/>
  <c r="C34" i="834"/>
  <c r="B34" i="834"/>
  <c r="C33" i="834"/>
  <c r="B33" i="834"/>
  <c r="C32" i="834"/>
  <c r="B32" i="834"/>
  <c r="C31" i="834"/>
  <c r="B31" i="834"/>
  <c r="C30" i="834"/>
  <c r="B30" i="834"/>
  <c r="C29" i="834"/>
  <c r="B29" i="834"/>
  <c r="C28" i="834"/>
  <c r="B28" i="834"/>
  <c r="C27" i="834"/>
  <c r="B27" i="834"/>
  <c r="C26" i="834"/>
  <c r="B26" i="834"/>
  <c r="C25" i="834"/>
  <c r="B25" i="834"/>
  <c r="C24" i="834"/>
  <c r="B24" i="834"/>
  <c r="C23" i="834"/>
  <c r="B23" i="834"/>
  <c r="C22" i="834"/>
  <c r="B22" i="834"/>
  <c r="C21" i="834"/>
  <c r="B21" i="834"/>
  <c r="C20" i="834"/>
  <c r="B20" i="834"/>
  <c r="C19" i="834"/>
  <c r="B19" i="834"/>
  <c r="C18" i="834"/>
  <c r="B18" i="834"/>
  <c r="C17" i="834"/>
  <c r="B17" i="834"/>
  <c r="C16" i="834"/>
  <c r="B16" i="834"/>
  <c r="C15" i="834"/>
  <c r="B15" i="834"/>
  <c r="C14" i="834"/>
  <c r="B14" i="834"/>
  <c r="C13" i="834"/>
  <c r="B13" i="834"/>
  <c r="C12" i="834"/>
  <c r="B12" i="834"/>
  <c r="C11" i="834"/>
  <c r="B11" i="834"/>
  <c r="C10" i="834"/>
  <c r="B10" i="834"/>
  <c r="C9" i="834"/>
  <c r="B9" i="834"/>
  <c r="C8" i="834"/>
  <c r="B8" i="834"/>
  <c r="C7" i="834"/>
  <c r="B7" i="834"/>
  <c r="C6" i="834"/>
  <c r="B6" i="834"/>
  <c r="A1" i="834"/>
  <c r="A2" i="833"/>
  <c r="A1" i="833"/>
  <c r="A2" i="832"/>
  <c r="A1" i="832"/>
  <c r="A2" i="831"/>
  <c r="A1" i="831"/>
  <c r="A2" i="830"/>
  <c r="A1" i="830"/>
  <c r="A2" i="829"/>
  <c r="A1" i="829"/>
  <c r="A2" i="828"/>
  <c r="A1" i="828"/>
  <c r="A2" i="827"/>
  <c r="A1" i="827"/>
  <c r="A2" i="826"/>
  <c r="A1" i="826"/>
  <c r="A2" i="825"/>
  <c r="A1" i="825"/>
  <c r="A2" i="824"/>
  <c r="A1" i="824"/>
  <c r="A2" i="823"/>
  <c r="A1" i="823"/>
  <c r="A2" i="822"/>
  <c r="A1" i="822"/>
  <c r="A2" i="821"/>
  <c r="A1" i="821"/>
  <c r="A2" i="820"/>
  <c r="A1" i="820"/>
  <c r="A2" i="819"/>
  <c r="A1" i="819"/>
  <c r="A2" i="818"/>
  <c r="A1" i="818"/>
  <c r="A2" i="817"/>
  <c r="A1" i="817"/>
  <c r="A2" i="816"/>
  <c r="A1" i="816"/>
  <c r="A2" i="815"/>
  <c r="A1" i="815"/>
  <c r="A2" i="814"/>
  <c r="A1" i="814"/>
  <c r="A2" i="813"/>
  <c r="A1" i="813"/>
  <c r="A2" i="812"/>
  <c r="A1" i="812"/>
  <c r="A2" i="811"/>
  <c r="A1" i="811"/>
  <c r="A2" i="810"/>
  <c r="A1" i="810"/>
  <c r="A2" i="809"/>
  <c r="A1" i="809"/>
  <c r="A2" i="808"/>
  <c r="A1" i="808"/>
  <c r="A2" i="807"/>
  <c r="A1" i="807"/>
  <c r="A2" i="806"/>
  <c r="A1" i="806"/>
  <c r="A2" i="805"/>
  <c r="A1" i="805"/>
  <c r="A2" i="804"/>
  <c r="A1" i="804"/>
  <c r="A2" i="803"/>
  <c r="A1" i="803"/>
  <c r="A2" i="802"/>
  <c r="A1" i="802"/>
  <c r="A2" i="801"/>
  <c r="A1" i="801"/>
  <c r="A2" i="800"/>
  <c r="A1" i="800"/>
  <c r="A2" i="799"/>
  <c r="A1" i="799"/>
  <c r="A2" i="798"/>
  <c r="A1" i="798"/>
  <c r="C41" i="797"/>
  <c r="B41" i="797"/>
  <c r="C40" i="797"/>
  <c r="B40" i="797"/>
  <c r="C39" i="797"/>
  <c r="B39" i="797"/>
  <c r="C38" i="797"/>
  <c r="B38" i="797"/>
  <c r="C37" i="797"/>
  <c r="B37" i="797"/>
  <c r="C36" i="797"/>
  <c r="B36" i="797"/>
  <c r="C35" i="797"/>
  <c r="B35" i="797"/>
  <c r="C34" i="797"/>
  <c r="B34" i="797"/>
  <c r="C33" i="797"/>
  <c r="B33" i="797"/>
  <c r="C32" i="797"/>
  <c r="B32" i="797"/>
  <c r="C31" i="797"/>
  <c r="B31" i="797"/>
  <c r="C30" i="797"/>
  <c r="B30" i="797"/>
  <c r="C29" i="797"/>
  <c r="B29" i="797"/>
  <c r="C28" i="797"/>
  <c r="B28" i="797"/>
  <c r="C27" i="797"/>
  <c r="B27" i="797"/>
  <c r="C26" i="797"/>
  <c r="B26" i="797"/>
  <c r="C25" i="797"/>
  <c r="B25" i="797"/>
  <c r="C24" i="797"/>
  <c r="B24" i="797"/>
  <c r="C23" i="797"/>
  <c r="B23" i="797"/>
  <c r="C22" i="797"/>
  <c r="B22" i="797"/>
  <c r="C21" i="797"/>
  <c r="B21" i="797"/>
  <c r="C20" i="797"/>
  <c r="B20" i="797"/>
  <c r="C19" i="797"/>
  <c r="B19" i="797"/>
  <c r="C18" i="797"/>
  <c r="B18" i="797"/>
  <c r="C17" i="797"/>
  <c r="B17" i="797"/>
  <c r="C16" i="797"/>
  <c r="B16" i="797"/>
  <c r="C15" i="797"/>
  <c r="B15" i="797"/>
  <c r="C14" i="797"/>
  <c r="B14" i="797"/>
  <c r="C13" i="797"/>
  <c r="B13" i="797"/>
  <c r="C12" i="797"/>
  <c r="B12" i="797"/>
  <c r="C11" i="797"/>
  <c r="B11" i="797"/>
  <c r="C10" i="797"/>
  <c r="B10" i="797"/>
  <c r="C9" i="797"/>
  <c r="B9" i="797"/>
  <c r="C8" i="797"/>
  <c r="B8" i="797"/>
  <c r="C7" i="797"/>
  <c r="B7" i="797"/>
  <c r="C6" i="797"/>
  <c r="B6" i="797"/>
  <c r="A1" i="797"/>
  <c r="A2" i="796"/>
  <c r="A1" i="796"/>
  <c r="A2" i="795"/>
  <c r="A1" i="795"/>
  <c r="A2" i="794"/>
  <c r="A1" i="794"/>
  <c r="A2" i="793"/>
  <c r="A1" i="793"/>
  <c r="A2" i="792"/>
  <c r="A1" i="792"/>
  <c r="A2" i="791"/>
  <c r="A1" i="791"/>
  <c r="A2" i="790"/>
  <c r="A1" i="790"/>
  <c r="A2" i="789"/>
  <c r="A1" i="789"/>
  <c r="A2" i="788"/>
  <c r="A1" i="788"/>
  <c r="A2" i="787"/>
  <c r="A1" i="787"/>
  <c r="A2" i="786"/>
  <c r="A1" i="786"/>
  <c r="A2" i="785"/>
  <c r="A1" i="785"/>
  <c r="A2" i="784"/>
  <c r="A1" i="784"/>
  <c r="A2" i="783"/>
  <c r="A1" i="783"/>
  <c r="A2" i="782"/>
  <c r="A1" i="782"/>
  <c r="A2" i="781"/>
  <c r="A1" i="781"/>
  <c r="A2" i="780"/>
  <c r="A1" i="780"/>
  <c r="A2" i="779"/>
  <c r="A1" i="779"/>
  <c r="A2" i="778"/>
  <c r="A1" i="778"/>
  <c r="A2" i="777"/>
  <c r="A1" i="777"/>
  <c r="A2" i="776"/>
  <c r="A1" i="776"/>
  <c r="A2" i="775"/>
  <c r="A1" i="775"/>
  <c r="A2" i="774"/>
  <c r="A1" i="774"/>
  <c r="A2" i="773"/>
  <c r="A1" i="773"/>
  <c r="A2" i="772"/>
  <c r="A1" i="772"/>
  <c r="A2" i="771"/>
  <c r="A1" i="771"/>
  <c r="A2" i="770"/>
  <c r="A1" i="770"/>
  <c r="A2" i="769"/>
  <c r="A1" i="769"/>
  <c r="A2" i="768"/>
  <c r="A1" i="768"/>
  <c r="A2" i="767"/>
  <c r="A1" i="767"/>
  <c r="A2" i="766"/>
  <c r="A1" i="766"/>
  <c r="A2" i="765"/>
  <c r="A1" i="765"/>
  <c r="A2" i="764"/>
  <c r="A1" i="764"/>
  <c r="A2" i="763"/>
  <c r="A1" i="763"/>
  <c r="A2" i="762"/>
  <c r="A1" i="762"/>
  <c r="A2" i="761"/>
  <c r="A1" i="761"/>
  <c r="C41" i="760"/>
  <c r="B41" i="760"/>
  <c r="C40" i="760"/>
  <c r="B40" i="760"/>
  <c r="C39" i="760"/>
  <c r="B39" i="760"/>
  <c r="C38" i="760"/>
  <c r="B38" i="760"/>
  <c r="C37" i="760"/>
  <c r="B37" i="760"/>
  <c r="C36" i="760"/>
  <c r="B36" i="760"/>
  <c r="C35" i="760"/>
  <c r="B35" i="760"/>
  <c r="C34" i="760"/>
  <c r="B34" i="760"/>
  <c r="C33" i="760"/>
  <c r="B33" i="760"/>
  <c r="C32" i="760"/>
  <c r="B32" i="760"/>
  <c r="C31" i="760"/>
  <c r="B31" i="760"/>
  <c r="C30" i="760"/>
  <c r="B30" i="760"/>
  <c r="C29" i="760"/>
  <c r="B29" i="760"/>
  <c r="C28" i="760"/>
  <c r="B28" i="760"/>
  <c r="C27" i="760"/>
  <c r="B27" i="760"/>
  <c r="C26" i="760"/>
  <c r="B26" i="760"/>
  <c r="C25" i="760"/>
  <c r="B25" i="760"/>
  <c r="C24" i="760"/>
  <c r="B24" i="760"/>
  <c r="C23" i="760"/>
  <c r="B23" i="760"/>
  <c r="C22" i="760"/>
  <c r="B22" i="760"/>
  <c r="C21" i="760"/>
  <c r="B21" i="760"/>
  <c r="C20" i="760"/>
  <c r="B20" i="760"/>
  <c r="C19" i="760"/>
  <c r="B19" i="760"/>
  <c r="C18" i="760"/>
  <c r="B18" i="760"/>
  <c r="C17" i="760"/>
  <c r="B17" i="760"/>
  <c r="C16" i="760"/>
  <c r="B16" i="760"/>
  <c r="C15" i="760"/>
  <c r="B15" i="760"/>
  <c r="C14" i="760"/>
  <c r="B14" i="760"/>
  <c r="C13" i="760"/>
  <c r="B13" i="760"/>
  <c r="C12" i="760"/>
  <c r="B12" i="760"/>
  <c r="C11" i="760"/>
  <c r="B11" i="760"/>
  <c r="C10" i="760"/>
  <c r="B10" i="760"/>
  <c r="C9" i="760"/>
  <c r="B9" i="760"/>
  <c r="C8" i="760"/>
  <c r="B8" i="760"/>
  <c r="C7" i="760"/>
  <c r="B7" i="760"/>
  <c r="C6" i="760"/>
  <c r="B6" i="760"/>
  <c r="A1" i="760"/>
  <c r="A2" i="759"/>
  <c r="A1" i="759"/>
  <c r="A2" i="758"/>
  <c r="A1" i="758"/>
  <c r="A2" i="757"/>
  <c r="A1" i="757"/>
  <c r="A2" i="756"/>
  <c r="A1" i="756"/>
  <c r="A2" i="755"/>
  <c r="A1" i="755"/>
  <c r="A2" i="754"/>
  <c r="A1" i="754"/>
  <c r="A2" i="753"/>
  <c r="A1" i="753"/>
  <c r="A2" i="752"/>
  <c r="A1" i="752"/>
  <c r="A2" i="751"/>
  <c r="A1" i="751"/>
  <c r="A2" i="750"/>
  <c r="A1" i="750"/>
  <c r="A2" i="749"/>
  <c r="A1" i="749"/>
  <c r="A2" i="748"/>
  <c r="A1" i="748"/>
  <c r="A2" i="747"/>
  <c r="A1" i="747"/>
  <c r="A2" i="746"/>
  <c r="A1" i="746"/>
  <c r="A2" i="745"/>
  <c r="A1" i="745"/>
  <c r="A2" i="744"/>
  <c r="A1" i="744"/>
  <c r="A2" i="743"/>
  <c r="A1" i="743"/>
  <c r="A2" i="742"/>
  <c r="A1" i="742"/>
  <c r="A2" i="741"/>
  <c r="A1" i="741"/>
  <c r="A2" i="740"/>
  <c r="A1" i="740"/>
  <c r="A2" i="739"/>
  <c r="A1" i="739"/>
  <c r="A2" i="738"/>
  <c r="A1" i="738"/>
  <c r="A2" i="737"/>
  <c r="A1" i="737"/>
  <c r="A2" i="736"/>
  <c r="A1" i="736"/>
  <c r="A2" i="735"/>
  <c r="A1" i="735"/>
  <c r="A2" i="734"/>
  <c r="A1" i="734"/>
  <c r="A2" i="733"/>
  <c r="A1" i="733"/>
  <c r="A2" i="732"/>
  <c r="A1" i="732"/>
  <c r="A2" i="731"/>
  <c r="A1" i="731"/>
  <c r="A2" i="730"/>
  <c r="A1" i="730"/>
  <c r="A2" i="729"/>
  <c r="A1" i="729"/>
  <c r="A2" i="728"/>
  <c r="A1" i="728"/>
  <c r="A2" i="727"/>
  <c r="A1" i="727"/>
  <c r="A2" i="726"/>
  <c r="A1" i="726"/>
  <c r="A2" i="725"/>
  <c r="A1" i="725"/>
  <c r="A2" i="724"/>
  <c r="A1" i="724"/>
  <c r="C41" i="723"/>
  <c r="B41" i="723"/>
  <c r="C40" i="723"/>
  <c r="B40" i="723"/>
  <c r="C39" i="723"/>
  <c r="B39" i="723"/>
  <c r="C38" i="723"/>
  <c r="B38" i="723"/>
  <c r="C37" i="723"/>
  <c r="B37" i="723"/>
  <c r="C36" i="723"/>
  <c r="B36" i="723"/>
  <c r="C35" i="723"/>
  <c r="B35" i="723"/>
  <c r="C34" i="723"/>
  <c r="B34" i="723"/>
  <c r="C33" i="723"/>
  <c r="B33" i="723"/>
  <c r="C32" i="723"/>
  <c r="B32" i="723"/>
  <c r="C31" i="723"/>
  <c r="B31" i="723"/>
  <c r="C30" i="723"/>
  <c r="B30" i="723"/>
  <c r="C29" i="723"/>
  <c r="B29" i="723"/>
  <c r="C28" i="723"/>
  <c r="B28" i="723"/>
  <c r="C27" i="723"/>
  <c r="B27" i="723"/>
  <c r="C26" i="723"/>
  <c r="B26" i="723"/>
  <c r="C25" i="723"/>
  <c r="B25" i="723"/>
  <c r="C24" i="723"/>
  <c r="B24" i="723"/>
  <c r="C23" i="723"/>
  <c r="B23" i="723"/>
  <c r="C22" i="723"/>
  <c r="B22" i="723"/>
  <c r="C21" i="723"/>
  <c r="B21" i="723"/>
  <c r="C20" i="723"/>
  <c r="B20" i="723"/>
  <c r="C19" i="723"/>
  <c r="B19" i="723"/>
  <c r="C18" i="723"/>
  <c r="B18" i="723"/>
  <c r="C17" i="723"/>
  <c r="B17" i="723"/>
  <c r="C16" i="723"/>
  <c r="B16" i="723"/>
  <c r="C15" i="723"/>
  <c r="B15" i="723"/>
  <c r="C14" i="723"/>
  <c r="B14" i="723"/>
  <c r="C13" i="723"/>
  <c r="B13" i="723"/>
  <c r="C12" i="723"/>
  <c r="B12" i="723"/>
  <c r="C11" i="723"/>
  <c r="B11" i="723"/>
  <c r="C10" i="723"/>
  <c r="B10" i="723"/>
  <c r="C9" i="723"/>
  <c r="B9" i="723"/>
  <c r="C8" i="723"/>
  <c r="B8" i="723"/>
  <c r="C7" i="723"/>
  <c r="B7" i="723"/>
  <c r="C6" i="723"/>
  <c r="B6" i="723"/>
  <c r="A1" i="723"/>
  <c r="A2" i="722"/>
  <c r="A1" i="722"/>
  <c r="A2" i="721"/>
  <c r="A1" i="721"/>
  <c r="A2" i="720"/>
  <c r="A1" i="720"/>
  <c r="A2" i="719"/>
  <c r="A1" i="719"/>
  <c r="A2" i="718"/>
  <c r="A1" i="718"/>
  <c r="A2" i="717"/>
  <c r="A1" i="717"/>
  <c r="A2" i="716"/>
  <c r="A1" i="716"/>
  <c r="A2" i="715"/>
  <c r="A1" i="715"/>
  <c r="A2" i="714"/>
  <c r="A1" i="714"/>
  <c r="A2" i="713"/>
  <c r="A1" i="713"/>
  <c r="A2" i="712"/>
  <c r="A1" i="712"/>
  <c r="A2" i="711"/>
  <c r="A1" i="711"/>
  <c r="A2" i="710"/>
  <c r="A1" i="710"/>
  <c r="A2" i="709"/>
  <c r="A1" i="709"/>
  <c r="A2" i="708"/>
  <c r="A1" i="708"/>
  <c r="A2" i="707"/>
  <c r="A1" i="707"/>
  <c r="A2" i="706"/>
  <c r="A1" i="706"/>
  <c r="A2" i="705"/>
  <c r="A1" i="705"/>
  <c r="A2" i="704"/>
  <c r="A1" i="704"/>
  <c r="A2" i="703"/>
  <c r="A1" i="703"/>
  <c r="A2" i="702"/>
  <c r="A1" i="702"/>
  <c r="A2" i="701"/>
  <c r="A1" i="701"/>
  <c r="A2" i="700"/>
  <c r="A1" i="700"/>
  <c r="A2" i="699"/>
  <c r="A1" i="699"/>
  <c r="A2" i="698"/>
  <c r="A1" i="698"/>
  <c r="A2" i="697"/>
  <c r="A1" i="697"/>
  <c r="A2" i="696"/>
  <c r="A1" i="696"/>
  <c r="A2" i="695"/>
  <c r="A1" i="695"/>
  <c r="A2" i="694"/>
  <c r="A1" i="694"/>
  <c r="A2" i="693"/>
  <c r="A1" i="693"/>
  <c r="A2" i="692"/>
  <c r="A1" i="692"/>
  <c r="A2" i="691"/>
  <c r="A1" i="691"/>
  <c r="A2" i="690"/>
  <c r="A1" i="690"/>
  <c r="A2" i="689"/>
  <c r="A1" i="689"/>
  <c r="A2" i="688"/>
  <c r="A1" i="688"/>
  <c r="A2" i="687"/>
  <c r="A1" i="687"/>
  <c r="C41" i="686"/>
  <c r="B41" i="686"/>
  <c r="C40" i="686"/>
  <c r="B40" i="686"/>
  <c r="C39" i="686"/>
  <c r="B39" i="686"/>
  <c r="C38" i="686"/>
  <c r="B38" i="686"/>
  <c r="C37" i="686"/>
  <c r="B37" i="686"/>
  <c r="C36" i="686"/>
  <c r="B36" i="686"/>
  <c r="C35" i="686"/>
  <c r="B35" i="686"/>
  <c r="C34" i="686"/>
  <c r="B34" i="686"/>
  <c r="C33" i="686"/>
  <c r="B33" i="686"/>
  <c r="C32" i="686"/>
  <c r="B32" i="686"/>
  <c r="C31" i="686"/>
  <c r="B31" i="686"/>
  <c r="C30" i="686"/>
  <c r="B30" i="686"/>
  <c r="C29" i="686"/>
  <c r="B29" i="686"/>
  <c r="C28" i="686"/>
  <c r="B28" i="686"/>
  <c r="C27" i="686"/>
  <c r="B27" i="686"/>
  <c r="C26" i="686"/>
  <c r="B26" i="686"/>
  <c r="C25" i="686"/>
  <c r="B25" i="686"/>
  <c r="C24" i="686"/>
  <c r="B24" i="686"/>
  <c r="C23" i="686"/>
  <c r="B23" i="686"/>
  <c r="C22" i="686"/>
  <c r="B22" i="686"/>
  <c r="C21" i="686"/>
  <c r="B21" i="686"/>
  <c r="C20" i="686"/>
  <c r="B20" i="686"/>
  <c r="C19" i="686"/>
  <c r="B19" i="686"/>
  <c r="C18" i="686"/>
  <c r="B18" i="686"/>
  <c r="C17" i="686"/>
  <c r="B17" i="686"/>
  <c r="C16" i="686"/>
  <c r="B16" i="686"/>
  <c r="C15" i="686"/>
  <c r="B15" i="686"/>
  <c r="C14" i="686"/>
  <c r="B14" i="686"/>
  <c r="C13" i="686"/>
  <c r="B13" i="686"/>
  <c r="C12" i="686"/>
  <c r="B12" i="686"/>
  <c r="C11" i="686"/>
  <c r="B11" i="686"/>
  <c r="C10" i="686"/>
  <c r="B10" i="686"/>
  <c r="C9" i="686"/>
  <c r="B9" i="686"/>
  <c r="C8" i="686"/>
  <c r="B8" i="686"/>
  <c r="C7" i="686"/>
  <c r="B7" i="686"/>
  <c r="C6" i="686"/>
  <c r="B6" i="686"/>
  <c r="A1" i="686"/>
  <c r="A2" i="685"/>
  <c r="A1" i="685"/>
  <c r="A2" i="684"/>
  <c r="A1" i="684"/>
  <c r="A2" i="683"/>
  <c r="A1" i="683"/>
  <c r="A2" i="682"/>
  <c r="A1" i="682"/>
  <c r="A2" i="681"/>
  <c r="A1" i="681"/>
  <c r="A2" i="680"/>
  <c r="A1" i="680"/>
  <c r="A2" i="679"/>
  <c r="A1" i="679"/>
  <c r="A2" i="678"/>
  <c r="A1" i="678"/>
  <c r="A2" i="677"/>
  <c r="A1" i="677"/>
  <c r="A2" i="676"/>
  <c r="A1" i="676"/>
  <c r="A2" i="675"/>
  <c r="A1" i="675"/>
  <c r="A2" i="674"/>
  <c r="A1" i="674"/>
  <c r="A2" i="673"/>
  <c r="A1" i="673"/>
  <c r="A2" i="672"/>
  <c r="A1" i="672"/>
  <c r="A2" i="671"/>
  <c r="A1" i="671"/>
  <c r="A2" i="670"/>
  <c r="A1" i="670"/>
  <c r="A2" i="669"/>
  <c r="A1" i="669"/>
  <c r="A2" i="668"/>
  <c r="A1" i="668"/>
  <c r="A2" i="667"/>
  <c r="A1" i="667"/>
  <c r="A2" i="666"/>
  <c r="A1" i="666"/>
  <c r="A2" i="665"/>
  <c r="A1" i="665"/>
  <c r="A2" i="664"/>
  <c r="A1" i="664"/>
  <c r="A2" i="663"/>
  <c r="A1" i="663"/>
  <c r="A2" i="662"/>
  <c r="A1" i="662"/>
  <c r="A2" i="661"/>
  <c r="A1" i="661"/>
  <c r="A2" i="660"/>
  <c r="A1" i="660"/>
  <c r="A2" i="659"/>
  <c r="A1" i="659"/>
  <c r="A2" i="658"/>
  <c r="A1" i="658"/>
  <c r="A2" i="657"/>
  <c r="A1" i="657"/>
  <c r="A2" i="656"/>
  <c r="A1" i="656"/>
  <c r="A2" i="655"/>
  <c r="A1" i="655"/>
  <c r="A2" i="654"/>
  <c r="A1" i="654"/>
  <c r="A2" i="653"/>
  <c r="A1" i="653"/>
  <c r="A2" i="652"/>
  <c r="A1" i="652"/>
  <c r="C39" i="651"/>
  <c r="B39" i="651"/>
  <c r="C38" i="651"/>
  <c r="B38" i="651"/>
  <c r="C37" i="651"/>
  <c r="B37" i="651"/>
  <c r="C36" i="651"/>
  <c r="B36" i="651"/>
  <c r="C35" i="651"/>
  <c r="B35" i="651"/>
  <c r="C34" i="651"/>
  <c r="B34" i="651"/>
  <c r="C33" i="651"/>
  <c r="B33" i="651"/>
  <c r="C32" i="651"/>
  <c r="B32" i="651"/>
  <c r="C31" i="651"/>
  <c r="B31" i="651"/>
  <c r="C30" i="651"/>
  <c r="B30" i="651"/>
  <c r="C29" i="651"/>
  <c r="B29" i="651"/>
  <c r="C28" i="651"/>
  <c r="B28" i="651"/>
  <c r="C27" i="651"/>
  <c r="B27" i="651"/>
  <c r="C26" i="651"/>
  <c r="B26" i="651"/>
  <c r="C25" i="651"/>
  <c r="B25" i="651"/>
  <c r="C24" i="651"/>
  <c r="B24" i="651"/>
  <c r="C23" i="651"/>
  <c r="B23" i="651"/>
  <c r="C22" i="651"/>
  <c r="B22" i="651"/>
  <c r="C21" i="651"/>
  <c r="B21" i="651"/>
  <c r="C20" i="651"/>
  <c r="B20" i="651"/>
  <c r="C19" i="651"/>
  <c r="B19" i="651"/>
  <c r="C18" i="651"/>
  <c r="B18" i="651"/>
  <c r="C17" i="651"/>
  <c r="B17" i="651"/>
  <c r="C16" i="651"/>
  <c r="B16" i="651"/>
  <c r="C15" i="651"/>
  <c r="B15" i="651"/>
  <c r="C14" i="651"/>
  <c r="B14" i="651"/>
  <c r="C13" i="651"/>
  <c r="B13" i="651"/>
  <c r="C12" i="651"/>
  <c r="B12" i="651"/>
  <c r="C11" i="651"/>
  <c r="B11" i="651"/>
  <c r="C10" i="651"/>
  <c r="B10" i="651"/>
  <c r="C9" i="651"/>
  <c r="B9" i="651"/>
  <c r="C8" i="651"/>
  <c r="B8" i="651"/>
  <c r="C7" i="651"/>
  <c r="B7" i="651"/>
  <c r="C6" i="651"/>
  <c r="B6" i="651"/>
  <c r="A1" i="651"/>
  <c r="A2" i="650"/>
  <c r="A1" i="650"/>
  <c r="A2" i="649"/>
  <c r="A1" i="649"/>
  <c r="A2" i="648"/>
  <c r="A1" i="648"/>
  <c r="A2" i="647"/>
  <c r="A1" i="647"/>
  <c r="A2" i="646"/>
  <c r="A1" i="646"/>
  <c r="A2" i="645"/>
  <c r="A1" i="645"/>
  <c r="A2" i="644"/>
  <c r="A1" i="644"/>
  <c r="A2" i="643"/>
  <c r="A1" i="643"/>
  <c r="A2" i="642"/>
  <c r="A1" i="642"/>
  <c r="A2" i="641"/>
  <c r="A1" i="641"/>
  <c r="A2" i="640"/>
  <c r="A1" i="640"/>
  <c r="A2" i="639"/>
  <c r="A1" i="639"/>
  <c r="A2" i="638"/>
  <c r="A1" i="638"/>
  <c r="A2" i="637"/>
  <c r="A1" i="637"/>
  <c r="A2" i="636"/>
  <c r="A1" i="636"/>
  <c r="A2" i="635"/>
  <c r="A1" i="635"/>
  <c r="A2" i="634"/>
  <c r="A1" i="634"/>
  <c r="A2" i="633"/>
  <c r="A1" i="633"/>
  <c r="A2" i="632"/>
  <c r="A1" i="632"/>
  <c r="A2" i="631"/>
  <c r="A1" i="631"/>
  <c r="A2" i="630"/>
  <c r="A1" i="630"/>
  <c r="A2" i="629"/>
  <c r="A1" i="629"/>
  <c r="A2" i="628"/>
  <c r="A1" i="628"/>
  <c r="A2" i="627"/>
  <c r="A1" i="627"/>
  <c r="A2" i="626"/>
  <c r="A1" i="626"/>
  <c r="A2" i="625"/>
  <c r="A1" i="625"/>
  <c r="A2" i="624"/>
  <c r="A1" i="624"/>
  <c r="A2" i="623"/>
  <c r="A1" i="623"/>
  <c r="A2" i="622"/>
  <c r="A1" i="622"/>
  <c r="A2" i="621"/>
  <c r="A1" i="621"/>
  <c r="A2" i="620"/>
  <c r="A1" i="620"/>
  <c r="A2" i="619"/>
  <c r="A1" i="619"/>
  <c r="A2" i="618"/>
  <c r="A1" i="618"/>
  <c r="A2" i="617"/>
  <c r="A1" i="617"/>
  <c r="C39" i="616"/>
  <c r="B39" i="616"/>
  <c r="C38" i="616"/>
  <c r="B38" i="616"/>
  <c r="C37" i="616"/>
  <c r="B37" i="616"/>
  <c r="C36" i="616"/>
  <c r="B36" i="616"/>
  <c r="C35" i="616"/>
  <c r="B35" i="616"/>
  <c r="C34" i="616"/>
  <c r="B34" i="616"/>
  <c r="C33" i="616"/>
  <c r="B33" i="616"/>
  <c r="C32" i="616"/>
  <c r="B32" i="616"/>
  <c r="C31" i="616"/>
  <c r="B31" i="616"/>
  <c r="C30" i="616"/>
  <c r="B30" i="616"/>
  <c r="C29" i="616"/>
  <c r="B29" i="616"/>
  <c r="C28" i="616"/>
  <c r="B28" i="616"/>
  <c r="C27" i="616"/>
  <c r="B27" i="616"/>
  <c r="C26" i="616"/>
  <c r="B26" i="616"/>
  <c r="C25" i="616"/>
  <c r="B25" i="616"/>
  <c r="C24" i="616"/>
  <c r="B24" i="616"/>
  <c r="C23" i="616"/>
  <c r="B23" i="616"/>
  <c r="C22" i="616"/>
  <c r="B22" i="616"/>
  <c r="C21" i="616"/>
  <c r="B21" i="616"/>
  <c r="C20" i="616"/>
  <c r="B20" i="616"/>
  <c r="C19" i="616"/>
  <c r="B19" i="616"/>
  <c r="C18" i="616"/>
  <c r="B18" i="616"/>
  <c r="C17" i="616"/>
  <c r="B17" i="616"/>
  <c r="C16" i="616"/>
  <c r="B16" i="616"/>
  <c r="C15" i="616"/>
  <c r="B15" i="616"/>
  <c r="C14" i="616"/>
  <c r="B14" i="616"/>
  <c r="C13" i="616"/>
  <c r="B13" i="616"/>
  <c r="C12" i="616"/>
  <c r="B12" i="616"/>
  <c r="C11" i="616"/>
  <c r="B11" i="616"/>
  <c r="C10" i="616"/>
  <c r="B10" i="616"/>
  <c r="C9" i="616"/>
  <c r="B9" i="616"/>
  <c r="C8" i="616"/>
  <c r="B8" i="616"/>
  <c r="C7" i="616"/>
  <c r="B7" i="616"/>
  <c r="C6" i="616"/>
  <c r="B6" i="616"/>
  <c r="A1" i="616"/>
  <c r="A2" i="615"/>
  <c r="A1" i="615"/>
  <c r="A2" i="614"/>
  <c r="A1" i="614"/>
  <c r="A2" i="613"/>
  <c r="A1" i="613"/>
  <c r="A2" i="612"/>
  <c r="A1" i="612"/>
  <c r="A2" i="611"/>
  <c r="A1" i="611"/>
  <c r="A2" i="610"/>
  <c r="A1" i="610"/>
  <c r="A2" i="609"/>
  <c r="A1" i="609"/>
  <c r="A2" i="608"/>
  <c r="A1" i="608"/>
  <c r="A2" i="607"/>
  <c r="A1" i="607"/>
  <c r="A2" i="606"/>
  <c r="A1" i="606"/>
  <c r="A2" i="605"/>
  <c r="A1" i="605"/>
  <c r="A2" i="604"/>
  <c r="A1" i="604"/>
  <c r="A2" i="603"/>
  <c r="A1" i="603"/>
  <c r="A2" i="602"/>
  <c r="A1" i="602"/>
  <c r="A2" i="601"/>
  <c r="A1" i="601"/>
  <c r="A2" i="600"/>
  <c r="A1" i="600"/>
  <c r="A2" i="599"/>
  <c r="A1" i="599"/>
  <c r="A2" i="598"/>
  <c r="A1" i="598"/>
  <c r="A2" i="597"/>
  <c r="A1" i="597"/>
  <c r="A2" i="596"/>
  <c r="A1" i="596"/>
  <c r="A2" i="595"/>
  <c r="A1" i="595"/>
  <c r="A2" i="594"/>
  <c r="A1" i="594"/>
  <c r="A2" i="593"/>
  <c r="A1" i="593"/>
  <c r="A2" i="592"/>
  <c r="A1" i="592"/>
  <c r="A2" i="591"/>
  <c r="A1" i="591"/>
  <c r="A2" i="590"/>
  <c r="A1" i="590"/>
  <c r="A2" i="589"/>
  <c r="A1" i="589"/>
  <c r="A2" i="588"/>
  <c r="A1" i="588"/>
  <c r="A2" i="587"/>
  <c r="A1" i="587"/>
  <c r="A2" i="586"/>
  <c r="A1" i="586"/>
  <c r="A2" i="585"/>
  <c r="A1" i="585"/>
  <c r="A2" i="584"/>
  <c r="A1" i="584"/>
  <c r="A2" i="583"/>
  <c r="A1" i="583"/>
  <c r="A2" i="582"/>
  <c r="A1" i="582"/>
  <c r="C39" i="581"/>
  <c r="B39" i="581"/>
  <c r="C38" i="581"/>
  <c r="B38" i="581"/>
  <c r="C37" i="581"/>
  <c r="B37" i="581"/>
  <c r="C36" i="581"/>
  <c r="B36" i="581"/>
  <c r="C35" i="581"/>
  <c r="B35" i="581"/>
  <c r="C34" i="581"/>
  <c r="B34" i="581"/>
  <c r="C33" i="581"/>
  <c r="B33" i="581"/>
  <c r="C32" i="581"/>
  <c r="B32" i="581"/>
  <c r="C31" i="581"/>
  <c r="B31" i="581"/>
  <c r="C30" i="581"/>
  <c r="B30" i="581"/>
  <c r="C29" i="581"/>
  <c r="B29" i="581"/>
  <c r="C28" i="581"/>
  <c r="B28" i="581"/>
  <c r="C27" i="581"/>
  <c r="B27" i="581"/>
  <c r="C26" i="581"/>
  <c r="B26" i="581"/>
  <c r="C25" i="581"/>
  <c r="B25" i="581"/>
  <c r="C24" i="581"/>
  <c r="B24" i="581"/>
  <c r="C23" i="581"/>
  <c r="B23" i="581"/>
  <c r="C22" i="581"/>
  <c r="B22" i="581"/>
  <c r="C21" i="581"/>
  <c r="B21" i="581"/>
  <c r="C20" i="581"/>
  <c r="B20" i="581"/>
  <c r="C19" i="581"/>
  <c r="B19" i="581"/>
  <c r="C18" i="581"/>
  <c r="B18" i="581"/>
  <c r="C17" i="581"/>
  <c r="B17" i="581"/>
  <c r="C16" i="581"/>
  <c r="B16" i="581"/>
  <c r="C15" i="581"/>
  <c r="B15" i="581"/>
  <c r="C14" i="581"/>
  <c r="B14" i="581"/>
  <c r="C13" i="581"/>
  <c r="B13" i="581"/>
  <c r="C12" i="581"/>
  <c r="B12" i="581"/>
  <c r="C11" i="581"/>
  <c r="B11" i="581"/>
  <c r="C10" i="581"/>
  <c r="B10" i="581"/>
  <c r="C9" i="581"/>
  <c r="B9" i="581"/>
  <c r="C8" i="581"/>
  <c r="B8" i="581"/>
  <c r="C7" i="581"/>
  <c r="B7" i="581"/>
  <c r="C6" i="581"/>
  <c r="B6" i="581"/>
  <c r="A1" i="581"/>
  <c r="A2" i="580"/>
  <c r="A1" i="580"/>
  <c r="A2" i="579"/>
  <c r="A1" i="579"/>
  <c r="A2" i="578"/>
  <c r="A1" i="578"/>
  <c r="A2" i="577"/>
  <c r="A1" i="577"/>
  <c r="A2" i="576"/>
  <c r="A1" i="576"/>
  <c r="A2" i="575"/>
  <c r="A1" i="575"/>
  <c r="A2" i="574"/>
  <c r="A1" i="574"/>
  <c r="A2" i="573"/>
  <c r="A1" i="573"/>
  <c r="A2" i="572"/>
  <c r="A1" i="572"/>
  <c r="A2" i="571"/>
  <c r="A1" i="571"/>
  <c r="A2" i="570"/>
  <c r="A1" i="570"/>
  <c r="A2" i="569"/>
  <c r="A1" i="569"/>
  <c r="A2" i="568"/>
  <c r="A1" i="568"/>
  <c r="A2" i="567"/>
  <c r="A1" i="567"/>
  <c r="A2" i="566"/>
  <c r="A1" i="566"/>
  <c r="A2" i="565"/>
  <c r="A1" i="565"/>
  <c r="A2" i="564"/>
  <c r="A1" i="564"/>
  <c r="A2" i="563"/>
  <c r="A1" i="563"/>
  <c r="A2" i="562"/>
  <c r="A1" i="562"/>
  <c r="A2" i="561"/>
  <c r="A1" i="561"/>
  <c r="A2" i="560"/>
  <c r="A1" i="560"/>
  <c r="A2" i="559"/>
  <c r="A1" i="559"/>
  <c r="A2" i="558"/>
  <c r="A1" i="558"/>
  <c r="A2" i="557"/>
  <c r="A1" i="557"/>
  <c r="A2" i="556"/>
  <c r="A1" i="556"/>
  <c r="A2" i="555"/>
  <c r="A1" i="555"/>
  <c r="A2" i="554"/>
  <c r="A1" i="554"/>
  <c r="A2" i="553"/>
  <c r="A1" i="553"/>
  <c r="A2" i="552"/>
  <c r="A1" i="552"/>
  <c r="A2" i="551"/>
  <c r="A1" i="551"/>
  <c r="A2" i="550"/>
  <c r="A1" i="550"/>
  <c r="A2" i="549"/>
  <c r="A1" i="549"/>
  <c r="A2" i="548"/>
  <c r="A1" i="548"/>
  <c r="A2" i="547"/>
  <c r="A1" i="547"/>
  <c r="C39" i="546"/>
  <c r="B39" i="546"/>
  <c r="C38" i="546"/>
  <c r="B38" i="546"/>
  <c r="C37" i="546"/>
  <c r="B37" i="546"/>
  <c r="C36" i="546"/>
  <c r="B36" i="546"/>
  <c r="C35" i="546"/>
  <c r="B35" i="546"/>
  <c r="C34" i="546"/>
  <c r="B34" i="546"/>
  <c r="C33" i="546"/>
  <c r="B33" i="546"/>
  <c r="C32" i="546"/>
  <c r="B32" i="546"/>
  <c r="C31" i="546"/>
  <c r="B31" i="546"/>
  <c r="C30" i="546"/>
  <c r="B30" i="546"/>
  <c r="C29" i="546"/>
  <c r="B29" i="546"/>
  <c r="C28" i="546"/>
  <c r="B28" i="546"/>
  <c r="C27" i="546"/>
  <c r="B27" i="546"/>
  <c r="C26" i="546"/>
  <c r="B26" i="546"/>
  <c r="C25" i="546"/>
  <c r="B25" i="546"/>
  <c r="C24" i="546"/>
  <c r="B24" i="546"/>
  <c r="C23" i="546"/>
  <c r="B23" i="546"/>
  <c r="C22" i="546"/>
  <c r="B22" i="546"/>
  <c r="C21" i="546"/>
  <c r="B21" i="546"/>
  <c r="C20" i="546"/>
  <c r="B20" i="546"/>
  <c r="C19" i="546"/>
  <c r="B19" i="546"/>
  <c r="C18" i="546"/>
  <c r="B18" i="546"/>
  <c r="C17" i="546"/>
  <c r="B17" i="546"/>
  <c r="C16" i="546"/>
  <c r="B16" i="546"/>
  <c r="C15" i="546"/>
  <c r="B15" i="546"/>
  <c r="C14" i="546"/>
  <c r="B14" i="546"/>
  <c r="C13" i="546"/>
  <c r="B13" i="546"/>
  <c r="C12" i="546"/>
  <c r="B12" i="546"/>
  <c r="C11" i="546"/>
  <c r="B11" i="546"/>
  <c r="C10" i="546"/>
  <c r="B10" i="546"/>
  <c r="C9" i="546"/>
  <c r="B9" i="546"/>
  <c r="C8" i="546"/>
  <c r="B8" i="546"/>
  <c r="C7" i="546"/>
  <c r="B7" i="546"/>
  <c r="C6" i="546"/>
  <c r="B6" i="546"/>
  <c r="A1" i="546"/>
  <c r="A2" i="545"/>
  <c r="A1" i="545"/>
  <c r="A2" i="544"/>
  <c r="A1" i="544"/>
  <c r="A2" i="543"/>
  <c r="A1" i="543"/>
  <c r="A2" i="542"/>
  <c r="A1" i="542"/>
  <c r="A2" i="541"/>
  <c r="A1" i="541"/>
  <c r="A2" i="540"/>
  <c r="A1" i="540"/>
  <c r="A2" i="539"/>
  <c r="A1" i="539"/>
  <c r="A2" i="538"/>
  <c r="A1" i="538"/>
  <c r="A2" i="537"/>
  <c r="A1" i="537"/>
  <c r="A2" i="536"/>
  <c r="A1" i="536"/>
  <c r="A2" i="535"/>
  <c r="A1" i="535"/>
  <c r="A2" i="534"/>
  <c r="A1" i="534"/>
  <c r="A2" i="533"/>
  <c r="A1" i="533"/>
  <c r="A2" i="532"/>
  <c r="A1" i="532"/>
  <c r="A2" i="531"/>
  <c r="A1" i="531"/>
  <c r="A2" i="530"/>
  <c r="A1" i="530"/>
  <c r="A2" i="529"/>
  <c r="A1" i="529"/>
  <c r="C22" i="528"/>
  <c r="B22" i="528"/>
  <c r="C21" i="528"/>
  <c r="B21" i="528"/>
  <c r="C20" i="528"/>
  <c r="B20" i="528"/>
  <c r="C19" i="528"/>
  <c r="B19" i="528"/>
  <c r="C18" i="528"/>
  <c r="B18" i="528"/>
  <c r="C17" i="528"/>
  <c r="B17" i="528"/>
  <c r="C16" i="528"/>
  <c r="B16" i="528"/>
  <c r="C15" i="528"/>
  <c r="B15" i="528"/>
  <c r="C14" i="528"/>
  <c r="B14" i="528"/>
  <c r="C13" i="528"/>
  <c r="B13" i="528"/>
  <c r="C12" i="528"/>
  <c r="B12" i="528"/>
  <c r="C11" i="528"/>
  <c r="B11" i="528"/>
  <c r="C10" i="528"/>
  <c r="B10" i="528"/>
  <c r="C9" i="528"/>
  <c r="B9" i="528"/>
  <c r="C8" i="528"/>
  <c r="B8" i="528"/>
  <c r="C7" i="528"/>
  <c r="B7" i="528"/>
  <c r="C6" i="528"/>
  <c r="B6" i="528"/>
  <c r="A1" i="528"/>
  <c r="A2" i="527"/>
  <c r="A1" i="527"/>
  <c r="A2" i="526"/>
  <c r="A1" i="526"/>
  <c r="A2" i="525"/>
  <c r="A1" i="525"/>
  <c r="A2" i="524"/>
  <c r="A1" i="524"/>
  <c r="A2" i="523"/>
  <c r="A1" i="523"/>
  <c r="A2" i="522"/>
  <c r="A1" i="522"/>
  <c r="A2" i="521"/>
  <c r="A1" i="521"/>
  <c r="A2" i="520"/>
  <c r="A1" i="520"/>
  <c r="A2" i="519"/>
  <c r="A1" i="519"/>
  <c r="A2" i="518"/>
  <c r="A1" i="518"/>
  <c r="A2" i="517"/>
  <c r="A1" i="517"/>
  <c r="A2" i="516"/>
  <c r="A1" i="516"/>
  <c r="A2" i="515"/>
  <c r="A1" i="515"/>
  <c r="A2" i="514"/>
  <c r="A1" i="514"/>
  <c r="A2" i="513"/>
  <c r="A1" i="513"/>
  <c r="A2" i="512"/>
  <c r="A1" i="512"/>
  <c r="A2" i="511"/>
  <c r="A1" i="511"/>
  <c r="A2" i="510"/>
  <c r="A1" i="510"/>
  <c r="A2" i="509"/>
  <c r="A1" i="509"/>
  <c r="A2" i="508"/>
  <c r="A1" i="508"/>
  <c r="A2" i="507"/>
  <c r="A1" i="507"/>
  <c r="A2" i="506"/>
  <c r="A1" i="506"/>
  <c r="A2" i="505"/>
  <c r="A1" i="505"/>
  <c r="A2" i="504"/>
  <c r="A1" i="504"/>
  <c r="A2" i="503"/>
  <c r="A1" i="503"/>
  <c r="A2" i="502"/>
  <c r="A1" i="502"/>
  <c r="A2" i="501"/>
  <c r="A1" i="501"/>
  <c r="A2" i="500"/>
  <c r="A1" i="500"/>
  <c r="A2" i="499"/>
  <c r="A1" i="499"/>
  <c r="A2" i="498"/>
  <c r="A1" i="498"/>
  <c r="A2" i="497"/>
  <c r="A1" i="497"/>
  <c r="A2" i="496"/>
  <c r="A1" i="496"/>
  <c r="A2" i="495"/>
  <c r="A1" i="495"/>
  <c r="A2" i="494"/>
  <c r="A1" i="494"/>
  <c r="C39" i="493"/>
  <c r="B39" i="493"/>
  <c r="C38" i="493"/>
  <c r="B38" i="493"/>
  <c r="C37" i="493"/>
  <c r="B37" i="493"/>
  <c r="C36" i="493"/>
  <c r="B36" i="493"/>
  <c r="C35" i="493"/>
  <c r="B35" i="493"/>
  <c r="C34" i="493"/>
  <c r="B34" i="493"/>
  <c r="C33" i="493"/>
  <c r="B33" i="493"/>
  <c r="C32" i="493"/>
  <c r="B32" i="493"/>
  <c r="C31" i="493"/>
  <c r="B31" i="493"/>
  <c r="C30" i="493"/>
  <c r="B30" i="493"/>
  <c r="C29" i="493"/>
  <c r="B29" i="493"/>
  <c r="C28" i="493"/>
  <c r="B28" i="493"/>
  <c r="C27" i="493"/>
  <c r="B27" i="493"/>
  <c r="C26" i="493"/>
  <c r="B26" i="493"/>
  <c r="C25" i="493"/>
  <c r="B25" i="493"/>
  <c r="C24" i="493"/>
  <c r="B24" i="493"/>
  <c r="C23" i="493"/>
  <c r="B23" i="493"/>
  <c r="C22" i="493"/>
  <c r="B22" i="493"/>
  <c r="C21" i="493"/>
  <c r="B21" i="493"/>
  <c r="C20" i="493"/>
  <c r="B20" i="493"/>
  <c r="C19" i="493"/>
  <c r="B19" i="493"/>
  <c r="C18" i="493"/>
  <c r="B18" i="493"/>
  <c r="C17" i="493"/>
  <c r="B17" i="493"/>
  <c r="C16" i="493"/>
  <c r="B16" i="493"/>
  <c r="C15" i="493"/>
  <c r="B15" i="493"/>
  <c r="C14" i="493"/>
  <c r="B14" i="493"/>
  <c r="C13" i="493"/>
  <c r="B13" i="493"/>
  <c r="C12" i="493"/>
  <c r="B12" i="493"/>
  <c r="C11" i="493"/>
  <c r="B11" i="493"/>
  <c r="C10" i="493"/>
  <c r="B10" i="493"/>
  <c r="C9" i="493"/>
  <c r="B9" i="493"/>
  <c r="C8" i="493"/>
  <c r="B8" i="493"/>
  <c r="C7" i="493"/>
  <c r="B7" i="493"/>
  <c r="C6" i="493"/>
  <c r="B6" i="493"/>
  <c r="A1" i="493"/>
  <c r="A2" i="492"/>
  <c r="A1" i="492"/>
  <c r="A2" i="491"/>
  <c r="A1" i="491"/>
  <c r="A2" i="490"/>
  <c r="A1" i="490"/>
  <c r="A2" i="489"/>
  <c r="A1" i="489"/>
  <c r="A2" i="488"/>
  <c r="A1" i="488"/>
  <c r="A2" i="487"/>
  <c r="A1" i="487"/>
  <c r="A2" i="486"/>
  <c r="A1" i="486"/>
  <c r="A2" i="485"/>
  <c r="A1" i="485"/>
  <c r="A2" i="484"/>
  <c r="A1" i="484"/>
  <c r="A2" i="483"/>
  <c r="A1" i="483"/>
  <c r="A2" i="482"/>
  <c r="A1" i="482"/>
  <c r="A2" i="481"/>
  <c r="A1" i="481"/>
  <c r="A2" i="480"/>
  <c r="A1" i="480"/>
  <c r="A2" i="479"/>
  <c r="A1" i="479"/>
  <c r="A2" i="478"/>
  <c r="A1" i="478"/>
  <c r="C20" i="477"/>
  <c r="B20" i="477"/>
  <c r="C19" i="477"/>
  <c r="B19" i="477"/>
  <c r="C18" i="477"/>
  <c r="B18" i="477"/>
  <c r="C17" i="477"/>
  <c r="B17" i="477"/>
  <c r="C16" i="477"/>
  <c r="B16" i="477"/>
  <c r="C15" i="477"/>
  <c r="B15" i="477"/>
  <c r="C14" i="477"/>
  <c r="B14" i="477"/>
  <c r="C13" i="477"/>
  <c r="B13" i="477"/>
  <c r="C12" i="477"/>
  <c r="B12" i="477"/>
  <c r="C11" i="477"/>
  <c r="B11" i="477"/>
  <c r="C10" i="477"/>
  <c r="B10" i="477"/>
  <c r="C9" i="477"/>
  <c r="B9" i="477"/>
  <c r="C8" i="477"/>
  <c r="B8" i="477"/>
  <c r="C7" i="477"/>
  <c r="B7" i="477"/>
  <c r="C6" i="477"/>
  <c r="B6" i="477"/>
  <c r="A1" i="477"/>
  <c r="A2" i="476"/>
  <c r="A1" i="476"/>
  <c r="A2" i="475"/>
  <c r="A1" i="475"/>
  <c r="A2" i="474"/>
  <c r="A1" i="474"/>
  <c r="A2" i="473"/>
  <c r="A1" i="473"/>
  <c r="A2" i="472"/>
  <c r="A1" i="472"/>
  <c r="A2" i="471"/>
  <c r="A1" i="471"/>
  <c r="A2" i="470"/>
  <c r="A1" i="470"/>
  <c r="A2" i="469"/>
  <c r="A1" i="469"/>
  <c r="A2" i="468"/>
  <c r="A1" i="468"/>
  <c r="A2" i="467"/>
  <c r="A1" i="467"/>
  <c r="A2" i="466"/>
  <c r="A1" i="466"/>
  <c r="A2" i="465"/>
  <c r="A1" i="465"/>
  <c r="A2" i="464"/>
  <c r="A1" i="464"/>
  <c r="A2" i="463"/>
  <c r="A1" i="463"/>
  <c r="A2" i="462"/>
  <c r="A1" i="462"/>
  <c r="A2" i="461"/>
  <c r="A1" i="461"/>
  <c r="A2" i="460"/>
  <c r="A1" i="460"/>
  <c r="A2" i="459"/>
  <c r="A1" i="459"/>
  <c r="A2" i="458"/>
  <c r="A1" i="458"/>
  <c r="A2" i="457"/>
  <c r="A1" i="457"/>
  <c r="A2" i="456"/>
  <c r="A1" i="456"/>
  <c r="A2" i="455"/>
  <c r="A1" i="455"/>
  <c r="A2" i="454"/>
  <c r="A1" i="454"/>
  <c r="A2" i="453"/>
  <c r="A1" i="453"/>
  <c r="A2" i="452"/>
  <c r="A1" i="452"/>
  <c r="A2" i="451"/>
  <c r="A1" i="451"/>
  <c r="A2" i="450"/>
  <c r="A1" i="450"/>
  <c r="A2" i="449"/>
  <c r="A1" i="449"/>
  <c r="A2" i="448"/>
  <c r="A1" i="448"/>
  <c r="A2" i="447"/>
  <c r="A1" i="447"/>
  <c r="A2" i="446"/>
  <c r="A1" i="446"/>
  <c r="A2" i="445"/>
  <c r="A1" i="445"/>
  <c r="A2" i="444"/>
  <c r="A1" i="444"/>
  <c r="A2" i="443"/>
  <c r="A1" i="443"/>
  <c r="C39" i="442"/>
  <c r="B39" i="442"/>
  <c r="C38" i="442"/>
  <c r="B38" i="442"/>
  <c r="C37" i="442"/>
  <c r="B37" i="442"/>
  <c r="C36" i="442"/>
  <c r="B36" i="442"/>
  <c r="C35" i="442"/>
  <c r="B35" i="442"/>
  <c r="C34" i="442"/>
  <c r="B34" i="442"/>
  <c r="C33" i="442"/>
  <c r="B33" i="442"/>
  <c r="C32" i="442"/>
  <c r="B32" i="442"/>
  <c r="C31" i="442"/>
  <c r="B31" i="442"/>
  <c r="C30" i="442"/>
  <c r="B30" i="442"/>
  <c r="C29" i="442"/>
  <c r="B29" i="442"/>
  <c r="C28" i="442"/>
  <c r="B28" i="442"/>
  <c r="C27" i="442"/>
  <c r="B27" i="442"/>
  <c r="C26" i="442"/>
  <c r="B26" i="442"/>
  <c r="C25" i="442"/>
  <c r="B25" i="442"/>
  <c r="C24" i="442"/>
  <c r="B24" i="442"/>
  <c r="C23" i="442"/>
  <c r="B23" i="442"/>
  <c r="C22" i="442"/>
  <c r="B22" i="442"/>
  <c r="C21" i="442"/>
  <c r="B21" i="442"/>
  <c r="C20" i="442"/>
  <c r="B20" i="442"/>
  <c r="C19" i="442"/>
  <c r="B19" i="442"/>
  <c r="C18" i="442"/>
  <c r="B18" i="442"/>
  <c r="C17" i="442"/>
  <c r="B17" i="442"/>
  <c r="C16" i="442"/>
  <c r="B16" i="442"/>
  <c r="C15" i="442"/>
  <c r="B15" i="442"/>
  <c r="C14" i="442"/>
  <c r="B14" i="442"/>
  <c r="C13" i="442"/>
  <c r="B13" i="442"/>
  <c r="C12" i="442"/>
  <c r="B12" i="442"/>
  <c r="C11" i="442"/>
  <c r="B11" i="442"/>
  <c r="C10" i="442"/>
  <c r="B10" i="442"/>
  <c r="C9" i="442"/>
  <c r="B9" i="442"/>
  <c r="C8" i="442"/>
  <c r="B8" i="442"/>
  <c r="C7" i="442"/>
  <c r="B7" i="442"/>
  <c r="C6" i="442"/>
  <c r="B6" i="442"/>
  <c r="A1" i="442"/>
  <c r="A2" i="441"/>
  <c r="A1" i="441"/>
  <c r="A2" i="440"/>
  <c r="A1" i="440"/>
  <c r="A2" i="439"/>
  <c r="A1" i="439"/>
  <c r="A2" i="438"/>
  <c r="A1" i="438"/>
  <c r="A2" i="437"/>
  <c r="A1" i="437"/>
  <c r="A2" i="436"/>
  <c r="A1" i="436"/>
  <c r="A2" i="435"/>
  <c r="A1" i="435"/>
  <c r="A2" i="434"/>
  <c r="A1" i="434"/>
  <c r="A2" i="433"/>
  <c r="A1" i="433"/>
  <c r="A2" i="432"/>
  <c r="A1" i="432"/>
  <c r="A2" i="431"/>
  <c r="A1" i="431"/>
  <c r="A2" i="430"/>
  <c r="A1" i="430"/>
  <c r="A2" i="429"/>
  <c r="A1" i="429"/>
  <c r="A2" i="428"/>
  <c r="A1" i="428"/>
  <c r="A2" i="427"/>
  <c r="A1" i="427"/>
  <c r="A2" i="426"/>
  <c r="A1" i="426"/>
  <c r="A2" i="425"/>
  <c r="A1" i="425"/>
  <c r="A2" i="424"/>
  <c r="A1" i="424"/>
  <c r="A2" i="423"/>
  <c r="A1" i="423"/>
  <c r="A2" i="422"/>
  <c r="A1" i="422"/>
  <c r="A2" i="421"/>
  <c r="A1" i="421"/>
  <c r="A2" i="420"/>
  <c r="A1" i="420"/>
  <c r="A2" i="419"/>
  <c r="A1" i="419"/>
  <c r="A2" i="418"/>
  <c r="A1" i="418"/>
  <c r="A2" i="417"/>
  <c r="A1" i="417"/>
  <c r="A2" i="416"/>
  <c r="A1" i="416"/>
  <c r="A2" i="415"/>
  <c r="A1" i="415"/>
  <c r="A2" i="414"/>
  <c r="A1" i="414"/>
  <c r="A2" i="413"/>
  <c r="A1" i="413"/>
  <c r="A2" i="412"/>
  <c r="A1" i="412"/>
  <c r="A2" i="411"/>
  <c r="A1" i="411"/>
  <c r="A2" i="410"/>
  <c r="A1" i="410"/>
  <c r="A2" i="409"/>
  <c r="A1" i="409"/>
  <c r="A2" i="408"/>
  <c r="A1" i="408"/>
  <c r="C39" i="407"/>
  <c r="B39" i="407"/>
  <c r="C38" i="407"/>
  <c r="B38" i="407"/>
  <c r="C37" i="407"/>
  <c r="B37" i="407"/>
  <c r="C36" i="407"/>
  <c r="B36" i="407"/>
  <c r="C35" i="407"/>
  <c r="B35" i="407"/>
  <c r="C34" i="407"/>
  <c r="B34" i="407"/>
  <c r="C33" i="407"/>
  <c r="B33" i="407"/>
  <c r="C32" i="407"/>
  <c r="B32" i="407"/>
  <c r="C31" i="407"/>
  <c r="B31" i="407"/>
  <c r="C30" i="407"/>
  <c r="B30" i="407"/>
  <c r="C29" i="407"/>
  <c r="B29" i="407"/>
  <c r="C28" i="407"/>
  <c r="B28" i="407"/>
  <c r="C27" i="407"/>
  <c r="B27" i="407"/>
  <c r="C26" i="407"/>
  <c r="B26" i="407"/>
  <c r="C25" i="407"/>
  <c r="B25" i="407"/>
  <c r="C24" i="407"/>
  <c r="B24" i="407"/>
  <c r="C23" i="407"/>
  <c r="B23" i="407"/>
  <c r="C22" i="407"/>
  <c r="B22" i="407"/>
  <c r="C21" i="407"/>
  <c r="B21" i="407"/>
  <c r="C20" i="407"/>
  <c r="B20" i="407"/>
  <c r="C19" i="407"/>
  <c r="B19" i="407"/>
  <c r="C18" i="407"/>
  <c r="B18" i="407"/>
  <c r="C17" i="407"/>
  <c r="B17" i="407"/>
  <c r="C16" i="407"/>
  <c r="B16" i="407"/>
  <c r="C15" i="407"/>
  <c r="B15" i="407"/>
  <c r="C14" i="407"/>
  <c r="B14" i="407"/>
  <c r="C13" i="407"/>
  <c r="B13" i="407"/>
  <c r="C12" i="407"/>
  <c r="B12" i="407"/>
  <c r="C11" i="407"/>
  <c r="B11" i="407"/>
  <c r="C10" i="407"/>
  <c r="B10" i="407"/>
  <c r="C9" i="407"/>
  <c r="B9" i="407"/>
  <c r="C8" i="407"/>
  <c r="B8" i="407"/>
  <c r="C7" i="407"/>
  <c r="B7" i="407"/>
  <c r="C6" i="407"/>
  <c r="B6" i="407"/>
  <c r="A1" i="407"/>
  <c r="A2" i="406"/>
  <c r="A1" i="406"/>
  <c r="A2" i="405"/>
  <c r="A1" i="405"/>
  <c r="A2" i="404"/>
  <c r="A1" i="404"/>
  <c r="A2" i="403"/>
  <c r="A1" i="403"/>
  <c r="A2" i="402"/>
  <c r="A1" i="402"/>
  <c r="A2" i="401"/>
  <c r="A1" i="401"/>
  <c r="A2" i="400"/>
  <c r="A1" i="400"/>
  <c r="A2" i="399"/>
  <c r="A1" i="399"/>
  <c r="A2" i="398"/>
  <c r="A1" i="398"/>
  <c r="A2" i="397"/>
  <c r="A1" i="397"/>
  <c r="A2" i="396"/>
  <c r="A1" i="396"/>
  <c r="A2" i="395"/>
  <c r="A1" i="395"/>
  <c r="A2" i="394"/>
  <c r="A1" i="394"/>
  <c r="A2" i="393"/>
  <c r="A1" i="393"/>
  <c r="A2" i="392"/>
  <c r="A1" i="392"/>
  <c r="A2" i="391"/>
  <c r="A1" i="391"/>
  <c r="A2" i="390"/>
  <c r="A1" i="390"/>
  <c r="A2" i="389"/>
  <c r="A1" i="389"/>
  <c r="A2" i="388"/>
  <c r="A1" i="388"/>
  <c r="A2" i="387"/>
  <c r="A1" i="387"/>
  <c r="A2" i="386"/>
  <c r="A1" i="386"/>
  <c r="A2" i="385"/>
  <c r="A1" i="385"/>
  <c r="A2" i="384"/>
  <c r="A1" i="384"/>
  <c r="A2" i="383"/>
  <c r="A1" i="383"/>
  <c r="A2" i="382"/>
  <c r="A1" i="382"/>
  <c r="A2" i="381"/>
  <c r="A1" i="381"/>
  <c r="A2" i="380"/>
  <c r="A1" i="380"/>
  <c r="A2" i="379"/>
  <c r="A1" i="379"/>
  <c r="A2" i="378"/>
  <c r="A1" i="378"/>
  <c r="A2" i="377"/>
  <c r="A1" i="377"/>
  <c r="A2" i="376"/>
  <c r="A1" i="376"/>
  <c r="A2" i="375"/>
  <c r="A1" i="375"/>
  <c r="A2" i="374"/>
  <c r="A1" i="374"/>
  <c r="A2" i="373"/>
  <c r="A1" i="373"/>
  <c r="C39" i="372"/>
  <c r="B39" i="372"/>
  <c r="C38" i="372"/>
  <c r="B38" i="372"/>
  <c r="C37" i="372"/>
  <c r="B37" i="372"/>
  <c r="C36" i="372"/>
  <c r="B36" i="372"/>
  <c r="C35" i="372"/>
  <c r="B35" i="372"/>
  <c r="C34" i="372"/>
  <c r="B34" i="372"/>
  <c r="C33" i="372"/>
  <c r="B33" i="372"/>
  <c r="C32" i="372"/>
  <c r="B32" i="372"/>
  <c r="C31" i="372"/>
  <c r="B31" i="372"/>
  <c r="C30" i="372"/>
  <c r="B30" i="372"/>
  <c r="C29" i="372"/>
  <c r="B29" i="372"/>
  <c r="C28" i="372"/>
  <c r="B28" i="372"/>
  <c r="C27" i="372"/>
  <c r="B27" i="372"/>
  <c r="C26" i="372"/>
  <c r="B26" i="372"/>
  <c r="C25" i="372"/>
  <c r="B25" i="372"/>
  <c r="C24" i="372"/>
  <c r="B24" i="372"/>
  <c r="C23" i="372"/>
  <c r="B23" i="372"/>
  <c r="C22" i="372"/>
  <c r="B22" i="372"/>
  <c r="C21" i="372"/>
  <c r="B21" i="372"/>
  <c r="C20" i="372"/>
  <c r="B20" i="372"/>
  <c r="C19" i="372"/>
  <c r="B19" i="372"/>
  <c r="C18" i="372"/>
  <c r="B18" i="372"/>
  <c r="C17" i="372"/>
  <c r="B17" i="372"/>
  <c r="C16" i="372"/>
  <c r="B16" i="372"/>
  <c r="C15" i="372"/>
  <c r="B15" i="372"/>
  <c r="C14" i="372"/>
  <c r="B14" i="372"/>
  <c r="C13" i="372"/>
  <c r="B13" i="372"/>
  <c r="C12" i="372"/>
  <c r="B12" i="372"/>
  <c r="C11" i="372"/>
  <c r="B11" i="372"/>
  <c r="C10" i="372"/>
  <c r="B10" i="372"/>
  <c r="C9" i="372"/>
  <c r="B9" i="372"/>
  <c r="C8" i="372"/>
  <c r="B8" i="372"/>
  <c r="C7" i="372"/>
  <c r="B7" i="372"/>
  <c r="C6" i="372"/>
  <c r="B6" i="372"/>
  <c r="A1" i="372"/>
  <c r="A2" i="371"/>
  <c r="A1" i="371"/>
  <c r="A2" i="370"/>
  <c r="A1" i="370"/>
  <c r="A2" i="369"/>
  <c r="A1" i="369"/>
  <c r="A2" i="368"/>
  <c r="A1" i="368"/>
  <c r="A2" i="367"/>
  <c r="A1" i="367"/>
  <c r="A2" i="366"/>
  <c r="A1" i="366"/>
  <c r="A2" i="365"/>
  <c r="A1" i="365"/>
  <c r="A2" i="364"/>
  <c r="A1" i="364"/>
  <c r="A2" i="363"/>
  <c r="A1" i="363"/>
  <c r="A2" i="362"/>
  <c r="A1" i="362"/>
  <c r="A2" i="361"/>
  <c r="A1" i="361"/>
  <c r="A2" i="360"/>
  <c r="A1" i="360"/>
  <c r="A2" i="359"/>
  <c r="A1" i="359"/>
  <c r="A2" i="358"/>
  <c r="A1" i="358"/>
  <c r="A2" i="357"/>
  <c r="A1" i="357"/>
  <c r="A2" i="356"/>
  <c r="A1" i="356"/>
  <c r="A2" i="355"/>
  <c r="A1" i="355"/>
  <c r="A2" i="354"/>
  <c r="A1" i="354"/>
  <c r="A2" i="353"/>
  <c r="A1" i="353"/>
  <c r="A2" i="352"/>
  <c r="A1" i="352"/>
  <c r="A2" i="351"/>
  <c r="A1" i="351"/>
  <c r="A2" i="350"/>
  <c r="A1" i="350"/>
  <c r="A2" i="349"/>
  <c r="A1" i="349"/>
  <c r="A2" i="348"/>
  <c r="A1" i="348"/>
  <c r="A2" i="347"/>
  <c r="A1" i="347"/>
  <c r="A2" i="346"/>
  <c r="A1" i="346"/>
  <c r="A2" i="345"/>
  <c r="A1" i="345"/>
  <c r="A2" i="344"/>
  <c r="A1" i="344"/>
  <c r="A2" i="343"/>
  <c r="A1" i="343"/>
  <c r="A2" i="342"/>
  <c r="A1" i="342"/>
  <c r="A2" i="341"/>
  <c r="A1" i="341"/>
  <c r="A2" i="340"/>
  <c r="A1" i="340"/>
  <c r="A2" i="339"/>
  <c r="A1" i="339"/>
  <c r="A2" i="338"/>
  <c r="A1" i="338"/>
  <c r="C39" i="337"/>
  <c r="B39" i="337"/>
  <c r="C38" i="337"/>
  <c r="B38" i="337"/>
  <c r="C37" i="337"/>
  <c r="B37" i="337"/>
  <c r="C36" i="337"/>
  <c r="B36" i="337"/>
  <c r="C35" i="337"/>
  <c r="B35" i="337"/>
  <c r="C34" i="337"/>
  <c r="B34" i="337"/>
  <c r="C33" i="337"/>
  <c r="B33" i="337"/>
  <c r="C32" i="337"/>
  <c r="B32" i="337"/>
  <c r="C31" i="337"/>
  <c r="B31" i="337"/>
  <c r="C30" i="337"/>
  <c r="B30" i="337"/>
  <c r="C29" i="337"/>
  <c r="B29" i="337"/>
  <c r="C28" i="337"/>
  <c r="B28" i="337"/>
  <c r="C27" i="337"/>
  <c r="B27" i="337"/>
  <c r="C26" i="337"/>
  <c r="B26" i="337"/>
  <c r="C25" i="337"/>
  <c r="B25" i="337"/>
  <c r="C24" i="337"/>
  <c r="B24" i="337"/>
  <c r="C23" i="337"/>
  <c r="B23" i="337"/>
  <c r="C22" i="337"/>
  <c r="B22" i="337"/>
  <c r="C21" i="337"/>
  <c r="B21" i="337"/>
  <c r="C20" i="337"/>
  <c r="B20" i="337"/>
  <c r="C19" i="337"/>
  <c r="B19" i="337"/>
  <c r="C18" i="337"/>
  <c r="B18" i="337"/>
  <c r="C17" i="337"/>
  <c r="B17" i="337"/>
  <c r="C16" i="337"/>
  <c r="B16" i="337"/>
  <c r="C15" i="337"/>
  <c r="B15" i="337"/>
  <c r="C14" i="337"/>
  <c r="B14" i="337"/>
  <c r="C13" i="337"/>
  <c r="B13" i="337"/>
  <c r="C12" i="337"/>
  <c r="B12" i="337"/>
  <c r="C11" i="337"/>
  <c r="B11" i="337"/>
  <c r="C10" i="337"/>
  <c r="B10" i="337"/>
  <c r="C9" i="337"/>
  <c r="B9" i="337"/>
  <c r="C8" i="337"/>
  <c r="B8" i="337"/>
  <c r="C7" i="337"/>
  <c r="B7" i="337"/>
  <c r="C6" i="337"/>
  <c r="B6" i="337"/>
  <c r="A1" i="337"/>
  <c r="A2" i="336"/>
  <c r="A1" i="336"/>
  <c r="A2" i="335"/>
  <c r="A1" i="335"/>
  <c r="A2" i="334"/>
  <c r="A1" i="334"/>
  <c r="A2" i="333"/>
  <c r="A1" i="333"/>
  <c r="A2" i="332"/>
  <c r="A1" i="332"/>
  <c r="A2" i="331"/>
  <c r="A1" i="331"/>
  <c r="A2" i="330"/>
  <c r="A1" i="330"/>
  <c r="A2" i="329"/>
  <c r="A1" i="329"/>
  <c r="A2" i="328"/>
  <c r="A1" i="328"/>
  <c r="A2" i="327"/>
  <c r="A1" i="327"/>
  <c r="A2" i="326"/>
  <c r="A1" i="326"/>
  <c r="A2" i="325"/>
  <c r="A1" i="325"/>
  <c r="A2" i="324"/>
  <c r="A1" i="324"/>
  <c r="A2" i="323"/>
  <c r="A1" i="323"/>
  <c r="A2" i="322"/>
  <c r="A1" i="322"/>
  <c r="A2" i="321"/>
  <c r="A1" i="321"/>
  <c r="A2" i="320"/>
  <c r="A1" i="320"/>
  <c r="A2" i="319"/>
  <c r="A1" i="319"/>
  <c r="A2" i="318"/>
  <c r="A1" i="318"/>
  <c r="A2" i="317"/>
  <c r="A1" i="317"/>
  <c r="A2" i="316"/>
  <c r="A1" i="316"/>
  <c r="A2" i="315"/>
  <c r="A1" i="315"/>
  <c r="A2" i="314"/>
  <c r="A1" i="314"/>
  <c r="A2" i="313"/>
  <c r="A1" i="313"/>
  <c r="A2" i="312"/>
  <c r="A1" i="312"/>
  <c r="A2" i="311"/>
  <c r="A1" i="311"/>
  <c r="A2" i="310"/>
  <c r="A1" i="310"/>
  <c r="A2" i="309"/>
  <c r="A1" i="309"/>
  <c r="A2" i="308"/>
  <c r="A1" i="308"/>
  <c r="A2" i="307"/>
  <c r="A1" i="307"/>
  <c r="A2" i="306"/>
  <c r="A1" i="306"/>
  <c r="A2" i="305"/>
  <c r="A1" i="305"/>
  <c r="A2" i="304"/>
  <c r="A1" i="304"/>
  <c r="A2" i="303"/>
  <c r="A1" i="303"/>
  <c r="C39" i="302"/>
  <c r="B39" i="302"/>
  <c r="C38" i="302"/>
  <c r="B38" i="302"/>
  <c r="C37" i="302"/>
  <c r="B37" i="302"/>
  <c r="C36" i="302"/>
  <c r="B36" i="302"/>
  <c r="C35" i="302"/>
  <c r="B35" i="302"/>
  <c r="C34" i="302"/>
  <c r="B34" i="302"/>
  <c r="C33" i="302"/>
  <c r="B33" i="302"/>
  <c r="C32" i="302"/>
  <c r="B32" i="302"/>
  <c r="C31" i="302"/>
  <c r="B31" i="302"/>
  <c r="C30" i="302"/>
  <c r="B30" i="302"/>
  <c r="C29" i="302"/>
  <c r="B29" i="302"/>
  <c r="C28" i="302"/>
  <c r="B28" i="302"/>
  <c r="C27" i="302"/>
  <c r="B27" i="302"/>
  <c r="C26" i="302"/>
  <c r="B26" i="302"/>
  <c r="C25" i="302"/>
  <c r="B25" i="302"/>
  <c r="C24" i="302"/>
  <c r="B24" i="302"/>
  <c r="C23" i="302"/>
  <c r="B23" i="302"/>
  <c r="C22" i="302"/>
  <c r="B22" i="302"/>
  <c r="C21" i="302"/>
  <c r="B21" i="302"/>
  <c r="C20" i="302"/>
  <c r="B20" i="302"/>
  <c r="C19" i="302"/>
  <c r="B19" i="302"/>
  <c r="C18" i="302"/>
  <c r="B18" i="302"/>
  <c r="C17" i="302"/>
  <c r="B17" i="302"/>
  <c r="C16" i="302"/>
  <c r="B16" i="302"/>
  <c r="C15" i="302"/>
  <c r="B15" i="302"/>
  <c r="C14" i="302"/>
  <c r="B14" i="302"/>
  <c r="C13" i="302"/>
  <c r="B13" i="302"/>
  <c r="C12" i="302"/>
  <c r="B12" i="302"/>
  <c r="C11" i="302"/>
  <c r="B11" i="302"/>
  <c r="C10" i="302"/>
  <c r="B10" i="302"/>
  <c r="C9" i="302"/>
  <c r="B9" i="302"/>
  <c r="C8" i="302"/>
  <c r="B8" i="302"/>
  <c r="C7" i="302"/>
  <c r="B7" i="302"/>
  <c r="C6" i="302"/>
  <c r="B6" i="302"/>
  <c r="A1" i="302"/>
  <c r="A2" i="301"/>
  <c r="A1" i="301"/>
  <c r="A2" i="300"/>
  <c r="A1" i="300"/>
  <c r="A2" i="299"/>
  <c r="A1" i="299"/>
  <c r="A2" i="298"/>
  <c r="A1" i="298"/>
  <c r="A2" i="297"/>
  <c r="A1" i="297"/>
  <c r="A2" i="296"/>
  <c r="A1" i="296"/>
  <c r="A2" i="295"/>
  <c r="A1" i="295"/>
  <c r="A2" i="294"/>
  <c r="A1" i="294"/>
  <c r="A2" i="293"/>
  <c r="A1" i="293"/>
  <c r="A2" i="292"/>
  <c r="A1" i="292"/>
  <c r="A2" i="291"/>
  <c r="A1" i="291"/>
  <c r="A2" i="290"/>
  <c r="A1" i="290"/>
  <c r="A2" i="289"/>
  <c r="A1" i="289"/>
  <c r="A2" i="288"/>
  <c r="A1" i="288"/>
  <c r="A2" i="287"/>
  <c r="A1" i="287"/>
  <c r="A2" i="286"/>
  <c r="A1" i="286"/>
  <c r="A2" i="285"/>
  <c r="A1" i="285"/>
  <c r="A2" i="284"/>
  <c r="A1" i="284"/>
  <c r="A2" i="283"/>
  <c r="A1" i="283"/>
  <c r="A2" i="282"/>
  <c r="A1" i="282"/>
  <c r="A2" i="281"/>
  <c r="A1" i="281"/>
  <c r="A2" i="280"/>
  <c r="A1" i="280"/>
  <c r="A2" i="279"/>
  <c r="A1" i="279"/>
  <c r="A2" i="278"/>
  <c r="A1" i="278"/>
  <c r="A2" i="277"/>
  <c r="A1" i="277"/>
  <c r="A2" i="276"/>
  <c r="A1" i="276"/>
  <c r="A2" i="275"/>
  <c r="A1" i="275"/>
  <c r="A2" i="274"/>
  <c r="A1" i="274"/>
  <c r="A2" i="273"/>
  <c r="A1" i="273"/>
  <c r="A2" i="272"/>
  <c r="A1" i="272"/>
  <c r="A2" i="271"/>
  <c r="A1" i="271"/>
  <c r="A2" i="270"/>
  <c r="A1" i="270"/>
  <c r="A2" i="269"/>
  <c r="A1" i="269"/>
  <c r="A2" i="268"/>
  <c r="A1" i="268"/>
  <c r="C39" i="267"/>
  <c r="B39" i="267"/>
  <c r="C38" i="267"/>
  <c r="B38" i="267"/>
  <c r="C37" i="267"/>
  <c r="B37" i="267"/>
  <c r="C36" i="267"/>
  <c r="B36" i="267"/>
  <c r="C35" i="267"/>
  <c r="B35" i="267"/>
  <c r="C34" i="267"/>
  <c r="B34" i="267"/>
  <c r="C33" i="267"/>
  <c r="B33" i="267"/>
  <c r="C32" i="267"/>
  <c r="B32" i="267"/>
  <c r="C31" i="267"/>
  <c r="B31" i="267"/>
  <c r="C30" i="267"/>
  <c r="B30" i="267"/>
  <c r="C29" i="267"/>
  <c r="B29" i="267"/>
  <c r="C28" i="267"/>
  <c r="B28" i="267"/>
  <c r="C27" i="267"/>
  <c r="B27" i="267"/>
  <c r="C26" i="267"/>
  <c r="B26" i="267"/>
  <c r="C25" i="267"/>
  <c r="B25" i="267"/>
  <c r="C24" i="267"/>
  <c r="B24" i="267"/>
  <c r="C23" i="267"/>
  <c r="B23" i="267"/>
  <c r="C22" i="267"/>
  <c r="B22" i="267"/>
  <c r="C21" i="267"/>
  <c r="B21" i="267"/>
  <c r="C20" i="267"/>
  <c r="B20" i="267"/>
  <c r="C19" i="267"/>
  <c r="B19" i="267"/>
  <c r="C18" i="267"/>
  <c r="B18" i="267"/>
  <c r="C17" i="267"/>
  <c r="B17" i="267"/>
  <c r="C16" i="267"/>
  <c r="B16" i="267"/>
  <c r="C15" i="267"/>
  <c r="B15" i="267"/>
  <c r="C14" i="267"/>
  <c r="B14" i="267"/>
  <c r="C13" i="267"/>
  <c r="B13" i="267"/>
  <c r="C12" i="267"/>
  <c r="B12" i="267"/>
  <c r="C11" i="267"/>
  <c r="B11" i="267"/>
  <c r="C10" i="267"/>
  <c r="B10" i="267"/>
  <c r="C9" i="267"/>
  <c r="B9" i="267"/>
  <c r="C8" i="267"/>
  <c r="B8" i="267"/>
  <c r="C7" i="267"/>
  <c r="B7" i="267"/>
  <c r="C6" i="267"/>
  <c r="B6" i="267"/>
  <c r="A1" i="267"/>
  <c r="A2" i="266"/>
  <c r="A1" i="266"/>
  <c r="A2" i="265"/>
  <c r="A1" i="265"/>
  <c r="A2" i="264"/>
  <c r="A1" i="264"/>
  <c r="A2" i="263"/>
  <c r="A1" i="263"/>
  <c r="A2" i="262"/>
  <c r="A1" i="262"/>
  <c r="A2" i="261"/>
  <c r="A1" i="261"/>
  <c r="A2" i="260"/>
  <c r="A1" i="260"/>
  <c r="A2" i="259"/>
  <c r="A1" i="259"/>
  <c r="A2" i="258"/>
  <c r="A1" i="258"/>
  <c r="A2" i="257"/>
  <c r="A1" i="257"/>
  <c r="A2" i="256"/>
  <c r="A1" i="256"/>
  <c r="A2" i="255"/>
  <c r="A1" i="255"/>
  <c r="A2" i="254"/>
  <c r="A1" i="254"/>
  <c r="A2" i="253"/>
  <c r="A1" i="253"/>
  <c r="A2" i="252"/>
  <c r="A1" i="252"/>
  <c r="C20" i="251"/>
  <c r="B20" i="251"/>
  <c r="C19" i="251"/>
  <c r="B19" i="251"/>
  <c r="C18" i="251"/>
  <c r="B18" i="251"/>
  <c r="C17" i="251"/>
  <c r="B17" i="251"/>
  <c r="C16" i="251"/>
  <c r="B16" i="251"/>
  <c r="C15" i="251"/>
  <c r="B15" i="251"/>
  <c r="C14" i="251"/>
  <c r="B14" i="251"/>
  <c r="C13" i="251"/>
  <c r="B13" i="251"/>
  <c r="C12" i="251"/>
  <c r="B12" i="251"/>
  <c r="C11" i="251"/>
  <c r="B11" i="251"/>
  <c r="C10" i="251"/>
  <c r="B10" i="251"/>
  <c r="C9" i="251"/>
  <c r="B9" i="251"/>
  <c r="C8" i="251"/>
  <c r="B8" i="251"/>
  <c r="C7" i="251"/>
  <c r="B7" i="251"/>
  <c r="C6" i="251"/>
  <c r="B6" i="251"/>
  <c r="A1" i="251"/>
  <c r="A2" i="250"/>
  <c r="A1" i="250"/>
  <c r="A2" i="249"/>
  <c r="A1" i="249"/>
  <c r="A2" i="248"/>
  <c r="A1" i="248"/>
  <c r="A2" i="247"/>
  <c r="A1" i="247"/>
  <c r="A2" i="246"/>
  <c r="A1" i="246"/>
  <c r="A2" i="245"/>
  <c r="A1" i="245"/>
  <c r="A2" i="244"/>
  <c r="A1" i="244"/>
  <c r="A2" i="243"/>
  <c r="A1" i="243"/>
  <c r="A2" i="242"/>
  <c r="A1" i="242"/>
  <c r="A2" i="241"/>
  <c r="A1" i="241"/>
  <c r="A2" i="240"/>
  <c r="A1" i="240"/>
  <c r="A2" i="239"/>
  <c r="A1" i="239"/>
  <c r="A2" i="238"/>
  <c r="A1" i="238"/>
  <c r="A2" i="237"/>
  <c r="A1" i="237"/>
  <c r="A2" i="236"/>
  <c r="A1" i="236"/>
  <c r="A2" i="235"/>
  <c r="A1" i="235"/>
  <c r="A2" i="234"/>
  <c r="A1" i="234"/>
  <c r="C22" i="233"/>
  <c r="B22" i="233"/>
  <c r="C21" i="233"/>
  <c r="B21" i="233"/>
  <c r="C20" i="233"/>
  <c r="B20" i="233"/>
  <c r="C19" i="233"/>
  <c r="B19" i="233"/>
  <c r="C18" i="233"/>
  <c r="B18" i="233"/>
  <c r="C17" i="233"/>
  <c r="B17" i="233"/>
  <c r="C16" i="233"/>
  <c r="B16" i="233"/>
  <c r="C15" i="233"/>
  <c r="B15" i="233"/>
  <c r="C14" i="233"/>
  <c r="B14" i="233"/>
  <c r="C13" i="233"/>
  <c r="B13" i="233"/>
  <c r="C12" i="233"/>
  <c r="B12" i="233"/>
  <c r="C11" i="233"/>
  <c r="B11" i="233"/>
  <c r="C10" i="233"/>
  <c r="B10" i="233"/>
  <c r="C9" i="233"/>
  <c r="B9" i="233"/>
  <c r="C8" i="233"/>
  <c r="B8" i="233"/>
  <c r="C7" i="233"/>
  <c r="B7" i="233"/>
  <c r="C6" i="233"/>
  <c r="B6" i="233"/>
  <c r="A1" i="233"/>
  <c r="A2" i="232"/>
  <c r="A1" i="232"/>
  <c r="A2" i="231"/>
  <c r="A1" i="231"/>
  <c r="A2" i="230"/>
  <c r="A1" i="230"/>
  <c r="A2" i="229"/>
  <c r="A1" i="229"/>
  <c r="A2" i="228"/>
  <c r="A1" i="228"/>
  <c r="A2" i="227"/>
  <c r="A1" i="227"/>
  <c r="A2" i="226"/>
  <c r="A1" i="226"/>
  <c r="A2" i="225"/>
  <c r="A1" i="225"/>
  <c r="A2" i="224"/>
  <c r="A1" i="224"/>
  <c r="A2" i="223"/>
  <c r="A1" i="223"/>
  <c r="A2" i="222"/>
  <c r="A1" i="222"/>
  <c r="A2" i="221"/>
  <c r="A1" i="221"/>
  <c r="A2" i="220"/>
  <c r="A1" i="220"/>
  <c r="A2" i="219"/>
  <c r="A1" i="219"/>
  <c r="A2" i="218"/>
  <c r="A1" i="218"/>
  <c r="A2" i="217"/>
  <c r="A1" i="217"/>
  <c r="A2" i="216"/>
  <c r="A1" i="216"/>
  <c r="A2" i="215"/>
  <c r="A1" i="215"/>
  <c r="A2" i="214"/>
  <c r="A1" i="214"/>
  <c r="A2" i="213"/>
  <c r="A1" i="213"/>
  <c r="A2" i="212"/>
  <c r="A1" i="212"/>
  <c r="A2" i="211"/>
  <c r="A1" i="211"/>
  <c r="A2" i="210"/>
  <c r="A1" i="210"/>
  <c r="A2" i="209"/>
  <c r="A1" i="209"/>
  <c r="A2" i="208"/>
  <c r="A1" i="208"/>
  <c r="A2" i="207"/>
  <c r="A1" i="207"/>
  <c r="A2" i="206"/>
  <c r="A1" i="206"/>
  <c r="A2" i="205"/>
  <c r="A1" i="205"/>
  <c r="A2" i="204"/>
  <c r="A1" i="204"/>
  <c r="A2" i="203"/>
  <c r="A1" i="203"/>
  <c r="A2" i="202"/>
  <c r="A1" i="202"/>
  <c r="A2" i="201"/>
  <c r="A1" i="201"/>
  <c r="A2" i="200"/>
  <c r="A1" i="200"/>
  <c r="A2" i="199"/>
  <c r="A1" i="199"/>
  <c r="C39" i="198"/>
  <c r="B39" i="198"/>
  <c r="C38" i="198"/>
  <c r="B38" i="198"/>
  <c r="C37" i="198"/>
  <c r="B37" i="198"/>
  <c r="C36" i="198"/>
  <c r="B36" i="198"/>
  <c r="C35" i="198"/>
  <c r="B35" i="198"/>
  <c r="C34" i="198"/>
  <c r="B34" i="198"/>
  <c r="C33" i="198"/>
  <c r="B33" i="198"/>
  <c r="C32" i="198"/>
  <c r="B32" i="198"/>
  <c r="C31" i="198"/>
  <c r="B31" i="198"/>
  <c r="C30" i="198"/>
  <c r="B30" i="198"/>
  <c r="C29" i="198"/>
  <c r="B29" i="198"/>
  <c r="C28" i="198"/>
  <c r="B28" i="198"/>
  <c r="C27" i="198"/>
  <c r="B27" i="198"/>
  <c r="C26" i="198"/>
  <c r="B26" i="198"/>
  <c r="C25" i="198"/>
  <c r="B25" i="198"/>
  <c r="C24" i="198"/>
  <c r="B24" i="198"/>
  <c r="C23" i="198"/>
  <c r="B23" i="198"/>
  <c r="C22" i="198"/>
  <c r="B22" i="198"/>
  <c r="C21" i="198"/>
  <c r="B21" i="198"/>
  <c r="C20" i="198"/>
  <c r="B20" i="198"/>
  <c r="C19" i="198"/>
  <c r="B19" i="198"/>
  <c r="C18" i="198"/>
  <c r="B18" i="198"/>
  <c r="C17" i="198"/>
  <c r="B17" i="198"/>
  <c r="C16" i="198"/>
  <c r="B16" i="198"/>
  <c r="C15" i="198"/>
  <c r="B15" i="198"/>
  <c r="C14" i="198"/>
  <c r="B14" i="198"/>
  <c r="C13" i="198"/>
  <c r="B13" i="198"/>
  <c r="C12" i="198"/>
  <c r="B12" i="198"/>
  <c r="C11" i="198"/>
  <c r="B11" i="198"/>
  <c r="C10" i="198"/>
  <c r="B10" i="198"/>
  <c r="C9" i="198"/>
  <c r="B9" i="198"/>
  <c r="C8" i="198"/>
  <c r="B8" i="198"/>
  <c r="C7" i="198"/>
  <c r="B7" i="198"/>
  <c r="C6" i="198"/>
  <c r="B6" i="198"/>
  <c r="A1" i="198"/>
  <c r="A2" i="197"/>
  <c r="A1" i="197"/>
  <c r="A2" i="196"/>
  <c r="A1" i="196"/>
  <c r="A2" i="195"/>
  <c r="A1" i="195"/>
  <c r="A2" i="194"/>
  <c r="A1" i="194"/>
  <c r="A2" i="193"/>
  <c r="A1" i="193"/>
  <c r="A2" i="192"/>
  <c r="A1" i="192"/>
  <c r="A2" i="191"/>
  <c r="A1" i="191"/>
  <c r="A2" i="190"/>
  <c r="A1" i="190"/>
  <c r="A2" i="189"/>
  <c r="A1" i="189"/>
  <c r="A2" i="188"/>
  <c r="A1" i="188"/>
  <c r="A2" i="187"/>
  <c r="A1" i="187"/>
  <c r="A2" i="186"/>
  <c r="A1" i="186"/>
  <c r="A2" i="185"/>
  <c r="A1" i="185"/>
  <c r="A2" i="184"/>
  <c r="A1" i="184"/>
  <c r="A2" i="183"/>
  <c r="A1" i="183"/>
  <c r="A2" i="182"/>
  <c r="A1" i="182"/>
  <c r="A2" i="181"/>
  <c r="A1" i="181"/>
  <c r="A2" i="180"/>
  <c r="A1" i="180"/>
  <c r="C23" i="179"/>
  <c r="B23" i="179"/>
  <c r="C22" i="179"/>
  <c r="B22" i="179"/>
  <c r="C21" i="179"/>
  <c r="B21" i="179"/>
  <c r="C20" i="179"/>
  <c r="B20" i="179"/>
  <c r="C19" i="179"/>
  <c r="B19" i="179"/>
  <c r="C18" i="179"/>
  <c r="B18" i="179"/>
  <c r="C17" i="179"/>
  <c r="B17" i="179"/>
  <c r="C16" i="179"/>
  <c r="B16" i="179"/>
  <c r="C15" i="179"/>
  <c r="B15" i="179"/>
  <c r="C14" i="179"/>
  <c r="B14" i="179"/>
  <c r="C13" i="179"/>
  <c r="B13" i="179"/>
  <c r="C12" i="179"/>
  <c r="B12" i="179"/>
  <c r="C11" i="179"/>
  <c r="B11" i="179"/>
  <c r="C10" i="179"/>
  <c r="B10" i="179"/>
  <c r="C9" i="179"/>
  <c r="B9" i="179"/>
  <c r="C8" i="179"/>
  <c r="B8" i="179"/>
  <c r="C7" i="179"/>
  <c r="B7" i="179"/>
  <c r="C6" i="179"/>
  <c r="B6" i="179"/>
  <c r="A1" i="179"/>
  <c r="A2" i="178"/>
  <c r="A1" i="178"/>
  <c r="A2" i="177"/>
  <c r="A1" i="177"/>
  <c r="A2" i="176"/>
  <c r="A1" i="176"/>
  <c r="A2" i="175"/>
  <c r="A1" i="175"/>
  <c r="A2" i="174"/>
  <c r="A1" i="174"/>
  <c r="A2" i="173"/>
  <c r="A1" i="173"/>
  <c r="A2" i="172"/>
  <c r="A1" i="172"/>
  <c r="A2" i="171"/>
  <c r="A1" i="171"/>
  <c r="A2" i="170"/>
  <c r="A1" i="170"/>
  <c r="A2" i="169"/>
  <c r="A1" i="169"/>
  <c r="A2" i="168"/>
  <c r="A1" i="168"/>
  <c r="A2" i="167"/>
  <c r="A1" i="167"/>
  <c r="A2" i="166"/>
  <c r="A1" i="166"/>
  <c r="A2" i="165"/>
  <c r="A1" i="165"/>
  <c r="A2" i="164"/>
  <c r="A1" i="164"/>
  <c r="A2" i="163"/>
  <c r="A1" i="163"/>
  <c r="A2" i="162"/>
  <c r="A1" i="162"/>
  <c r="A2" i="161"/>
  <c r="A1" i="161"/>
  <c r="A2" i="160"/>
  <c r="A1" i="160"/>
  <c r="A2" i="159"/>
  <c r="A1" i="159"/>
  <c r="A2" i="158"/>
  <c r="A1" i="158"/>
  <c r="A2" i="157"/>
  <c r="A1" i="157"/>
  <c r="A2" i="156"/>
  <c r="A1" i="156"/>
  <c r="A2" i="155"/>
  <c r="A1" i="155"/>
  <c r="A2" i="154"/>
  <c r="A1" i="154"/>
  <c r="A2" i="153"/>
  <c r="A1" i="153"/>
  <c r="A2" i="152"/>
  <c r="A1" i="152"/>
  <c r="A2" i="151"/>
  <c r="A1" i="151"/>
  <c r="A2" i="150"/>
  <c r="A1" i="150"/>
  <c r="A2" i="149"/>
  <c r="A1" i="149"/>
  <c r="A2" i="148"/>
  <c r="A1" i="148"/>
  <c r="A2" i="147"/>
  <c r="A1" i="147"/>
  <c r="A2" i="146"/>
  <c r="A1" i="146"/>
  <c r="A2" i="145"/>
  <c r="A1" i="145"/>
  <c r="A2" i="144"/>
  <c r="A1" i="144"/>
  <c r="A2" i="143"/>
  <c r="A1" i="143"/>
  <c r="C41" i="142"/>
  <c r="B41" i="142"/>
  <c r="C40" i="142"/>
  <c r="B40" i="142"/>
  <c r="C39" i="142"/>
  <c r="B39" i="142"/>
  <c r="C38" i="142"/>
  <c r="B38" i="142"/>
  <c r="C37" i="142"/>
  <c r="B37" i="142"/>
  <c r="C36" i="142"/>
  <c r="B36" i="142"/>
  <c r="C35" i="142"/>
  <c r="B35" i="142"/>
  <c r="C34" i="142"/>
  <c r="B34" i="142"/>
  <c r="C33" i="142"/>
  <c r="B33" i="142"/>
  <c r="C32" i="142"/>
  <c r="B32" i="142"/>
  <c r="C31" i="142"/>
  <c r="B31" i="142"/>
  <c r="C30" i="142"/>
  <c r="B30" i="142"/>
  <c r="C29" i="142"/>
  <c r="B29" i="142"/>
  <c r="C28" i="142"/>
  <c r="B28" i="142"/>
  <c r="C27" i="142"/>
  <c r="B27" i="142"/>
  <c r="C26" i="142"/>
  <c r="B26" i="142"/>
  <c r="C25" i="142"/>
  <c r="B25" i="142"/>
  <c r="C24" i="142"/>
  <c r="B24" i="142"/>
  <c r="C23" i="142"/>
  <c r="B23" i="142"/>
  <c r="C22" i="142"/>
  <c r="B22" i="142"/>
  <c r="C21" i="142"/>
  <c r="B21" i="142"/>
  <c r="C20" i="142"/>
  <c r="B20" i="142"/>
  <c r="C19" i="142"/>
  <c r="B19" i="142"/>
  <c r="C18" i="142"/>
  <c r="B18" i="142"/>
  <c r="C17" i="142"/>
  <c r="B17" i="142"/>
  <c r="C16" i="142"/>
  <c r="B16" i="142"/>
  <c r="C15" i="142"/>
  <c r="B15" i="142"/>
  <c r="C14" i="142"/>
  <c r="B14" i="142"/>
  <c r="C13" i="142"/>
  <c r="B13" i="142"/>
  <c r="C12" i="142"/>
  <c r="B12" i="142"/>
  <c r="C11" i="142"/>
  <c r="B11" i="142"/>
  <c r="C10" i="142"/>
  <c r="B10" i="142"/>
  <c r="C9" i="142"/>
  <c r="B9" i="142"/>
  <c r="C8" i="142"/>
  <c r="B8" i="142"/>
  <c r="C7" i="142"/>
  <c r="B7" i="142"/>
  <c r="C6" i="142"/>
  <c r="B6" i="142"/>
  <c r="A1" i="142"/>
  <c r="A2" i="141"/>
  <c r="A1" i="141"/>
  <c r="A2" i="140"/>
  <c r="A1" i="140"/>
  <c r="A2" i="139"/>
  <c r="A1" i="139"/>
  <c r="A2" i="138"/>
  <c r="A1" i="138"/>
  <c r="A2" i="137"/>
  <c r="A1" i="137"/>
  <c r="A2" i="136"/>
  <c r="A1" i="136"/>
  <c r="A2" i="135"/>
  <c r="A1" i="135"/>
  <c r="A2" i="134"/>
  <c r="A1" i="134"/>
  <c r="A2" i="133"/>
  <c r="A1" i="133"/>
  <c r="A2" i="132"/>
  <c r="A1" i="132"/>
  <c r="A2" i="131"/>
  <c r="A1" i="131"/>
  <c r="A2" i="130"/>
  <c r="A1" i="130"/>
  <c r="A2" i="129"/>
  <c r="A1" i="129"/>
  <c r="A2" i="128"/>
  <c r="A1" i="128"/>
  <c r="A2" i="127"/>
  <c r="A1" i="127"/>
  <c r="A2" i="126"/>
  <c r="A1" i="126"/>
  <c r="A2" i="125"/>
  <c r="A1" i="125"/>
  <c r="A2" i="124"/>
  <c r="A1" i="124"/>
  <c r="C23" i="123"/>
  <c r="B23" i="123"/>
  <c r="C22" i="123"/>
  <c r="B22" i="123"/>
  <c r="C21" i="123"/>
  <c r="B21" i="123"/>
  <c r="C20" i="123"/>
  <c r="B20" i="123"/>
  <c r="C19" i="123"/>
  <c r="B19" i="123"/>
  <c r="C18" i="123"/>
  <c r="B18" i="123"/>
  <c r="C17" i="123"/>
  <c r="B17" i="123"/>
  <c r="C16" i="123"/>
  <c r="B16" i="123"/>
  <c r="C15" i="123"/>
  <c r="B15" i="123"/>
  <c r="C14" i="123"/>
  <c r="B14" i="123"/>
  <c r="C13" i="123"/>
  <c r="B13" i="123"/>
  <c r="C12" i="123"/>
  <c r="B12" i="123"/>
  <c r="C11" i="123"/>
  <c r="B11" i="123"/>
  <c r="C10" i="123"/>
  <c r="B10" i="123"/>
  <c r="C9" i="123"/>
  <c r="B9" i="123"/>
  <c r="C8" i="123"/>
  <c r="B8" i="123"/>
  <c r="C7" i="123"/>
  <c r="B7" i="123"/>
  <c r="C6" i="123"/>
  <c r="B6" i="123"/>
  <c r="A1" i="123"/>
  <c r="A2" i="122"/>
  <c r="A1" i="122"/>
  <c r="A2" i="121"/>
  <c r="A1" i="121"/>
  <c r="A2" i="120"/>
  <c r="A1" i="120"/>
  <c r="A2" i="119"/>
  <c r="A1" i="119"/>
  <c r="A2" i="118"/>
  <c r="A1" i="118"/>
  <c r="A2" i="117"/>
  <c r="A1" i="117"/>
  <c r="A2" i="116"/>
  <c r="A1" i="116"/>
  <c r="A2" i="115"/>
  <c r="A1" i="115"/>
  <c r="A2" i="114"/>
  <c r="A1" i="114"/>
  <c r="A2" i="113"/>
  <c r="A1" i="113"/>
  <c r="A2" i="112"/>
  <c r="A1" i="112"/>
  <c r="A2" i="111"/>
  <c r="A1" i="111"/>
  <c r="A2" i="110"/>
  <c r="A1" i="110"/>
  <c r="A2" i="109"/>
  <c r="A1" i="109"/>
  <c r="A2" i="108"/>
  <c r="A1" i="108"/>
  <c r="A2" i="107"/>
  <c r="A1" i="107"/>
  <c r="A2" i="106"/>
  <c r="A1" i="106"/>
  <c r="A2" i="105"/>
  <c r="A1" i="105"/>
  <c r="C23" i="104"/>
  <c r="B23" i="104"/>
  <c r="C22" i="104"/>
  <c r="B22" i="104"/>
  <c r="C21" i="104"/>
  <c r="B21" i="104"/>
  <c r="C20" i="104"/>
  <c r="B20" i="104"/>
  <c r="C19" i="104"/>
  <c r="B19" i="104"/>
  <c r="C18" i="104"/>
  <c r="B18" i="104"/>
  <c r="C17" i="104"/>
  <c r="B17" i="104"/>
  <c r="C16" i="104"/>
  <c r="B16" i="104"/>
  <c r="C15" i="104"/>
  <c r="B15" i="104"/>
  <c r="C14" i="104"/>
  <c r="B14" i="104"/>
  <c r="C13" i="104"/>
  <c r="B13" i="104"/>
  <c r="C12" i="104"/>
  <c r="B12" i="104"/>
  <c r="C11" i="104"/>
  <c r="B11" i="104"/>
  <c r="C10" i="104"/>
  <c r="B10" i="104"/>
  <c r="C9" i="104"/>
  <c r="B9" i="104"/>
  <c r="C8" i="104"/>
  <c r="B8" i="104"/>
  <c r="C7" i="104"/>
  <c r="B7" i="104"/>
  <c r="C6" i="104"/>
  <c r="B6" i="104"/>
  <c r="A1" i="104"/>
  <c r="A2" i="103"/>
  <c r="A1" i="103"/>
  <c r="A2" i="102"/>
  <c r="A1" i="102"/>
  <c r="A2" i="101"/>
  <c r="A1" i="101"/>
  <c r="A2" i="100"/>
  <c r="A1" i="100"/>
  <c r="A2" i="99"/>
  <c r="A1" i="99"/>
  <c r="A2" i="98"/>
  <c r="A1" i="98"/>
  <c r="A2" i="97"/>
  <c r="A1" i="97"/>
  <c r="A2" i="96"/>
  <c r="A1" i="96"/>
  <c r="A2" i="95"/>
  <c r="A1" i="95"/>
  <c r="A2" i="94"/>
  <c r="A1" i="94"/>
  <c r="A2" i="93"/>
  <c r="A1" i="93"/>
  <c r="A2" i="92"/>
  <c r="A1" i="92"/>
  <c r="A2" i="91"/>
  <c r="A1" i="91"/>
  <c r="A2" i="90"/>
  <c r="A1" i="90"/>
  <c r="A2" i="89"/>
  <c r="A1" i="89"/>
  <c r="A2" i="88"/>
  <c r="A1" i="88"/>
  <c r="C21" i="87"/>
  <c r="B21" i="87"/>
  <c r="C20" i="87"/>
  <c r="B20" i="87"/>
  <c r="C19" i="87"/>
  <c r="B19" i="87"/>
  <c r="C18" i="87"/>
  <c r="B18" i="87"/>
  <c r="C17" i="87"/>
  <c r="B17" i="87"/>
  <c r="C16" i="87"/>
  <c r="B16" i="87"/>
  <c r="C15" i="87"/>
  <c r="B15" i="87"/>
  <c r="C14" i="87"/>
  <c r="B14" i="87"/>
  <c r="C13" i="87"/>
  <c r="B13" i="87"/>
  <c r="C12" i="87"/>
  <c r="B12" i="87"/>
  <c r="C11" i="87"/>
  <c r="B11" i="87"/>
  <c r="C10" i="87"/>
  <c r="B10" i="87"/>
  <c r="C9" i="87"/>
  <c r="B9" i="87"/>
  <c r="C8" i="87"/>
  <c r="B8" i="87"/>
  <c r="C7" i="87"/>
  <c r="B7" i="87"/>
  <c r="C6" i="87"/>
  <c r="B6" i="87"/>
  <c r="A1" i="87"/>
  <c r="A2" i="86"/>
  <c r="A1" i="86"/>
  <c r="A2" i="85"/>
  <c r="A1" i="85"/>
  <c r="A2" i="84"/>
  <c r="A1" i="84"/>
  <c r="A2" i="83"/>
  <c r="A1" i="83"/>
  <c r="A2" i="82"/>
  <c r="A1" i="82"/>
  <c r="A2" i="81"/>
  <c r="A1" i="81"/>
  <c r="A2" i="80"/>
  <c r="A1" i="80"/>
  <c r="A2" i="79"/>
  <c r="A1" i="79"/>
  <c r="A2" i="78"/>
  <c r="A1" i="78"/>
  <c r="A2" i="77"/>
  <c r="A1" i="77"/>
  <c r="A2" i="76"/>
  <c r="A1" i="76"/>
  <c r="A2" i="75"/>
  <c r="A1" i="75"/>
  <c r="A2" i="74"/>
  <c r="A1" i="74"/>
  <c r="A2" i="73"/>
  <c r="A1" i="73"/>
  <c r="A2" i="72"/>
  <c r="A1" i="72"/>
  <c r="A2" i="71"/>
  <c r="A1" i="71"/>
  <c r="A2" i="70"/>
  <c r="A1" i="70"/>
  <c r="C22" i="69"/>
  <c r="B22" i="69"/>
  <c r="C21" i="69"/>
  <c r="B21" i="69"/>
  <c r="C20" i="69"/>
  <c r="B20" i="69"/>
  <c r="C19" i="69"/>
  <c r="B19" i="69"/>
  <c r="C18" i="69"/>
  <c r="B18" i="69"/>
  <c r="C17" i="69"/>
  <c r="B17" i="69"/>
  <c r="C16" i="69"/>
  <c r="B16" i="69"/>
  <c r="C15" i="69"/>
  <c r="B15" i="69"/>
  <c r="C14" i="69"/>
  <c r="B14" i="69"/>
  <c r="C13" i="69"/>
  <c r="B13" i="69"/>
  <c r="C12" i="69"/>
  <c r="B12" i="69"/>
  <c r="C11" i="69"/>
  <c r="B11" i="69"/>
  <c r="C10" i="69"/>
  <c r="B10" i="69"/>
  <c r="C9" i="69"/>
  <c r="B9" i="69"/>
  <c r="C8" i="69"/>
  <c r="B8" i="69"/>
  <c r="C7" i="69"/>
  <c r="B7" i="69"/>
  <c r="C6" i="69"/>
  <c r="B6" i="69"/>
  <c r="A1" i="69"/>
  <c r="A2" i="68"/>
  <c r="A1" i="68"/>
  <c r="A2" i="67"/>
  <c r="A1" i="67"/>
  <c r="A2" i="66"/>
  <c r="A1" i="66"/>
  <c r="A2" i="65"/>
  <c r="A1" i="65"/>
  <c r="A2" i="64"/>
  <c r="A1" i="64"/>
  <c r="A2" i="63"/>
  <c r="A1" i="63"/>
  <c r="A2" i="62"/>
  <c r="A1" i="62"/>
  <c r="A2" i="61"/>
  <c r="A1" i="61"/>
  <c r="A2" i="60"/>
  <c r="A1" i="60"/>
  <c r="A2" i="59"/>
  <c r="A1" i="59"/>
  <c r="A2" i="58"/>
  <c r="A1" i="58"/>
  <c r="A2" i="57"/>
  <c r="A1" i="57"/>
  <c r="A2" i="56"/>
  <c r="A1" i="56"/>
  <c r="A2" i="55"/>
  <c r="A1" i="55"/>
  <c r="A2" i="54"/>
  <c r="A1" i="54"/>
  <c r="A2" i="53"/>
  <c r="A1" i="53"/>
  <c r="A2" i="52"/>
  <c r="A1" i="52"/>
  <c r="C22" i="51"/>
  <c r="B22" i="51"/>
  <c r="C21" i="51"/>
  <c r="B21" i="51"/>
  <c r="C20" i="51"/>
  <c r="B20" i="51"/>
  <c r="C19" i="51"/>
  <c r="B19" i="51"/>
  <c r="C18" i="51"/>
  <c r="B18" i="51"/>
  <c r="C17" i="51"/>
  <c r="B17" i="51"/>
  <c r="C16" i="51"/>
  <c r="B16" i="51"/>
  <c r="C15" i="51"/>
  <c r="B15" i="51"/>
  <c r="C14" i="51"/>
  <c r="B14" i="51"/>
  <c r="C13" i="51"/>
  <c r="B13" i="51"/>
  <c r="C12" i="51"/>
  <c r="B12" i="51"/>
  <c r="C11" i="51"/>
  <c r="B11" i="51"/>
  <c r="C10" i="51"/>
  <c r="B10" i="51"/>
  <c r="C9" i="51"/>
  <c r="B9" i="51"/>
  <c r="C8" i="51"/>
  <c r="B8" i="51"/>
  <c r="C7" i="51"/>
  <c r="B7" i="51"/>
  <c r="C6" i="51"/>
  <c r="B6" i="51"/>
  <c r="A1" i="51"/>
  <c r="A2" i="50"/>
  <c r="A1" i="50"/>
  <c r="A2" i="49"/>
  <c r="A1" i="49"/>
  <c r="A2" i="48"/>
  <c r="A1" i="48"/>
  <c r="A2" i="47"/>
  <c r="A1" i="47"/>
  <c r="A2" i="46"/>
  <c r="A1" i="46"/>
  <c r="A2" i="45"/>
  <c r="A1" i="45"/>
  <c r="A2" i="44"/>
  <c r="A1" i="44"/>
  <c r="A2" i="43"/>
  <c r="A1" i="43"/>
  <c r="A2" i="42"/>
  <c r="A1" i="42"/>
  <c r="A2" i="41"/>
  <c r="A1" i="41"/>
  <c r="A2" i="40"/>
  <c r="A1" i="40"/>
  <c r="A2" i="39"/>
  <c r="A1" i="39"/>
  <c r="A2" i="38"/>
  <c r="A1" i="38"/>
  <c r="A2" i="37"/>
  <c r="A1" i="37"/>
  <c r="A2" i="36"/>
  <c r="A1" i="36"/>
  <c r="A2" i="35"/>
  <c r="A1" i="35"/>
  <c r="A2" i="34"/>
  <c r="A1" i="34"/>
  <c r="A2" i="33"/>
  <c r="A1" i="33"/>
  <c r="A2" i="32"/>
  <c r="A1" i="32"/>
  <c r="A2" i="31"/>
  <c r="A1" i="31"/>
  <c r="A2" i="30"/>
  <c r="A1" i="30"/>
  <c r="A2" i="29"/>
  <c r="A1" i="29"/>
  <c r="A2" i="28"/>
  <c r="A1" i="28"/>
  <c r="A2" i="27"/>
  <c r="A1" i="27"/>
  <c r="A2" i="26"/>
  <c r="A1" i="26"/>
  <c r="A2" i="25"/>
  <c r="A1" i="25"/>
  <c r="A2" i="24"/>
  <c r="A1" i="24"/>
  <c r="A2" i="23"/>
  <c r="A1" i="23"/>
  <c r="A2" i="22"/>
  <c r="A1" i="22"/>
  <c r="A2" i="21"/>
  <c r="A1" i="21"/>
  <c r="A2" i="20"/>
  <c r="A1" i="20"/>
  <c r="A2" i="19"/>
  <c r="A1" i="19"/>
  <c r="A2" i="18"/>
  <c r="A1" i="18"/>
  <c r="A2" i="17"/>
  <c r="A1" i="17"/>
  <c r="A2" i="16"/>
  <c r="A1" i="16"/>
  <c r="A2" i="15"/>
  <c r="A1" i="15"/>
  <c r="C41" i="14"/>
  <c r="B41" i="14"/>
  <c r="C40" i="14"/>
  <c r="B40" i="14"/>
  <c r="C39" i="14"/>
  <c r="B39" i="14"/>
  <c r="C38" i="14"/>
  <c r="B38" i="14"/>
  <c r="C37" i="14"/>
  <c r="B37" i="14"/>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C21" i="14"/>
  <c r="B21" i="14"/>
  <c r="C20" i="14"/>
  <c r="B20" i="14"/>
  <c r="C19" i="14"/>
  <c r="B19" i="14"/>
  <c r="C18" i="14"/>
  <c r="B18" i="14"/>
  <c r="C17" i="14"/>
  <c r="B17" i="14"/>
  <c r="C16" i="14"/>
  <c r="B16" i="14"/>
  <c r="C15" i="14"/>
  <c r="B15" i="14"/>
  <c r="C14" i="14"/>
  <c r="B14" i="14"/>
  <c r="C13" i="14"/>
  <c r="B13" i="14"/>
  <c r="C12" i="14"/>
  <c r="B12" i="14"/>
  <c r="C11" i="14"/>
  <c r="B11" i="14"/>
  <c r="C10" i="14"/>
  <c r="B10" i="14"/>
  <c r="C9" i="14"/>
  <c r="B9" i="14"/>
  <c r="C8" i="14"/>
  <c r="B8" i="14"/>
  <c r="C7" i="14"/>
  <c r="B7" i="14"/>
  <c r="C6" i="14"/>
  <c r="B6" i="14"/>
  <c r="A1" i="14"/>
  <c r="A2" i="13"/>
  <c r="A1" i="13"/>
  <c r="A2" i="12"/>
  <c r="A1" i="12"/>
  <c r="A2" i="11"/>
  <c r="A1" i="11"/>
  <c r="A2" i="10"/>
  <c r="A1" i="10"/>
  <c r="A2" i="9"/>
  <c r="A1" i="9"/>
  <c r="A2" i="8"/>
  <c r="A1" i="8"/>
  <c r="A2" i="7"/>
  <c r="A1" i="7"/>
  <c r="A2" i="6"/>
  <c r="A1" i="6"/>
  <c r="A2" i="5"/>
  <c r="A1" i="5"/>
  <c r="A2" i="4"/>
  <c r="A1" i="4"/>
  <c r="C15" i="3"/>
  <c r="B15" i="3"/>
  <c r="C14" i="3"/>
  <c r="B14" i="3"/>
  <c r="C13" i="3"/>
  <c r="B13" i="3"/>
  <c r="C12" i="3"/>
  <c r="B12" i="3"/>
  <c r="C11" i="3"/>
  <c r="B11" i="3"/>
  <c r="C10" i="3"/>
  <c r="B10" i="3"/>
  <c r="C9" i="3"/>
  <c r="B9" i="3"/>
  <c r="C8" i="3"/>
  <c r="B8" i="3"/>
  <c r="C7" i="3"/>
  <c r="B7" i="3"/>
  <c r="C6" i="3"/>
  <c r="B6" i="3"/>
  <c r="A1" i="3"/>
  <c r="A1" i="2"/>
  <c r="C46" i="1"/>
  <c r="B46" i="1"/>
  <c r="C45" i="1"/>
  <c r="B45" i="1"/>
  <c r="C44" i="1"/>
  <c r="B44" i="1"/>
  <c r="C43" i="1"/>
  <c r="B43" i="1"/>
  <c r="C42" i="1"/>
  <c r="B42" i="1"/>
  <c r="C41" i="1"/>
  <c r="B41" i="1"/>
  <c r="C40" i="1"/>
  <c r="B40" i="1"/>
  <c r="C39" i="1"/>
  <c r="B39" i="1"/>
  <c r="C38" i="1"/>
  <c r="B38" i="1"/>
  <c r="C37" i="1"/>
  <c r="B37" i="1"/>
  <c r="C36" i="1"/>
  <c r="B36" i="1"/>
  <c r="C35" i="1"/>
  <c r="B35" i="1"/>
  <c r="C34" i="1"/>
  <c r="B34" i="1"/>
  <c r="C33" i="1"/>
  <c r="B33" i="1"/>
  <c r="C32" i="1"/>
  <c r="B32" i="1"/>
  <c r="C31" i="1"/>
  <c r="B31" i="1"/>
  <c r="C30" i="1"/>
  <c r="B30" i="1"/>
  <c r="C29" i="1"/>
  <c r="B29" i="1"/>
  <c r="C28" i="1"/>
  <c r="B28" i="1"/>
  <c r="C27" i="1"/>
  <c r="B27" i="1"/>
  <c r="C26" i="1"/>
  <c r="B26" i="1"/>
  <c r="C25" i="1"/>
  <c r="B25" i="1"/>
  <c r="C24" i="1"/>
  <c r="B24" i="1"/>
  <c r="C23" i="1"/>
  <c r="B23" i="1"/>
  <c r="C22" i="1"/>
  <c r="B22" i="1"/>
  <c r="C21" i="1"/>
  <c r="B21" i="1"/>
  <c r="C20" i="1"/>
  <c r="B20" i="1"/>
  <c r="C19" i="1"/>
  <c r="B19" i="1"/>
  <c r="C18" i="1"/>
  <c r="B18" i="1"/>
  <c r="C17" i="1"/>
  <c r="B17" i="1"/>
  <c r="C16" i="1"/>
  <c r="B16" i="1"/>
  <c r="C15" i="1"/>
  <c r="B15" i="1"/>
  <c r="C14" i="1"/>
  <c r="B14" i="1"/>
  <c r="C13" i="1"/>
  <c r="B13" i="1"/>
  <c r="C12" i="1"/>
  <c r="B12" i="1"/>
  <c r="C11" i="1"/>
  <c r="B11" i="1"/>
  <c r="C10" i="1"/>
  <c r="B10" i="1"/>
  <c r="C9" i="1"/>
  <c r="B9" i="1"/>
  <c r="C8" i="1"/>
  <c r="B8" i="1"/>
  <c r="C7" i="1"/>
  <c r="B7" i="1"/>
  <c r="C6" i="1"/>
  <c r="B6" i="1"/>
  <c r="C5" i="1"/>
  <c r="B5" i="1"/>
</calcChain>
</file>

<file path=xl/sharedStrings.xml><?xml version="1.0" encoding="utf-8"?>
<sst xmlns="http://schemas.openxmlformats.org/spreadsheetml/2006/main" count="61395" uniqueCount="7928">
  <si>
    <t>Kode</t>
  </si>
  <si>
    <t>Bezeichnung</t>
  </si>
  <si>
    <t>Geltungsbereich</t>
  </si>
  <si>
    <t>A70</t>
  </si>
  <si>
    <t>Fehlerhafte Dokumentation wird bestätigt (qualitativ auffällig)</t>
  </si>
  <si>
    <t>AK</t>
  </si>
  <si>
    <t>A71</t>
  </si>
  <si>
    <t>Hinweise auf Struktur- und Prozessmängel (qualitativ auffällig)</t>
  </si>
  <si>
    <t>QI</t>
  </si>
  <si>
    <t>A72</t>
  </si>
  <si>
    <t>Keine (ausreichend erklärenden) Gründe für die rechnerische Auffälligkeit benannt (qualitativ auffällig)</t>
  </si>
  <si>
    <t>QI/AK</t>
  </si>
  <si>
    <t>A99</t>
  </si>
  <si>
    <t>Sonstiges (qualitativ auffällig)</t>
  </si>
  <si>
    <t>D80</t>
  </si>
  <si>
    <t>unvollzählige oder falsche Dokumentation</t>
  </si>
  <si>
    <t>D81</t>
  </si>
  <si>
    <t>Softwareprobleme haben eine falsche Dokumentation verursacht</t>
  </si>
  <si>
    <t>D99</t>
  </si>
  <si>
    <t>Sonstiges (Bewertung nicht möglich wegen fehlerhafter Dokumentation)</t>
  </si>
  <si>
    <t>S92</t>
  </si>
  <si>
    <t>Stellungnahmeverfahren konnte noch nicht abgeschlossen werden (Sonstiges)</t>
  </si>
  <si>
    <t>S99</t>
  </si>
  <si>
    <t>Sonstiges (Sonstiges)</t>
  </si>
  <si>
    <t>U60</t>
  </si>
  <si>
    <t>Korrekte Dokumentation wird bestätigt (qualitativ unauffällig)</t>
  </si>
  <si>
    <t>U61</t>
  </si>
  <si>
    <t>besondere klinische Situation, im Kommentar zu erläutern (qualitativ unauffällig)</t>
  </si>
  <si>
    <t>U62</t>
  </si>
  <si>
    <t>Das abweichende Ergebnis erklärt sich durch Einzelfälle (qualitativ unauffällig)</t>
  </si>
  <si>
    <t>U63</t>
  </si>
  <si>
    <t>Kein Hinweis auf Mängel der med. Qualität, vereinzelt Dokumentationsprobleme (qualitativ unauffällig)</t>
  </si>
  <si>
    <t>U99</t>
  </si>
  <si>
    <t>Sonstiges (qualitativ unauffällig)</t>
  </si>
  <si>
    <t>Einstufungsschema für rechnerische Auffälligkeiten bei Qualitätsindikatoren und Auffälligkeitskriterien nach Abschluss des Stellungnahmeverfahrens nach QSEB-Spezifikation</t>
  </si>
  <si>
    <t>ID</t>
  </si>
  <si>
    <t>Auffälligkeitskriterium</t>
  </si>
  <si>
    <t>Art der Auffälligkeit</t>
  </si>
  <si>
    <t>rechnerisch auffällige Ergebnisse</t>
  </si>
  <si>
    <t>andere Auffälligkeit</t>
  </si>
  <si>
    <t>Auffälligkeitskriterien zur Vollzähligkeit</t>
  </si>
  <si>
    <t>852204</t>
  </si>
  <si>
    <t>Auffälligkeitskriterium zur Unterdokumentation</t>
  </si>
  <si>
    <t>7 / 7
(100,00 %)</t>
  </si>
  <si>
    <t>0 / 7
(0,00 %)</t>
  </si>
  <si>
    <t>852202</t>
  </si>
  <si>
    <t>Auffälligkeitskriterium zur Überdokumentation</t>
  </si>
  <si>
    <t>4 / 4
(100,00 %)</t>
  </si>
  <si>
    <t>0 / 4
(0,00 %)</t>
  </si>
  <si>
    <t>852203</t>
  </si>
  <si>
    <t>Auffälligkeitskriterium zum Minimaldatensatz (MDS)</t>
  </si>
  <si>
    <t>0 / 0
(-)</t>
  </si>
  <si>
    <t>Summe</t>
  </si>
  <si>
    <t>11 / 11
(100,00 %)</t>
  </si>
  <si>
    <t>0 / 11
(0,00 %)</t>
  </si>
  <si>
    <t>Auffälligkeitskriterien: Art der Auffälligkeit (AJ 2024) – CHE</t>
  </si>
  <si>
    <t>Auffälligkeitskriterien zur Plausibilität und Vollständigkeit</t>
  </si>
  <si>
    <t>852310</t>
  </si>
  <si>
    <t>Angabe eines nicht spezifizierten Entlassungsgrundes bei Herztransplantationen</t>
  </si>
  <si>
    <t>850239</t>
  </si>
  <si>
    <t>Auffälligkeitskriterium zur Unterdokumentation (Herztransplantation)</t>
  </si>
  <si>
    <t>850240</t>
  </si>
  <si>
    <t>Auffälligkeitskriterium zur Überdokumentation (Herztransplantation)</t>
  </si>
  <si>
    <t>850257</t>
  </si>
  <si>
    <t>Zeitgerechte Durchführung des 1-Jahres-Follow-up</t>
  </si>
  <si>
    <t>850258</t>
  </si>
  <si>
    <t>Zeitgerechte Durchführung des 2-Jahres-Follow-up</t>
  </si>
  <si>
    <t>5 / 5
(100,00 %)</t>
  </si>
  <si>
    <t>0 / 5
(0,00 %)</t>
  </si>
  <si>
    <t>850259</t>
  </si>
  <si>
    <t>Zeitgerechte Durchführung des 3-Jahres-Follow-up</t>
  </si>
  <si>
    <t>17 / 17
(100,00 %)</t>
  </si>
  <si>
    <t>0 / 17
(0,00 %)</t>
  </si>
  <si>
    <t>Auffälligkeitskriterien: Art der Auffälligkeit (AJ 2024) – TX-HTX</t>
  </si>
  <si>
    <t>851807</t>
  </si>
  <si>
    <t>Angabe von VA-ECMO bei Systemart</t>
  </si>
  <si>
    <t>6 / 6
(100,00 %)</t>
  </si>
  <si>
    <t>0 / 6
(0,00 %)</t>
  </si>
  <si>
    <t>852311</t>
  </si>
  <si>
    <t>Angabe eines nicht spezifizierten Entlassungsgrundes bei Herzunterstützungssystemen/Kunstherzen</t>
  </si>
  <si>
    <t>850249</t>
  </si>
  <si>
    <t>Auffälligkeitskriterium zur Unterdokumentation (Herzunterstützungssysteme/Kunstherzen)</t>
  </si>
  <si>
    <t>2 / 2
(100,00 %)</t>
  </si>
  <si>
    <t>0 / 2
(0,00 %)</t>
  </si>
  <si>
    <t>850250</t>
  </si>
  <si>
    <t>Auffälligkeitskriterium zur Überdokumentation (Herzunterstützungssysteme/Kunstherzen)</t>
  </si>
  <si>
    <t>1 / 1
(100,00 %)</t>
  </si>
  <si>
    <t>0 / 1
(0,00 %)</t>
  </si>
  <si>
    <t>9 / 9
(100,00 %)</t>
  </si>
  <si>
    <t>0 / 9
(0,00 %)</t>
  </si>
  <si>
    <t>Auffälligkeitskriterien: Art der Auffälligkeit (AJ 2024) – TX-MKU</t>
  </si>
  <si>
    <t>852107</t>
  </si>
  <si>
    <t>Auffälligkeitskriterien: Art der Auffälligkeit (AJ 2024) – KCHK-AK-CHIR</t>
  </si>
  <si>
    <t>852109</t>
  </si>
  <si>
    <t>8 / 8
(100,00 %)</t>
  </si>
  <si>
    <t>0 / 8
(0,00 %)</t>
  </si>
  <si>
    <t>Auffälligkeitskriterien: Art der Auffälligkeit (AJ 2024) – KCHK-AK-KATH</t>
  </si>
  <si>
    <t>852111</t>
  </si>
  <si>
    <t>10 / 10
(100,00 %)</t>
  </si>
  <si>
    <t>0 / 10
(0,00 %)</t>
  </si>
  <si>
    <t>Auffälligkeitskriterien: Art der Auffälligkeit (AJ 2024) – KCHK-KC</t>
  </si>
  <si>
    <t>852113</t>
  </si>
  <si>
    <t>13 / 13
(100,00 %)</t>
  </si>
  <si>
    <t>0 / 13
(0,00 %)</t>
  </si>
  <si>
    <t>Auffälligkeitskriterien: Art der Auffälligkeit (AJ 2024) – KCHK-MK-CHIR</t>
  </si>
  <si>
    <t>852115</t>
  </si>
  <si>
    <t>12 / 12
(100,00 %)</t>
  </si>
  <si>
    <t>0 / 12
(0,00 %)</t>
  </si>
  <si>
    <t>Auffälligkeitskriterien: Art der Auffälligkeit (AJ 2024) – KCHK-MK-KATH</t>
  </si>
  <si>
    <t>850253</t>
  </si>
  <si>
    <t>850254</t>
  </si>
  <si>
    <t>850281</t>
  </si>
  <si>
    <t>15 / 15
(100,00 %)</t>
  </si>
  <si>
    <t>0 / 15
(0,00 %)</t>
  </si>
  <si>
    <t>Auffälligkeitskriterien: Art der Auffälligkeit (AJ 2024) – KCHK-D</t>
  </si>
  <si>
    <t>852312</t>
  </si>
  <si>
    <t>Angabe eines nicht spezifizierten Entlassungsgrundes bei Leberlebendspenden</t>
  </si>
  <si>
    <t>850241</t>
  </si>
  <si>
    <t>850242</t>
  </si>
  <si>
    <t>850260</t>
  </si>
  <si>
    <t>850261</t>
  </si>
  <si>
    <t>Auffälligkeitskriterien: Art der Auffälligkeit (AJ 2024) – TX-LLS</t>
  </si>
  <si>
    <t>852313</t>
  </si>
  <si>
    <t>Angabe eines nicht spezifizierten Entlassungsgrundes bei Lebertransplantationen</t>
  </si>
  <si>
    <t>850243</t>
  </si>
  <si>
    <t>850244</t>
  </si>
  <si>
    <t>850263</t>
  </si>
  <si>
    <t>850264</t>
  </si>
  <si>
    <t>850265</t>
  </si>
  <si>
    <t>20 / 20
(100,00 %)</t>
  </si>
  <si>
    <t>0 / 20
(0,00 %)</t>
  </si>
  <si>
    <t>Auffälligkeitskriterien: Art der Auffälligkeit (AJ 2024) – TX-LTX</t>
  </si>
  <si>
    <t>852314</t>
  </si>
  <si>
    <t>Angabe eines nicht spezifizierten Entlassungsgrundes bei Lungen- und Herz-Lungen-Transplantationen</t>
  </si>
  <si>
    <t>850245</t>
  </si>
  <si>
    <t>850246</t>
  </si>
  <si>
    <t>850266</t>
  </si>
  <si>
    <t>850267</t>
  </si>
  <si>
    <t>850268</t>
  </si>
  <si>
    <t>Auffälligkeitskriterien: Art der Auffälligkeit (AJ 2024) – TX-LUTX</t>
  </si>
  <si>
    <t>852315</t>
  </si>
  <si>
    <t>Angabe eines nicht spezifizierten Entlassungsgrundes bei Nierenlebendspenden</t>
  </si>
  <si>
    <t>850247</t>
  </si>
  <si>
    <t>850248</t>
  </si>
  <si>
    <t>850269</t>
  </si>
  <si>
    <t>21 / 21
(100,00 %)</t>
  </si>
  <si>
    <t>0 / 21
(0,00 %)</t>
  </si>
  <si>
    <t>850270</t>
  </si>
  <si>
    <t>19 / 19
(100,00 %)</t>
  </si>
  <si>
    <t>0 / 19
(0,00 %)</t>
  </si>
  <si>
    <t>40 / 40
(100,00 %)</t>
  </si>
  <si>
    <t>0 / 40
(0,00 %)</t>
  </si>
  <si>
    <t>Auffälligkeitskriterien: Art der Auffälligkeit (AJ 2024) – TX-NLS</t>
  </si>
  <si>
    <t>852210</t>
  </si>
  <si>
    <t>Zeitgerechte Durchführung des 90-Tage-Follow-up</t>
  </si>
  <si>
    <t>18 / 18
(100,00 %)</t>
  </si>
  <si>
    <t>0 / 18
(0,00 %)</t>
  </si>
  <si>
    <t>Auffälligkeitskriterien: Art der Auffälligkeit (AJ 2024) – NET-NTX</t>
  </si>
  <si>
    <t>852309</t>
  </si>
  <si>
    <t>Angabe eines nicht spezifizierten Entlassungsgrundes bei Pankreas- und Pankreas-Nieren-Transplantationen, Nierentransplantationen</t>
  </si>
  <si>
    <t>850255</t>
  </si>
  <si>
    <t>850256</t>
  </si>
  <si>
    <t>850278</t>
  </si>
  <si>
    <t>850279</t>
  </si>
  <si>
    <t>850280</t>
  </si>
  <si>
    <t>34 / 34
(100,00 %)</t>
  </si>
  <si>
    <t>0 / 34
(0,00 %)</t>
  </si>
  <si>
    <t>Auffälligkeitskriterien: Art der Auffälligkeit (AJ 2024) – NET-PNTX-D</t>
  </si>
  <si>
    <t>852103</t>
  </si>
  <si>
    <t>Angabe EF "unbekannt"</t>
  </si>
  <si>
    <t>61 / 61
(100,00 %)</t>
  </si>
  <si>
    <t>0 / 61
(0,00 %)</t>
  </si>
  <si>
    <t>852105</t>
  </si>
  <si>
    <t>Angabe Zustand nach Bypass "unbekannt"</t>
  </si>
  <si>
    <t>47 / 47
(100,00 %)</t>
  </si>
  <si>
    <t>0 / 47
(0,00 %)</t>
  </si>
  <si>
    <t>852106</t>
  </si>
  <si>
    <t>Angabe Kreatininwert "unbekannt"</t>
  </si>
  <si>
    <t>48 / 48
(100,00 %)</t>
  </si>
  <si>
    <t>0 / 48
(0,00 %)</t>
  </si>
  <si>
    <t>852201</t>
  </si>
  <si>
    <t>116 / 116
(100,00 %)</t>
  </si>
  <si>
    <t>0 / 116
(0,00 %)</t>
  </si>
  <si>
    <t>852208</t>
  </si>
  <si>
    <t>94 / 94
(100,00 %)</t>
  </si>
  <si>
    <t>0 / 94
(0,00 %)</t>
  </si>
  <si>
    <t>852209</t>
  </si>
  <si>
    <t>374 / 374
(100,00 %)</t>
  </si>
  <si>
    <t>0 / 374
(0,00 %)</t>
  </si>
  <si>
    <t>Auffälligkeitskriterien: Art der Auffälligkeit (AJ 2024) – PCI</t>
  </si>
  <si>
    <t>852303</t>
  </si>
  <si>
    <t>78 / 78
(100,00 %)</t>
  </si>
  <si>
    <t>0 / 78
(0,00 %)</t>
  </si>
  <si>
    <t>852304</t>
  </si>
  <si>
    <t>25 / 25
(100,00 %)</t>
  </si>
  <si>
    <t>0 / 25
(0,00 %)</t>
  </si>
  <si>
    <t>103 / 103
(100,00 %)</t>
  </si>
  <si>
    <t>0 / 103
(0,00 %)</t>
  </si>
  <si>
    <t>Auffälligkeitskriterien: Art der Auffälligkeit (AJ 2024) – WI-NI-D</t>
  </si>
  <si>
    <t>813071</t>
  </si>
  <si>
    <t>Führende Indikation 'sonstiges'</t>
  </si>
  <si>
    <t>30 / 30
(100,00 %)</t>
  </si>
  <si>
    <t>0 / 30
(0,00 %)</t>
  </si>
  <si>
    <t>813072</t>
  </si>
  <si>
    <t>Unterdokumentation von GKV-Patientinnen und GKV-Patienten</t>
  </si>
  <si>
    <t>850097</t>
  </si>
  <si>
    <t>14 / 14
(100,00 %)</t>
  </si>
  <si>
    <t>0 / 14
(0,00 %)</t>
  </si>
  <si>
    <t>850098</t>
  </si>
  <si>
    <t>850217</t>
  </si>
  <si>
    <t>3 / 3
(100,00 %)</t>
  </si>
  <si>
    <t>0 / 3
(0,00 %)</t>
  </si>
  <si>
    <t>58 / 58
(100,00 %)</t>
  </si>
  <si>
    <t>0 / 58
(0,00 %)</t>
  </si>
  <si>
    <t>Auffälligkeitskriterien: Art der Auffälligkeit (AJ 2024) – HSMDEF-HSM-IMPL</t>
  </si>
  <si>
    <t>850339</t>
  </si>
  <si>
    <t>Angabe 'kein Eingriff an der Sonde' bei gleichzeitiger Dokumentation von Sondenproblemen</t>
  </si>
  <si>
    <t>813074</t>
  </si>
  <si>
    <t>850166</t>
  </si>
  <si>
    <t>850167</t>
  </si>
  <si>
    <t>850219</t>
  </si>
  <si>
    <t>37 / 37
(100,00 %)</t>
  </si>
  <si>
    <t>0 / 37
(0,00 %)</t>
  </si>
  <si>
    <t>Auffälligkeitskriterien: Art der Auffälligkeit (AJ 2024) – HSMDEF-HSM-REV</t>
  </si>
  <si>
    <t>851801</t>
  </si>
  <si>
    <t>850193</t>
  </si>
  <si>
    <t>850194</t>
  </si>
  <si>
    <t>850220</t>
  </si>
  <si>
    <t>16 / 16
(100,00 %)</t>
  </si>
  <si>
    <t>0 / 16
(0,00 %)</t>
  </si>
  <si>
    <t>Auffälligkeitskriterien: Art der Auffälligkeit (AJ 2024) – HSMDEF-DEFI-IMPL</t>
  </si>
  <si>
    <t>851904</t>
  </si>
  <si>
    <t>Sonstiges Taschenproblem oder sonstiges Sondenproblem</t>
  </si>
  <si>
    <t>24 / 24
(100,00 %)</t>
  </si>
  <si>
    <t>0 / 24
(0,00 %)</t>
  </si>
  <si>
    <t>851803</t>
  </si>
  <si>
    <t>850197</t>
  </si>
  <si>
    <t>850198</t>
  </si>
  <si>
    <t>850222</t>
  </si>
  <si>
    <t>33 / 33
(100,00 %)</t>
  </si>
  <si>
    <t>0 / 33
(0,00 %)</t>
  </si>
  <si>
    <t>Auffälligkeitskriterien: Art der Auffälligkeit (AJ 2024) – HSMDEF-DEFI-REV</t>
  </si>
  <si>
    <t>850332</t>
  </si>
  <si>
    <t>Angabe von ASA 4 bei asymptomatischen Patientinnen und Patienten</t>
  </si>
  <si>
    <t>22 / 22
(100,00 %)</t>
  </si>
  <si>
    <t>0 / 22
(0,00 %)</t>
  </si>
  <si>
    <t>852200</t>
  </si>
  <si>
    <t>Angabe „sonstige“ bei sonstigen Karotisläsionen</t>
  </si>
  <si>
    <t>35 / 35
(100,00 %)</t>
  </si>
  <si>
    <t>0 / 35
(0,00 %)</t>
  </si>
  <si>
    <t>850085</t>
  </si>
  <si>
    <t>850086</t>
  </si>
  <si>
    <t>850223</t>
  </si>
  <si>
    <t>86 / 86
(100,00 %)</t>
  </si>
  <si>
    <t>0 / 86
(0,00 %)</t>
  </si>
  <si>
    <t>Auffälligkeitskriterien: Art der Auffälligkeit (AJ 2024) – KAROTIS</t>
  </si>
  <si>
    <t>850231</t>
  </si>
  <si>
    <t>Angabe einer unspezifischen Histologie beim führenden Befund</t>
  </si>
  <si>
    <t>53 / 53
(100,00 %)</t>
  </si>
  <si>
    <t>0 / 53
(0,00 %)</t>
  </si>
  <si>
    <t>851912</t>
  </si>
  <si>
    <t>Kodierung von Komplikationsdiagnosen ohne Dokumentation von intraoperativen Komplikationen</t>
  </si>
  <si>
    <t>68 / 68
(100,00 %)</t>
  </si>
  <si>
    <t>0 / 68
(0,00 %)</t>
  </si>
  <si>
    <t>850099</t>
  </si>
  <si>
    <t>850100</t>
  </si>
  <si>
    <t>850225</t>
  </si>
  <si>
    <t>136 / 136
(100,00 %)</t>
  </si>
  <si>
    <t>0 / 136
(0,00 %)</t>
  </si>
  <si>
    <t>Auffälligkeitskriterien: Art der Auffälligkeit (AJ 2024) – GYN-OP</t>
  </si>
  <si>
    <t>850318</t>
  </si>
  <si>
    <t>Angabe E-E-Zeit &lt; 3 Minuten</t>
  </si>
  <si>
    <t>32 / 32
(100,00 %)</t>
  </si>
  <si>
    <t>0 / 32
(0,00 %)</t>
  </si>
  <si>
    <t>850224</t>
  </si>
  <si>
    <t>Fehlende Angabe des 5-Minuten-Apgar oder fehlende Angabe des Nabelarterien-pH-Wertes sowie fehlende Angabe des Base Excess</t>
  </si>
  <si>
    <t>850081</t>
  </si>
  <si>
    <t>850082</t>
  </si>
  <si>
    <t>850226</t>
  </si>
  <si>
    <t>Auffälligkeitskriterien: Art der Auffälligkeit (AJ 2024) – PM-GEBH</t>
  </si>
  <si>
    <t>850147</t>
  </si>
  <si>
    <t>Angabe von ASA 5</t>
  </si>
  <si>
    <t>850148</t>
  </si>
  <si>
    <t>Kodierung der Diagnose M96.6 ohne Dokumentation einer Fraktur als Komplikation</t>
  </si>
  <si>
    <t>850149</t>
  </si>
  <si>
    <t>Kodierung von Komplikationsdiagnosen ohne Dokumentation spezifischer intra- oder postoperativer Komplikationen</t>
  </si>
  <si>
    <t>850351</t>
  </si>
  <si>
    <t>850352</t>
  </si>
  <si>
    <t>850368</t>
  </si>
  <si>
    <t>98 / 98
(100,00 %)</t>
  </si>
  <si>
    <t>0 / 98
(0,00 %)</t>
  </si>
  <si>
    <t>Auffälligkeitskriterien: Art der Auffälligkeit (AJ 2024) – HGV-OSFRAK</t>
  </si>
  <si>
    <t>850152</t>
  </si>
  <si>
    <t>850151</t>
  </si>
  <si>
    <t>27 / 27
(100,00 %)</t>
  </si>
  <si>
    <t>0 / 27
(0,00 %)</t>
  </si>
  <si>
    <t>851804</t>
  </si>
  <si>
    <t>Irrtümlich angelegte Prozedurbögen</t>
  </si>
  <si>
    <t>29 / 29
(100,00 %)</t>
  </si>
  <si>
    <t>0 / 29
(0,00 %)</t>
  </si>
  <si>
    <t>851905</t>
  </si>
  <si>
    <t>Komplikationen bei hoher Verweildauer</t>
  </si>
  <si>
    <t>851907</t>
  </si>
  <si>
    <t>Unterdokumentation von Komplikationen bei Erstimplantationen mit Folge-Eingriff innerhalb des gleichen stationären Aufenthaltes</t>
  </si>
  <si>
    <t>23 / 23
(100,00 %)</t>
  </si>
  <si>
    <t>0 / 23
(0,00 %)</t>
  </si>
  <si>
    <t>852102</t>
  </si>
  <si>
    <t>850376</t>
  </si>
  <si>
    <t>850274</t>
  </si>
  <si>
    <t>Auffälligkeitskriterium zur Unterdokumentation (Erstimplantation)</t>
  </si>
  <si>
    <t>850275</t>
  </si>
  <si>
    <t>Auffälligkeitskriterium zur Überdokumentation (Erstimplantation)</t>
  </si>
  <si>
    <t>850276</t>
  </si>
  <si>
    <t>Auffälligkeitskriterium zur Unterdokumentation (Wechsel)</t>
  </si>
  <si>
    <t>60 / 60
(100,00 %)</t>
  </si>
  <si>
    <t>0 / 60
(0,00 %)</t>
  </si>
  <si>
    <t>850277</t>
  </si>
  <si>
    <t>Auffälligkeitskriterium zur Überdokumentation (Wechsel)</t>
  </si>
  <si>
    <t>850369</t>
  </si>
  <si>
    <t>217 / 217
(100,00 %)</t>
  </si>
  <si>
    <t>0 / 217
(0,00 %)</t>
  </si>
  <si>
    <t>Auffälligkeitskriterien: Art der Auffälligkeit (AJ 2024) – HGV-HEP</t>
  </si>
  <si>
    <t>850363</t>
  </si>
  <si>
    <t>Angabe „HER2-Status = unbekannt“</t>
  </si>
  <si>
    <t>850364</t>
  </si>
  <si>
    <t>Angabe „R0-Resektion = es liegen keine Angaben vor“</t>
  </si>
  <si>
    <t>813068</t>
  </si>
  <si>
    <t>Diskrepanz zwischen prätherapeutischer histologischer Diagnose und postoperativer Histologie unter Berücksichtigung der Vorbefunde</t>
  </si>
  <si>
    <t>850372</t>
  </si>
  <si>
    <t>Angabe „immunhistochemischer Hormonrezeptorstatus = unbekannt“</t>
  </si>
  <si>
    <t>852000</t>
  </si>
  <si>
    <t>Angabe des unspezifischen ICD-O-3-Kode 8010/3 im prätherapeutischen histologischen Befund</t>
  </si>
  <si>
    <t>28 / 28
(100,00 %)</t>
  </si>
  <si>
    <t>0 / 28
(0,00 %)</t>
  </si>
  <si>
    <t>850093</t>
  </si>
  <si>
    <t>850094</t>
  </si>
  <si>
    <t>850227</t>
  </si>
  <si>
    <t>92 / 92
(100,00 %)</t>
  </si>
  <si>
    <t>0 / 92
(0,00 %)</t>
  </si>
  <si>
    <t>Auffälligkeitskriterien: Art der Auffälligkeit (AJ 2024) – MC</t>
  </si>
  <si>
    <t>850359</t>
  </si>
  <si>
    <t>Angabe „POA = Unbekannt infolge unvollständiger Dokumentation“ (ohne Dekubitalulcera Stadium/Kategorie 1)</t>
  </si>
  <si>
    <t>67 / 67
(100,00 %)</t>
  </si>
  <si>
    <t>0 / 67
(0,00 %)</t>
  </si>
  <si>
    <t>851805</t>
  </si>
  <si>
    <t>Relative Differenz zwischen den Angaben in der QS-Dokumentation und der Risikostatistik: mehr Dekubitalulcera in der QS-Dokumentation als in der Risikostatistik</t>
  </si>
  <si>
    <t>850095</t>
  </si>
  <si>
    <t>850096</t>
  </si>
  <si>
    <t>850230</t>
  </si>
  <si>
    <t>851806</t>
  </si>
  <si>
    <t>Auffälligkeitskriterium zur Unterdokumentation der Risikostatistik</t>
  </si>
  <si>
    <t>851808</t>
  </si>
  <si>
    <t>Auffälligkeitskriterium zur Überdokumentation der Risikostatistik</t>
  </si>
  <si>
    <t>170 / 170
(100,00 %)</t>
  </si>
  <si>
    <t>0 / 170
(0,00 %)</t>
  </si>
  <si>
    <t>Auffälligkeitskriterien: Art der Auffälligkeit (AJ 2024) – DEK</t>
  </si>
  <si>
    <t>850206</t>
  </si>
  <si>
    <t>Aufnahmetemperatur nicht angegeben</t>
  </si>
  <si>
    <t>850207</t>
  </si>
  <si>
    <t>Kopfumfang bei Entlassung ist geringer als bei Aufnahme</t>
  </si>
  <si>
    <t>851813</t>
  </si>
  <si>
    <t>Schwere oder letale angeborene Erkrankung ohne entsprechende ICD-Diagnose dokumentiert</t>
  </si>
  <si>
    <t>76 / 76
(100,00 %)</t>
  </si>
  <si>
    <t>0 / 76
(0,00 %)</t>
  </si>
  <si>
    <t>851902</t>
  </si>
  <si>
    <t>Weder eine moderate noch schwere BPD angegeben</t>
  </si>
  <si>
    <t>52 / 52
(100,00 %)</t>
  </si>
  <si>
    <t>0 / 52
(0,00 %)</t>
  </si>
  <si>
    <t>852001</t>
  </si>
  <si>
    <t>Erstes ROP-Screening außerhalb des empfohlenen Zeitraums</t>
  </si>
  <si>
    <t>51 / 51
(100,00 %)</t>
  </si>
  <si>
    <t>0 / 51
(0,00 %)</t>
  </si>
  <si>
    <t>852300</t>
  </si>
  <si>
    <t>Keine hypoxisch ischämische Enzephalopathie (HIE), aber eine Asphyxie mit therapeutischer Hypothermie angegeben</t>
  </si>
  <si>
    <t>852301</t>
  </si>
  <si>
    <t>Schwere oder letale angeborene Erkrankung angegeben</t>
  </si>
  <si>
    <t>850199</t>
  </si>
  <si>
    <t>850200</t>
  </si>
  <si>
    <t>850208</t>
  </si>
  <si>
    <t>313 / 313
(100,00 %)</t>
  </si>
  <si>
    <t>0 / 313
(0,00 %)</t>
  </si>
  <si>
    <t>Auffälligkeitskriterien: Art der Auffälligkeit (AJ 2024) – PM-NEO</t>
  </si>
  <si>
    <t>811822</t>
  </si>
  <si>
    <t>Angabe von chronischer Bettlägerigkeit</t>
  </si>
  <si>
    <t>811826</t>
  </si>
  <si>
    <t>Angabe von ≥ 30 Atemzügen pro Minute bei „spontane Atemfrequenz bei Aufnahme“</t>
  </si>
  <si>
    <t>851900</t>
  </si>
  <si>
    <t>Dokumentierter Therapieverzicht kurz vor Versterben</t>
  </si>
  <si>
    <t>850101</t>
  </si>
  <si>
    <t>850102</t>
  </si>
  <si>
    <t>850229</t>
  </si>
  <si>
    <t>83 / 83
(100,00 %)</t>
  </si>
  <si>
    <t>0 / 83
(0,00 %)</t>
  </si>
  <si>
    <t>Auffälligkeitskriterien: Art der Auffälligkeit (AJ 2024) – CAP</t>
  </si>
  <si>
    <t>Qualitätsindikator</t>
  </si>
  <si>
    <t>58000</t>
  </si>
  <si>
    <t>Operationsbedingte Gallenwegskomplikationen innerhalb von 30 Tagen</t>
  </si>
  <si>
    <t>58004</t>
  </si>
  <si>
    <t>Weitere postoperative Komplikationen innerhalb von 30 Tagen</t>
  </si>
  <si>
    <t>57 / 57
(100,00 %)</t>
  </si>
  <si>
    <t>0 / 57
(0,00 %)</t>
  </si>
  <si>
    <t>58002</t>
  </si>
  <si>
    <t>Eingriffsspezifische Infektionen innerhalb von 30 Tagen</t>
  </si>
  <si>
    <t>58003</t>
  </si>
  <si>
    <t>Interventionsbedürftige Blutungen innerhalb von 30 Tagen</t>
  </si>
  <si>
    <t>56 / 56
(100,00 %)</t>
  </si>
  <si>
    <t>0 / 56
(0,00 %)</t>
  </si>
  <si>
    <t>58001</t>
  </si>
  <si>
    <t>Reintervention aufgrund von Komplikationen innerhalb von 90 Tagen</t>
  </si>
  <si>
    <t>62 / 62
(100,00 %)</t>
  </si>
  <si>
    <t>0 / 62
(0,00 %)</t>
  </si>
  <si>
    <t>58005</t>
  </si>
  <si>
    <t>Weitere postoperative Komplikationen innerhalb eines Jahres</t>
  </si>
  <si>
    <t>58006</t>
  </si>
  <si>
    <t>Sterblichkeit innerhalb von 90 Tagen</t>
  </si>
  <si>
    <t>405 / 405
(100,00 %)</t>
  </si>
  <si>
    <t>0 / 405
(0,00 %)</t>
  </si>
  <si>
    <t>Qualitätsindikatoren: Art der Auffälligkeit (AJ 2024) – CHE</t>
  </si>
  <si>
    <t>2157</t>
  </si>
  <si>
    <t>Sterblichkeit im Krankenhaus</t>
  </si>
  <si>
    <t>12253</t>
  </si>
  <si>
    <t>1-Jahres-Überleben bei bekanntem Status</t>
  </si>
  <si>
    <t>12269</t>
  </si>
  <si>
    <t>2-Jahres-Überleben bei bekanntem Status</t>
  </si>
  <si>
    <t>12289</t>
  </si>
  <si>
    <t>3-Jahres-Überleben bei bekanntem Status</t>
  </si>
  <si>
    <t>252300</t>
  </si>
  <si>
    <t>Unbekannter Follow-up-Status innerhalb von 3 Jahren nach der Transplantation</t>
  </si>
  <si>
    <t>26 / 26
(100,00 %)</t>
  </si>
  <si>
    <t>0 / 26
(0,00 %)</t>
  </si>
  <si>
    <t>Qualitätsindikatoren: Art der Auffälligkeit (AJ 2024) – TX-HTX</t>
  </si>
  <si>
    <t>251800</t>
  </si>
  <si>
    <t>Sterblichkeit im Krankenhaus nach Implantation eines Herzunterstützungssystems</t>
  </si>
  <si>
    <t>251801</t>
  </si>
  <si>
    <t>Sterberisiko nach Implantation eines Herzunterstützungssystems/Kunstherzens</t>
  </si>
  <si>
    <t>52385</t>
  </si>
  <si>
    <t>Neurologische Komplikationen bei Implantation eines LVAD</t>
  </si>
  <si>
    <t>52388</t>
  </si>
  <si>
    <t>Sepsis bei Implantation eines LVAD</t>
  </si>
  <si>
    <t>52391</t>
  </si>
  <si>
    <t>Fehlfunktion des Systems bei Implantation eines LVAD</t>
  </si>
  <si>
    <t>Qualitätsindikatoren: Art der Auffälligkeit (AJ 2024) – TX-MKU</t>
  </si>
  <si>
    <t>382000</t>
  </si>
  <si>
    <t>Intraprozedurale Komplikationen</t>
  </si>
  <si>
    <t>382001</t>
  </si>
  <si>
    <t>Schlaganfall innerhalb von 30 Tagen</t>
  </si>
  <si>
    <t>382003</t>
  </si>
  <si>
    <t>Erneuter Aortenklappeneingriff innerhalb von 30 Tagen</t>
  </si>
  <si>
    <t>382006</t>
  </si>
  <si>
    <t>382007</t>
  </si>
  <si>
    <t>Sterblichkeit innerhalb von 30 Tagen</t>
  </si>
  <si>
    <t>382008</t>
  </si>
  <si>
    <t>Sterblichkeit innerhalb eines Jahres</t>
  </si>
  <si>
    <t>Qualitätsindikatoren: Art der Auffälligkeit (AJ 2024) – KCHK-AK-CHIR</t>
  </si>
  <si>
    <t>372000</t>
  </si>
  <si>
    <t>372001</t>
  </si>
  <si>
    <t>Gefäßkomplikationen während des stationären Aufenthalts</t>
  </si>
  <si>
    <t>372002</t>
  </si>
  <si>
    <t>372003</t>
  </si>
  <si>
    <t>372006</t>
  </si>
  <si>
    <t>372007</t>
  </si>
  <si>
    <t>372008</t>
  </si>
  <si>
    <t>Qualitätsindikatoren: Art der Auffälligkeit (AJ 2024) – KCHK-AK-KATH</t>
  </si>
  <si>
    <t>352000</t>
  </si>
  <si>
    <t>Verwendung der linksseitigen Arteria mammaria interna</t>
  </si>
  <si>
    <t>352001</t>
  </si>
  <si>
    <t>352003</t>
  </si>
  <si>
    <t>Erneute Koronarchirurgie innerhalb von 30 Tagen</t>
  </si>
  <si>
    <t>352004</t>
  </si>
  <si>
    <t>PCI innerhalb von 30 Tagen</t>
  </si>
  <si>
    <t>352005</t>
  </si>
  <si>
    <t>PCI innerhalb eines Jahres</t>
  </si>
  <si>
    <t>352007</t>
  </si>
  <si>
    <t>352008</t>
  </si>
  <si>
    <t>352009</t>
  </si>
  <si>
    <t>Qualitätsindikatoren: Art der Auffälligkeit (AJ 2024) – KCHK-KC</t>
  </si>
  <si>
    <t>362001</t>
  </si>
  <si>
    <t>Leitlinienkonforme Indikationsstellung für einen Eingriff an der Mitralklappe</t>
  </si>
  <si>
    <t>362002</t>
  </si>
  <si>
    <t>362004</t>
  </si>
  <si>
    <t>Schwerwiegende eingriffsbedingte Komplikationen während des stationären Aufenthalts</t>
  </si>
  <si>
    <t>362005</t>
  </si>
  <si>
    <t>362006</t>
  </si>
  <si>
    <t>Endokarditis während des stationären Aufenthalts oder innerhalb von 90 Tagen</t>
  </si>
  <si>
    <t>362007</t>
  </si>
  <si>
    <t>Schwerwiegende eingriffsbedingte Komplikationen innerhalb von 90 Tagen</t>
  </si>
  <si>
    <t>362010</t>
  </si>
  <si>
    <t>Rehospitalisierung aufgrund einer Herzinsuffizienz innerhalb eines Jahres</t>
  </si>
  <si>
    <t>362019</t>
  </si>
  <si>
    <t>362020</t>
  </si>
  <si>
    <t>362021</t>
  </si>
  <si>
    <t>Qualitätsindikatoren: Art der Auffälligkeit (AJ 2024) – KCHK-KC-KOMB</t>
  </si>
  <si>
    <t>402000</t>
  </si>
  <si>
    <t>36 / 36
(100,00 %)</t>
  </si>
  <si>
    <t>0 / 36
(0,00 %)</t>
  </si>
  <si>
    <t>402002</t>
  </si>
  <si>
    <t>402003</t>
  </si>
  <si>
    <t>402004</t>
  </si>
  <si>
    <t>402005</t>
  </si>
  <si>
    <t>402007</t>
  </si>
  <si>
    <t>402008</t>
  </si>
  <si>
    <t>Erneuter Mitralklappeneingriff innerhalb von 30 Tagen</t>
  </si>
  <si>
    <t>402009</t>
  </si>
  <si>
    <t>Erneuter Mitralklappeneingriff innerhalb eines Jahres</t>
  </si>
  <si>
    <t>402011</t>
  </si>
  <si>
    <t>402012</t>
  </si>
  <si>
    <t>402013</t>
  </si>
  <si>
    <t>Qualitätsindikatoren: Art der Auffälligkeit (AJ 2024) – KCHK-MK-CHIR</t>
  </si>
  <si>
    <t>392000</t>
  </si>
  <si>
    <t>55 / 55
(100,00 %)</t>
  </si>
  <si>
    <t>0 / 55
(0,00 %)</t>
  </si>
  <si>
    <t>392002</t>
  </si>
  <si>
    <t>392003</t>
  </si>
  <si>
    <t>392004</t>
  </si>
  <si>
    <t>392005</t>
  </si>
  <si>
    <t>392007</t>
  </si>
  <si>
    <t>392008</t>
  </si>
  <si>
    <t>392009</t>
  </si>
  <si>
    <t>392011</t>
  </si>
  <si>
    <t>392012</t>
  </si>
  <si>
    <t>392013</t>
  </si>
  <si>
    <t>259 / 259
(100,00 %)</t>
  </si>
  <si>
    <t>0 / 259
(0,00 %)</t>
  </si>
  <si>
    <t>Qualitätsindikatoren: Art der Auffälligkeit (AJ 2024) – KCHK-MK-KATH</t>
  </si>
  <si>
    <t>2128</t>
  </si>
  <si>
    <t>Intra- und postoperative behandlungsbedürftige Komplikationen</t>
  </si>
  <si>
    <t>2125</t>
  </si>
  <si>
    <t>12296</t>
  </si>
  <si>
    <t>Tod der Spenderin bzw. des Spenders innerhalb des 1. Jahres nach Leberlebendspende</t>
  </si>
  <si>
    <t>12308</t>
  </si>
  <si>
    <t>Tod der Spenderin bzw. des Spenders innerhalb von 2 Jahren nach Leberlebendspende</t>
  </si>
  <si>
    <t>262300</t>
  </si>
  <si>
    <t>Unbekannter Follow-up-Status innerhalb von 3 Jahren nach Leberlebendspende</t>
  </si>
  <si>
    <t>2127</t>
  </si>
  <si>
    <t>Lebertransplantation bei Spenderin bzw. beim Spender erforderlich</t>
  </si>
  <si>
    <t>12549</t>
  </si>
  <si>
    <t>Lebertransplantation bei Spenderin bzw. beim Spender innerhalb des 1. Jahres nach Leberlebendspende erforderlich</t>
  </si>
  <si>
    <t>12561</t>
  </si>
  <si>
    <t>Lebertransplantation bei Spenderin bzw. beim Spender innerhalb von 2 Jahren nach Leberlebendspende erforderlich</t>
  </si>
  <si>
    <t>12609</t>
  </si>
  <si>
    <t>Beeinträchtigte Leberfunktion der Spenderin bzw. des Spenders (1 Jahr nach Leberlebendspende)</t>
  </si>
  <si>
    <t>12613</t>
  </si>
  <si>
    <t>Beeinträchtigte Leberfunktion der Spenderin bzw. des Spenders (2 Jahre nach Leberlebendspende)</t>
  </si>
  <si>
    <t>Qualitätsindikatoren: Art der Auffälligkeit (AJ 2024) – TX-LLS</t>
  </si>
  <si>
    <t>2097</t>
  </si>
  <si>
    <t>Tod durch operative Komplikationen</t>
  </si>
  <si>
    <t>2096</t>
  </si>
  <si>
    <t>12349</t>
  </si>
  <si>
    <t>12365</t>
  </si>
  <si>
    <t>12385</t>
  </si>
  <si>
    <t>272300</t>
  </si>
  <si>
    <t>2133</t>
  </si>
  <si>
    <t>Postoperative Verweildauer</t>
  </si>
  <si>
    <t>31 / 31
(100,00 %)</t>
  </si>
  <si>
    <t>0 / 31
(0,00 %)</t>
  </si>
  <si>
    <t>Qualitätsindikatoren: Art der Auffälligkeit (AJ 2024) – TX-LTX</t>
  </si>
  <si>
    <t>2155</t>
  </si>
  <si>
    <t>12397</t>
  </si>
  <si>
    <t>12413</t>
  </si>
  <si>
    <t>12433</t>
  </si>
  <si>
    <t>282300</t>
  </si>
  <si>
    <t>Qualitätsindikatoren: Art der Auffälligkeit (AJ 2024) – TX-LUTX</t>
  </si>
  <si>
    <t>51567</t>
  </si>
  <si>
    <t>Intra- oder postoperative Komplikationen</t>
  </si>
  <si>
    <t>2137</t>
  </si>
  <si>
    <t>12440</t>
  </si>
  <si>
    <t>Tod der Spenderin bzw. des Spenders innerhalb des 1. Jahres nach Nierenlebendspende</t>
  </si>
  <si>
    <t>12452</t>
  </si>
  <si>
    <t>Tod der Spenderin bzw. des Spenders innerhalb von 2 Jahren nach Nierenlebendspende</t>
  </si>
  <si>
    <t>292300</t>
  </si>
  <si>
    <t>Unbekannter Follow-up-Status innerhalb von 3 Jahren nach Nierenlebendspende</t>
  </si>
  <si>
    <t>2138</t>
  </si>
  <si>
    <t>Dialyse bei Lebendspenderin bzw. beim Lebendspender erforderlich</t>
  </si>
  <si>
    <t>12636</t>
  </si>
  <si>
    <t>Eingeschränkte Nierenfunktion der Spenderin bzw. des Spenders (1 Jahr nach Nierenlebendspende)</t>
  </si>
  <si>
    <t>12640</t>
  </si>
  <si>
    <t>Eingeschränkte Nierenfunktion der Spenderin bzw. des Spenders (2 Jahre nach Nierenlebendspende)</t>
  </si>
  <si>
    <t>51997</t>
  </si>
  <si>
    <t>Albuminurie innerhalb des 1. Jahres nach Nierenlebendspende</t>
  </si>
  <si>
    <t>51998</t>
  </si>
  <si>
    <t>Albuminurie innerhalb von 2 Jahren nach Nierenlebendspende</t>
  </si>
  <si>
    <t>Qualitätsindikatoren: Art der Auffälligkeit (AJ 2024) – TX-NLS</t>
  </si>
  <si>
    <t>572002</t>
  </si>
  <si>
    <t>Keine Evaluation zur Transplantation durchgeführt</t>
  </si>
  <si>
    <t>572003</t>
  </si>
  <si>
    <t>Kein Shunt innerhalb von 180 Tagen nach Beginn der Hämodialysebehandlung</t>
  </si>
  <si>
    <t>572004</t>
  </si>
  <si>
    <t>Katheterzugang bei Hämodialyse</t>
  </si>
  <si>
    <t>109 / 109
(100,00 %)</t>
  </si>
  <si>
    <t>0 / 109
(0,00 %)</t>
  </si>
  <si>
    <t>572005</t>
  </si>
  <si>
    <t>Dialysefrequenz pro Woche</t>
  </si>
  <si>
    <t>54 / 54
(100,00 %)</t>
  </si>
  <si>
    <t>0 / 54
(0,00 %)</t>
  </si>
  <si>
    <t>572006</t>
  </si>
  <si>
    <t>Dialysedauer pro Woche</t>
  </si>
  <si>
    <t>609 / 609
(100,00 %)</t>
  </si>
  <si>
    <t>0 / 609
(0,00 %)</t>
  </si>
  <si>
    <t>572009</t>
  </si>
  <si>
    <t>Hospitalisierung aufgrund von zugangsassoziierten Komplikationen bei Hämodialyse</t>
  </si>
  <si>
    <t>572010</t>
  </si>
  <si>
    <t>Hospitalisierung aufgrund von PD-Katheter-assoziierten Infektionen</t>
  </si>
  <si>
    <t>140 / 140
(100,00 %)</t>
  </si>
  <si>
    <t>0 / 140
(0,00 %)</t>
  </si>
  <si>
    <t>1.066 / 1.066
(100,00 %)</t>
  </si>
  <si>
    <t>0 / 1.066
(0,00 %)</t>
  </si>
  <si>
    <t>Qualitätsindikatoren: Art der Auffälligkeit (AJ 2024) – NET-DIAL</t>
  </si>
  <si>
    <t>572016</t>
  </si>
  <si>
    <t>572017</t>
  </si>
  <si>
    <t>572018</t>
  </si>
  <si>
    <t>572019</t>
  </si>
  <si>
    <t>572020</t>
  </si>
  <si>
    <t>302300</t>
  </si>
  <si>
    <t>572022</t>
  </si>
  <si>
    <t>Sofortige Funktionsaufnahme des Transplantats nach postmortaler Organspende bis zur Entlassung</t>
  </si>
  <si>
    <t>572023</t>
  </si>
  <si>
    <t>Sofortige Funktionsaufnahme des Transplantats nach Lebendorganspende bis zur Entlassung</t>
  </si>
  <si>
    <t>572024</t>
  </si>
  <si>
    <t>Qualität der Transplantatfunktion 90 Tage nach Nierentransplantation (nach postmortaler Organspende)</t>
  </si>
  <si>
    <t>572025</t>
  </si>
  <si>
    <t>Qualität der Transplantatfunktion 90 Tage nach Nierentransplantation (nach Lebendspende)</t>
  </si>
  <si>
    <t>572032</t>
  </si>
  <si>
    <t>Transplantatversagen innerhalb des 1. Jahres nach Nierentransplantation</t>
  </si>
  <si>
    <t>Qualitätsindikatoren: Art der Auffälligkeit (AJ 2024) – NET-NTX</t>
  </si>
  <si>
    <t>572036</t>
  </si>
  <si>
    <t>572037</t>
  </si>
  <si>
    <t>572039</t>
  </si>
  <si>
    <t>572041</t>
  </si>
  <si>
    <t>312300</t>
  </si>
  <si>
    <t>572043</t>
  </si>
  <si>
    <t>Qualität der Transplantatfunktion bei Entlassung</t>
  </si>
  <si>
    <t>572047</t>
  </si>
  <si>
    <t>Entfernung des Pankreastransplantats</t>
  </si>
  <si>
    <t>Qualitätsindikatoren: Art der Auffälligkeit (AJ 2024) – NET-PNTX</t>
  </si>
  <si>
    <t>56000</t>
  </si>
  <si>
    <t>Objektive, nicht-invasive Ischämiezeichen als Indikation zur elektiven, isolierten Koronarangiographie</t>
  </si>
  <si>
    <t>56003</t>
  </si>
  <si>
    <t>"Door-to-balloon"-Zeit bis 60 Minuten bei Erst-PCI mit der Indikation ST- Hebungsinfarkt</t>
  </si>
  <si>
    <t>56004</t>
  </si>
  <si>
    <t>"Door"-Zeitpunkt oder "Balloon"-Zeitpunkt unbekannt</t>
  </si>
  <si>
    <t>56005</t>
  </si>
  <si>
    <t>Dosis-Flächen-Produkt bei isolierten Koronarangiographien</t>
  </si>
  <si>
    <t>56006</t>
  </si>
  <si>
    <t>Dosis-Flächen-Produkt bei isolierten PCI</t>
  </si>
  <si>
    <t>56007</t>
  </si>
  <si>
    <t>Dosis-Flächen-Produkt bei einzeitig-PCI</t>
  </si>
  <si>
    <t>49 / 49
(100,00 %)</t>
  </si>
  <si>
    <t>0 / 49
(0,00 %)</t>
  </si>
  <si>
    <t>56008</t>
  </si>
  <si>
    <t>Dosis-Flächen-Produkt unbekannt</t>
  </si>
  <si>
    <t>119 / 119
(100,00 %)</t>
  </si>
  <si>
    <t>0 / 119
(0,00 %)</t>
  </si>
  <si>
    <t>56012</t>
  </si>
  <si>
    <t>Therapiebedürftige Blutungen und punktionsnahe Komplikationen innerhalb von 7 Tagen</t>
  </si>
  <si>
    <t>59 / 59
(100,00 %)</t>
  </si>
  <si>
    <t>0 / 59
(0,00 %)</t>
  </si>
  <si>
    <t>56014</t>
  </si>
  <si>
    <t>Erreichen des wesentlichen Interventionsziels bei PCI mit der Indikation ST-Hebungsinfarkt</t>
  </si>
  <si>
    <t>56018</t>
  </si>
  <si>
    <t>MACCE innerhalb von 7 Tagen bei Patientinnen und Patienten mit isolierter Koronarangiographie</t>
  </si>
  <si>
    <t>56020</t>
  </si>
  <si>
    <t>MACCE innerhalb von 7 Tagen bei Patientinnen und Patienten mit PCI</t>
  </si>
  <si>
    <t>56022</t>
  </si>
  <si>
    <t>MACCE innerhalb von 7 Tagen bei Patientinnen und Patienten mit Erst-PCI bei ST-Hebungsinfarkt</t>
  </si>
  <si>
    <t>38 / 38
(100,00 %)</t>
  </si>
  <si>
    <t>0 / 38
(0,00 %)</t>
  </si>
  <si>
    <t>621 / 621
(100,00 %)</t>
  </si>
  <si>
    <t>0 / 621
(0,00 %)</t>
  </si>
  <si>
    <t>Qualitätsindikatoren: Art der Auffälligkeit (AJ 2024) – PCI</t>
  </si>
  <si>
    <t>Die einrichtungsbezogenen Daten nach § 3 Abs. 2 Teil 2 DeQS-RL wurden nicht fristgerecht übermittelt</t>
  </si>
  <si>
    <t>1000</t>
  </si>
  <si>
    <t>Hygiene- und Infektionsmanagement – ambulante Versorgung</t>
  </si>
  <si>
    <t>208 / 580
(35,86 %)</t>
  </si>
  <si>
    <t>372 / 580
(64,14 %)</t>
  </si>
  <si>
    <t>0 / 580
(0,00 %)</t>
  </si>
  <si>
    <t>Qualitätsindikatoren: Art der Auffälligkeit (AJ 2024) – WI-HI-A</t>
  </si>
  <si>
    <t>2000</t>
  </si>
  <si>
    <t>Hygiene- und Infektionsmanagement – stationäre Versorgung</t>
  </si>
  <si>
    <t>66 / 189
(34,92 %)</t>
  </si>
  <si>
    <t>123 / 189
(65,08 %)</t>
  </si>
  <si>
    <t>0 / 189
(0,00 %)</t>
  </si>
  <si>
    <t>Qualitätsindikatoren: Art der Auffälligkeit (AJ 2024) – WI-HI-S</t>
  </si>
  <si>
    <t>1500</t>
  </si>
  <si>
    <t>Nosokomiale, postoperative Wundinfektionen nach ambulanten Operationen (Nicht-Implantat-Operationen, bis zu 30 Tage Follow-up)</t>
  </si>
  <si>
    <t>1501</t>
  </si>
  <si>
    <t>Nosokomiale, postoperative Wundinfektionen nach ambulanten Operationen (Implantat-Operationen, bis zu 90 Tage Follow-up)</t>
  </si>
  <si>
    <t>63 / 63
(100,00 %)</t>
  </si>
  <si>
    <t>0 / 63
(0,00 %)</t>
  </si>
  <si>
    <t>Qualitätsindikatoren: Art der Auffälligkeit (AJ 2024) – WI-NI-A</t>
  </si>
  <si>
    <t>2500</t>
  </si>
  <si>
    <t>Nosokomiale, postoperative Wundinfektionen nach stationären Operationen (Nicht-Implantat-Operationen, bis zu 30 Tage Follow-up)</t>
  </si>
  <si>
    <t>2501</t>
  </si>
  <si>
    <t>Nosokomiale, postoperative Wundinfektionen nach stationären Operationen (Implantat-Operationen, bis zu 90 Tage Follow-up)</t>
  </si>
  <si>
    <t>2502</t>
  </si>
  <si>
    <t>Tiefe nosokomiale, postoperative Wundinfektionen nach stationären Operationen (Nicht-Implantat-Operationen, 30 Tage Follow-up)</t>
  </si>
  <si>
    <t>2503</t>
  </si>
  <si>
    <t>Tiefe nosokomiale, postoperative Wundinfektionen nach stationären Operationen (Implantat-Operationen, bis zu 90 Tage Follow-up)</t>
  </si>
  <si>
    <t>220 / 220
(100,00 %)</t>
  </si>
  <si>
    <t>0 / 220
(0,00 %)</t>
  </si>
  <si>
    <t>Qualitätsindikatoren: Art der Auffälligkeit (AJ 2024) – WI-NI-S</t>
  </si>
  <si>
    <t>54143</t>
  </si>
  <si>
    <t>Wahl eines Einkammersystems bei Patientinnen und Patienten ohne permanentes Vorhofflimmern</t>
  </si>
  <si>
    <t>46 / 46
(100,00 %)</t>
  </si>
  <si>
    <t>0 / 46
(0,00 %)</t>
  </si>
  <si>
    <t>101800</t>
  </si>
  <si>
    <t>Dosis-Flächen-Produkt</t>
  </si>
  <si>
    <t>52305</t>
  </si>
  <si>
    <t>Akzeptable Reizschwellen und Signalamplituden bei intraoperativen Messungen</t>
  </si>
  <si>
    <t>101801</t>
  </si>
  <si>
    <t>Nicht sondenbedingte Komplikationen (inklusive Wundinfektionen)</t>
  </si>
  <si>
    <t>115 / 115
(100,00 %)</t>
  </si>
  <si>
    <t>0 / 115
(0,00 %)</t>
  </si>
  <si>
    <t>52311</t>
  </si>
  <si>
    <t>Sondendislokation oder -dysfunktion</t>
  </si>
  <si>
    <t>51191</t>
  </si>
  <si>
    <t>2194</t>
  </si>
  <si>
    <t>Prozedurassoziierte Probleme (Sonden- bzw. Taschenprobleme) als Indikation zum Folgeeingriff innerhalb eines Jahres</t>
  </si>
  <si>
    <t>82 / 82
(100,00 %)</t>
  </si>
  <si>
    <t>0 / 82
(0,00 %)</t>
  </si>
  <si>
    <t>2195</t>
  </si>
  <si>
    <t>Infektionen oder Aggregatperforationen als Indikation zum Folgeeingriff innerhalb eines Jahres</t>
  </si>
  <si>
    <t>510 / 510
(100,00 %)</t>
  </si>
  <si>
    <t>0 / 510
(0,00 %)</t>
  </si>
  <si>
    <t>Qualitätsindikatoren: Art der Auffälligkeit (AJ 2024) – HSMDEF-HSM-IMPL</t>
  </si>
  <si>
    <t>Qualitätsindikatoren: Art der Auffälligkeit (AJ 2024) – HSMDEF-HSM-AGGW</t>
  </si>
  <si>
    <t>51404</t>
  </si>
  <si>
    <t>Qualitätsindikatoren: Art der Auffälligkeit (AJ 2024) – HSMDEF-HSM-REV</t>
  </si>
  <si>
    <t>131801</t>
  </si>
  <si>
    <t>65 / 65
(100,00 %)</t>
  </si>
  <si>
    <t>0 / 65
(0,00 %)</t>
  </si>
  <si>
    <t>52316</t>
  </si>
  <si>
    <t>52325</t>
  </si>
  <si>
    <t>132001</t>
  </si>
  <si>
    <t>71 / 71
(100,00 %)</t>
  </si>
  <si>
    <t>0 / 71
(0,00 %)</t>
  </si>
  <si>
    <t>132002</t>
  </si>
  <si>
    <t>224 / 224
(100,00 %)</t>
  </si>
  <si>
    <t>0 / 224
(0,00 %)</t>
  </si>
  <si>
    <t>Qualitätsindikatoren: Art der Auffälligkeit (AJ 2024) – HSMDEF-DEFI-IMPL</t>
  </si>
  <si>
    <t>Qualitätsindikatoren: Art der Auffälligkeit (AJ 2024) – HSMDEF-DEFI-AGGW</t>
  </si>
  <si>
    <t>151800</t>
  </si>
  <si>
    <t>51196</t>
  </si>
  <si>
    <t>Qualitätsindikatoren: Art der Auffälligkeit (AJ 2024) – HSMDEF-DEFI-REV</t>
  </si>
  <si>
    <t>603</t>
  </si>
  <si>
    <t>Indikation bei asymptomatischer Karotisstenose - offen-chirurgisch</t>
  </si>
  <si>
    <t>604</t>
  </si>
  <si>
    <t>Indikation bei symptomatischer Karotisstenose - offen-chirurgisch</t>
  </si>
  <si>
    <t>52240</t>
  </si>
  <si>
    <t xml:space="preserve">Periprozedurale Schlaganfälle oder Tod bei offen-chirurgischer Karotis-Revaskularisation bei asymptomatischer Karotisstenose als Simultaneingriff mit aortokoronarer Bypassoperation </t>
  </si>
  <si>
    <t>11704</t>
  </si>
  <si>
    <t>Periprozedurale Schlaganfälle oder Todesfälle im Krankenhaus - offen-chirurgisch</t>
  </si>
  <si>
    <t>43 / 43
(100,00 %)</t>
  </si>
  <si>
    <t>0 / 43
(0,00 %)</t>
  </si>
  <si>
    <t>51437</t>
  </si>
  <si>
    <t>Indikation bei asymptomatischer Karotisstenose - kathetergestützt</t>
  </si>
  <si>
    <t>51443</t>
  </si>
  <si>
    <t>Indikation bei symptomatischer Karotisstenose - kathetergestützt</t>
  </si>
  <si>
    <t>51873</t>
  </si>
  <si>
    <t>Periprozedurale Schlaganfälle oder Todesfälle im Krankenhaus - kathetergestützt</t>
  </si>
  <si>
    <t>161800</t>
  </si>
  <si>
    <t>Postprozedurale fachneurologische Untersuchung</t>
  </si>
  <si>
    <t>164 / 164
(100,00 %)</t>
  </si>
  <si>
    <t>0 / 164
(0,00 %)</t>
  </si>
  <si>
    <t>Qualitätsindikatoren: Art der Auffälligkeit (AJ 2024) – KAROTIS</t>
  </si>
  <si>
    <t>51906</t>
  </si>
  <si>
    <t>Verhältnis der beobachteten zur erwarteten Rate (O/E) an Organverletzungen bei laparoskopischer Operation</t>
  </si>
  <si>
    <t>12874</t>
  </si>
  <si>
    <t>Fehlende Histologie nach isoliertem Ovareingriff mit Gewebeentfernung</t>
  </si>
  <si>
    <t>39 / 39
(100,00 %)</t>
  </si>
  <si>
    <t>0 / 39
(0,00 %)</t>
  </si>
  <si>
    <t>10211</t>
  </si>
  <si>
    <t>Vollständige Entfernung des Ovars oder der Adnexe ohne pathologischen Befund</t>
  </si>
  <si>
    <t>60685</t>
  </si>
  <si>
    <t>Beidseitige Ovariektomie bei Patientinnen bis 45 Jahre und Operation am Ovar oder der Adnexe mit Normalbefund oder benigner Histologie</t>
  </si>
  <si>
    <t>232 / 232
(100,00 %)</t>
  </si>
  <si>
    <t>0 / 232
(0,00 %)</t>
  </si>
  <si>
    <t>60686</t>
  </si>
  <si>
    <t>Beidseitige Ovariektomie bei Patientinnen ab 46 und bis 55 Jahre und Operation am Ovar oder der Adnexe mit Normalbefund oder benigner Histologie</t>
  </si>
  <si>
    <t>612</t>
  </si>
  <si>
    <t>Organerhaltung bei Operationen am Ovar bei Patientinnen bis 45 Jahre</t>
  </si>
  <si>
    <t>85 / 85
(100,00 %)</t>
  </si>
  <si>
    <t>0 / 85
(0,00 %)</t>
  </si>
  <si>
    <t>52283</t>
  </si>
  <si>
    <t>Transurethraler Dauerkatheter länger als 24 Stunden</t>
  </si>
  <si>
    <t>Qualitätsindikatoren: Art der Auffälligkeit (AJ 2024) – GYN-OP</t>
  </si>
  <si>
    <t>50045</t>
  </si>
  <si>
    <t>Perioperative Antibiotikaprophylaxe bei Kaiserschnittentbindung</t>
  </si>
  <si>
    <t>52249</t>
  </si>
  <si>
    <t>Kaiserschnittgeburt</t>
  </si>
  <si>
    <t>64 / 64
(100,00 %)</t>
  </si>
  <si>
    <t>0 / 64
(0,00 %)</t>
  </si>
  <si>
    <t>1058</t>
  </si>
  <si>
    <t>E-E-Zeit bei Notfallkaiserschnitt über 20 Minuten</t>
  </si>
  <si>
    <t>51831</t>
  </si>
  <si>
    <t>Azidose bei frühgeborenen Einlingen</t>
  </si>
  <si>
    <t>318</t>
  </si>
  <si>
    <t>Anwesenheit eines Pädiaters bei Frühgeburten</t>
  </si>
  <si>
    <t>51803</t>
  </si>
  <si>
    <t>Qualitätsindex zum kritischen Outcome bei Reifgeborenen</t>
  </si>
  <si>
    <t>331</t>
  </si>
  <si>
    <t>Müttersterblichkeit im Rahmen der stationären Geburt</t>
  </si>
  <si>
    <t>182010</t>
  </si>
  <si>
    <t xml:space="preserve">Kinder, die in einem Perinatalzentrum Level 2 geboren wurden, aber in einer höheren Versorgungsstufe hätten geboren werden müssen </t>
  </si>
  <si>
    <t>41 / 41
(100,00 %)</t>
  </si>
  <si>
    <t>0 / 41
(0,00 %)</t>
  </si>
  <si>
    <t>182011</t>
  </si>
  <si>
    <t>Kinder, die in einer Klinik mit perinatalem Schwerpunkt geboren wurden, aber in einer höheren Versorgungsstufe hätten geboren werden müssen</t>
  </si>
  <si>
    <t>182014</t>
  </si>
  <si>
    <t>Kinder, die in einer Geburtsklinik geboren wurden, aber in einer höheren Versorgungsstufe hätten geboren werden müssen</t>
  </si>
  <si>
    <t>314 / 314
(100,00 %)</t>
  </si>
  <si>
    <t>0 / 314
(0,00 %)</t>
  </si>
  <si>
    <t>Qualitätsindikatoren: Art der Auffälligkeit (AJ 2024) – PM-GEBH</t>
  </si>
  <si>
    <t>54030</t>
  </si>
  <si>
    <t>Präoperative Verweildauer</t>
  </si>
  <si>
    <t>148 / 148
(100,00 %)</t>
  </si>
  <si>
    <t>0 / 148
(0,00 %)</t>
  </si>
  <si>
    <t>54050</t>
  </si>
  <si>
    <t>Sturzprophylaxe</t>
  </si>
  <si>
    <t>54033</t>
  </si>
  <si>
    <t>Gehunfähigkeit bei Entlassung</t>
  </si>
  <si>
    <t>54029</t>
  </si>
  <si>
    <t>Spezifische Komplikationen bei osteosynthetischer Versorgung einer hüftgelenknahen Femurfraktur</t>
  </si>
  <si>
    <t>54042</t>
  </si>
  <si>
    <t>Allgemeine Komplikationen bei osteosynthetischer Versorgung einer hüftgelenknahen Femurfraktur</t>
  </si>
  <si>
    <t>365 / 365
(100,00 %)</t>
  </si>
  <si>
    <t>0 / 365
(0,00 %)</t>
  </si>
  <si>
    <t>Qualitätsindikatoren: Art der Auffälligkeit (AJ 2024) – HGV-OSFRAK</t>
  </si>
  <si>
    <t>54001</t>
  </si>
  <si>
    <t>Indikation zur elektiven Hüftendoprothesen-Erstimplantation</t>
  </si>
  <si>
    <t>79 / 79
(100,00 %)</t>
  </si>
  <si>
    <t>0 / 79
(0,00 %)</t>
  </si>
  <si>
    <t>54002</t>
  </si>
  <si>
    <t>Indikation zum Hüftendoprothesen-Wechsel bzw. -Komponentenwechsel</t>
  </si>
  <si>
    <t>251 / 251
(100,00 %)</t>
  </si>
  <si>
    <t>0 / 251
(0,00 %)</t>
  </si>
  <si>
    <t>54003</t>
  </si>
  <si>
    <t>162 / 162
(100,00 %)</t>
  </si>
  <si>
    <t>0 / 162
(0,00 %)</t>
  </si>
  <si>
    <t>54004</t>
  </si>
  <si>
    <t>54015</t>
  </si>
  <si>
    <t>Allgemeine Komplikationen bei endoprothetischer Versorgung einer hüftgelenknahen Femurfraktur</t>
  </si>
  <si>
    <t>54016</t>
  </si>
  <si>
    <t>Allgemeine Komplikationen bei elektiver Hüftendoprothesen-Erstimplantation</t>
  </si>
  <si>
    <t>54017</t>
  </si>
  <si>
    <t>Allgemeine Komplikationen bei Hüftendoprothesen-Wechsel bzw. -Komponentenwechsel</t>
  </si>
  <si>
    <t>96 / 96
(100,00 %)</t>
  </si>
  <si>
    <t>0 / 96
(0,00 %)</t>
  </si>
  <si>
    <t>54018</t>
  </si>
  <si>
    <t>Spezifische Komplikationen bei endoprothetischer Versorgung einer hüftgelenknahen Femurfraktur</t>
  </si>
  <si>
    <t>54019</t>
  </si>
  <si>
    <t>Spezifische Komplikationen bei elektiver Hüftendoprothesen-Erstimplantation</t>
  </si>
  <si>
    <t>54120</t>
  </si>
  <si>
    <t>Spezifische Komplikationen bei Hüftendoprothesen-Wechsel bzw. -Komponentenwechsel</t>
  </si>
  <si>
    <t>195 / 195
(100,00 %)</t>
  </si>
  <si>
    <t>0 / 195
(0,00 %)</t>
  </si>
  <si>
    <t>54012</t>
  </si>
  <si>
    <t>54013</t>
  </si>
  <si>
    <t>Sterblichkeit bei elektiver Hüftendoprothesen-Erstimplantation und Hüftendoprothesen-Wechsel bzw. -Komponentenwechsel</t>
  </si>
  <si>
    <t>10271</t>
  </si>
  <si>
    <t>Hüftendoprothesen-Wechsel bzw. -Komponentenwechsel innerhalb von 90 Tagen</t>
  </si>
  <si>
    <t>1.265 / 1.265
(100,00 %)</t>
  </si>
  <si>
    <t>0 / 1.265
(0,00 %)</t>
  </si>
  <si>
    <t>Qualitätsindikatoren: Art der Auffälligkeit (AJ 2024) – HGV-HEP</t>
  </si>
  <si>
    <t>54028</t>
  </si>
  <si>
    <t>54128</t>
  </si>
  <si>
    <t>Knieendoprothesen-Erstimplantation ohne Wechsel bzw. Komponentenwechsel innerhalb von 90 Tagen</t>
  </si>
  <si>
    <t>Qualitätsindikatoren: Art der Auffälligkeit (AJ 2024) – KEP</t>
  </si>
  <si>
    <t>51846</t>
  </si>
  <si>
    <t>Prätherapeutische histologische Diagnosesicherung</t>
  </si>
  <si>
    <t>52267</t>
  </si>
  <si>
    <t>HER2-positive Befunde: niedrige HER2-Positivitätsrate</t>
  </si>
  <si>
    <t>52278</t>
  </si>
  <si>
    <t>HER2-positive Befunde: hohe HER2-Positivitätsrate</t>
  </si>
  <si>
    <t>45 / 45
(100,00 %)</t>
  </si>
  <si>
    <t>0 / 45
(0,00 %)</t>
  </si>
  <si>
    <t>212000</t>
  </si>
  <si>
    <t>Präoperative Drahtmarkierung nicht palpabler Befunde mit Mikrokalk ohne Herdbefund</t>
  </si>
  <si>
    <t>44 / 44
(100,00 %)</t>
  </si>
  <si>
    <t>0 / 44
(0,00 %)</t>
  </si>
  <si>
    <t>212001</t>
  </si>
  <si>
    <t>Präoperative Drahtmarkierung nicht palpabler Befunde mit Herdbefund</t>
  </si>
  <si>
    <t>52330</t>
  </si>
  <si>
    <t>Intraoperative Präparatradiografie oder intraoperative Präparatsonografie bei mammografischer Drahtmarkierung</t>
  </si>
  <si>
    <t>52279</t>
  </si>
  <si>
    <t>Intraoperative Präparatradiografie oder intraoperative Präparatsonografie bei sonografischer Drahtmarkierung</t>
  </si>
  <si>
    <t>2163</t>
  </si>
  <si>
    <t>Primäre Axilladissektion bei DCIS</t>
  </si>
  <si>
    <t>50719</t>
  </si>
  <si>
    <t>Lymphknotenentnahme bei DCIS und brusterhaltender Therapie</t>
  </si>
  <si>
    <t>90 / 90
(100,00 %)</t>
  </si>
  <si>
    <t>0 / 90
(0,00 %)</t>
  </si>
  <si>
    <t>51847</t>
  </si>
  <si>
    <t>Indikation zur Sentinel-Lymphknoten-Biopsie</t>
  </si>
  <si>
    <t>51370</t>
  </si>
  <si>
    <t>Zeitlicher Abstand von unter 7 Tagen zwischen Diagnose und Operation</t>
  </si>
  <si>
    <t>84 / 84
(100,00 %)</t>
  </si>
  <si>
    <t>0 / 84
(0,00 %)</t>
  </si>
  <si>
    <t>211800</t>
  </si>
  <si>
    <t>Postoperative interdisziplinäre Tumorkonferenz bei primärem invasivem Mammakarzinom oder DCIS</t>
  </si>
  <si>
    <t>603 / 603
(100,00 %)</t>
  </si>
  <si>
    <t>0 / 603
(0,00 %)</t>
  </si>
  <si>
    <t>Qualitätsindikatoren: Art der Auffälligkeit (AJ 2024) – MC</t>
  </si>
  <si>
    <t>52009</t>
  </si>
  <si>
    <t>Stationär erworbener Dekubitalulcus (ohne Dekubitalulcera Stadium/Kategorie 1)</t>
  </si>
  <si>
    <t>91 / 91
(100,00 %)</t>
  </si>
  <si>
    <t>0 / 91
(0,00 %)</t>
  </si>
  <si>
    <t>52010</t>
  </si>
  <si>
    <t>Stationär erworbener Dekubitalulcus Stadium/Kategorie 4</t>
  </si>
  <si>
    <t>428 / 428
(100,00 %)</t>
  </si>
  <si>
    <t>0 / 428
(0,00 %)</t>
  </si>
  <si>
    <t>519 / 519
(100,00 %)</t>
  </si>
  <si>
    <t>0 / 519
(0,00 %)</t>
  </si>
  <si>
    <t>Qualitätsindikatoren: Art der Auffälligkeit (AJ 2024) – DEK</t>
  </si>
  <si>
    <t>51070</t>
  </si>
  <si>
    <t>Sterblichkeit im Krankenhaus bei Risiko-Lebendgeborenen</t>
  </si>
  <si>
    <t>110 / 110
(100,00 %)</t>
  </si>
  <si>
    <t>0 / 110
(0,00 %)</t>
  </si>
  <si>
    <t>51901</t>
  </si>
  <si>
    <t>Qualitätsindex der Frühgeborenenversorgung</t>
  </si>
  <si>
    <t>50060</t>
  </si>
  <si>
    <t>Nosokomiale Infektion</t>
  </si>
  <si>
    <t>50062</t>
  </si>
  <si>
    <t>Pneumothorax unter oder nach Beatmung</t>
  </si>
  <si>
    <t>52262</t>
  </si>
  <si>
    <t>Zunahme des Kopfumfangs</t>
  </si>
  <si>
    <t>50063</t>
  </si>
  <si>
    <t>Durchführung eines Hörtests</t>
  </si>
  <si>
    <t>50069</t>
  </si>
  <si>
    <t>Aufnahmetemperatur unter 36,0 °C bei sehr kleinen Frühgeborenen</t>
  </si>
  <si>
    <t>50074</t>
  </si>
  <si>
    <t>Aufnahmetemperatur unter 36,0 °C bei Risiko-Lebendgeborenen</t>
  </si>
  <si>
    <t>264 / 264
(100,00 %)</t>
  </si>
  <si>
    <t>0 / 264
(0,00 %)</t>
  </si>
  <si>
    <t>Qualitätsindikatoren: Art der Auffälligkeit (AJ 2024) – PM-NEO</t>
  </si>
  <si>
    <t>2005</t>
  </si>
  <si>
    <t>Frühe erste Blutgasanalyse oder Pulsoxymetrie</t>
  </si>
  <si>
    <t>2009</t>
  </si>
  <si>
    <t>Frühe antibiotische Therapie nach Aufnahme</t>
  </si>
  <si>
    <t>221 / 221
(100,00 %)</t>
  </si>
  <si>
    <t>0 / 221
(0,00 %)</t>
  </si>
  <si>
    <t>2013</t>
  </si>
  <si>
    <t>Frühmobilisation nach Aufnahme</t>
  </si>
  <si>
    <t>252 / 252
(100,00 %)</t>
  </si>
  <si>
    <t>0 / 252
(0,00 %)</t>
  </si>
  <si>
    <t>2028</t>
  </si>
  <si>
    <t>Vollständige Bestimmung klinischer Stabilitätskriterien bis zur Entlassung</t>
  </si>
  <si>
    <t>267 / 267
(100,00 %)</t>
  </si>
  <si>
    <t>0 / 267
(0,00 %)</t>
  </si>
  <si>
    <t>50778</t>
  </si>
  <si>
    <t>95 / 95
(100,00 %)</t>
  </si>
  <si>
    <t>0 / 95
(0,00 %)</t>
  </si>
  <si>
    <t>50722</t>
  </si>
  <si>
    <t>Bestimmung der Atemfrequenz bei Aufnahme</t>
  </si>
  <si>
    <t>255 / 255
(100,00 %)</t>
  </si>
  <si>
    <t>0 / 255
(0,00 %)</t>
  </si>
  <si>
    <t>1.134 / 1.134
(100,00 %)</t>
  </si>
  <si>
    <t>0 / 1.134
(0,00 %)</t>
  </si>
  <si>
    <t>Qualitätsindikatoren: Art der Auffälligkeit (AJ 2024) – CAP</t>
  </si>
  <si>
    <t>kein Stellungnahmeverfahren eingeleitet</t>
  </si>
  <si>
    <t>Stellungnahmeverfahren*</t>
  </si>
  <si>
    <t>schriftlich</t>
  </si>
  <si>
    <t>Gespräch</t>
  </si>
  <si>
    <t>Begehung</t>
  </si>
  <si>
    <t>1 / 7
(14,29 %)</t>
  </si>
  <si>
    <t>6 / 7
(85,71 %)</t>
  </si>
  <si>
    <t>1 / 4
(25,00 %)</t>
  </si>
  <si>
    <t>3 / 4
(75,00 %)</t>
  </si>
  <si>
    <t>Auffälligkeitskriterien: Stellungnahmeverfahren (AJ 2024) – CHE</t>
  </si>
  <si>
    <t>* Mehrfachnennungen möglich</t>
  </si>
  <si>
    <t>Auffälligkeitskriterien: Stellungnahmeverfahren (AJ 2024) – TX-HTX</t>
  </si>
  <si>
    <t>Auffälligkeitskriterien: Stellungnahmeverfahren (AJ 2024) – TX-MKU</t>
  </si>
  <si>
    <t>Auffälligkeitskriterien: Stellungnahmeverfahren (AJ 2024) – KCHK-AK-CHIR</t>
  </si>
  <si>
    <t>Auffälligkeitskriterien: Stellungnahmeverfahren (AJ 2024) – KCHK-AK-KATH</t>
  </si>
  <si>
    <t>Auffälligkeitskriterien: Stellungnahmeverfahren (AJ 2024) – KCHK-KC</t>
  </si>
  <si>
    <t>Auffälligkeitskriterien: Stellungnahmeverfahren (AJ 2024) – KCHK-MK-CHIR</t>
  </si>
  <si>
    <t>Auffälligkeitskriterien: Stellungnahmeverfahren (AJ 2024) – KCHK-MK-KATH</t>
  </si>
  <si>
    <t>Auffälligkeitskriterien: Stellungnahmeverfahren (AJ 2024) – KCHK-D</t>
  </si>
  <si>
    <t>Auffälligkeitskriterien: Stellungnahmeverfahren (AJ 2024) – TX-LLS</t>
  </si>
  <si>
    <t>Auffälligkeitskriterien: Stellungnahmeverfahren (AJ 2024) – TX-LTX</t>
  </si>
  <si>
    <t>Auffälligkeitskriterien: Stellungnahmeverfahren (AJ 2024) – TX-LUTX</t>
  </si>
  <si>
    <t>Auffälligkeitskriterien: Stellungnahmeverfahren (AJ 2024) – TX-NLS</t>
  </si>
  <si>
    <t>Auffälligkeitskriterien: Stellungnahmeverfahren (AJ 2024) – NET-NTX</t>
  </si>
  <si>
    <t>Auffälligkeitskriterien: Stellungnahmeverfahren (AJ 2024) – NET-PNTX-D</t>
  </si>
  <si>
    <t>2 / 61
(3,28 %)</t>
  </si>
  <si>
    <t>59 / 61
(96,72 %)</t>
  </si>
  <si>
    <t>5 / 47
(10,64 %)</t>
  </si>
  <si>
    <t>42 / 47
(89,36 %)</t>
  </si>
  <si>
    <t>9 / 48
(18,75 %)</t>
  </si>
  <si>
    <t>39 / 48
(81,25 %)</t>
  </si>
  <si>
    <t>20 / 116
(17,24 %)</t>
  </si>
  <si>
    <t>96 / 116
(82,76 %)</t>
  </si>
  <si>
    <t>44 / 94
(46,81 %)</t>
  </si>
  <si>
    <t>50 / 94
(53,19 %)</t>
  </si>
  <si>
    <t>2 / 8
(25,00 %)</t>
  </si>
  <si>
    <t>6 / 8
(75,00 %)</t>
  </si>
  <si>
    <t>Auffälligkeitskriterien: Stellungnahmeverfahren (AJ 2024) – PCI</t>
  </si>
  <si>
    <t>21 / 78
(26,92 %)</t>
  </si>
  <si>
    <t>57 / 78
(73,08 %)</t>
  </si>
  <si>
    <t>5 / 25
(20,00 %)</t>
  </si>
  <si>
    <t>20 / 25
(80,00 %)</t>
  </si>
  <si>
    <t>Auffälligkeitskriterien: Stellungnahmeverfahren (AJ 2024) – WI-NI-D</t>
  </si>
  <si>
    <t>5 / 30
(16,67 %)</t>
  </si>
  <si>
    <t>25 / 30
(83,33 %)</t>
  </si>
  <si>
    <t>3 / 7
(42,86 %)</t>
  </si>
  <si>
    <t>4 / 7
(57,14 %)</t>
  </si>
  <si>
    <t>4 / 14
(28,57 %)</t>
  </si>
  <si>
    <t>10 / 14
(71,43 %)</t>
  </si>
  <si>
    <t>1 / 3
(33,33 %)</t>
  </si>
  <si>
    <t>2 / 3
(66,67 %)</t>
  </si>
  <si>
    <t>Auffälligkeitskriterien: Stellungnahmeverfahren (AJ 2024) – HSMDEF-HSM-IMPL</t>
  </si>
  <si>
    <t>7 / 18
(38,89 %)</t>
  </si>
  <si>
    <t>11 / 18
(61,11 %)</t>
  </si>
  <si>
    <t>Auffälligkeitskriterien: Stellungnahmeverfahren (AJ 2024) – HSMDEF-HSM-REV</t>
  </si>
  <si>
    <t>2 / 6
(33,33 %)</t>
  </si>
  <si>
    <t>4 / 6
(66,67 %)</t>
  </si>
  <si>
    <t>2 / 4
(50,00 %)</t>
  </si>
  <si>
    <t>Auffälligkeitskriterien: Stellungnahmeverfahren (AJ 2024) – HSMDEF-DEFI-IMPL</t>
  </si>
  <si>
    <t>1 / 24
(4,17 %)</t>
  </si>
  <si>
    <t>23 / 24
(95,83 %)</t>
  </si>
  <si>
    <t>1 / 2
(50,00 %)</t>
  </si>
  <si>
    <t>2 / 5
(40,00 %)</t>
  </si>
  <si>
    <t>3 / 5
(60,00 %)</t>
  </si>
  <si>
    <t>Auffälligkeitskriterien: Stellungnahmeverfahren (AJ 2024) – HSMDEF-DEFI-REV</t>
  </si>
  <si>
    <t>2 / 22
(9,09 %)</t>
  </si>
  <si>
    <t>20 / 22
(90,91 %)</t>
  </si>
  <si>
    <t>6 / 35
(17,14 %)</t>
  </si>
  <si>
    <t>29 / 35
(82,86 %)</t>
  </si>
  <si>
    <t>3 / 11
(27,27 %)</t>
  </si>
  <si>
    <t>8 / 11
(72,73 %)</t>
  </si>
  <si>
    <t>4 / 17
(23,53 %)</t>
  </si>
  <si>
    <t>13 / 17
(76,47 %)</t>
  </si>
  <si>
    <t>Auffälligkeitskriterien: Stellungnahmeverfahren (AJ 2024) – KAROTIS</t>
  </si>
  <si>
    <t>2 / 53
(3,77 %)</t>
  </si>
  <si>
    <t>51 / 53
(96,23 %)</t>
  </si>
  <si>
    <t>Auffälligkeitskriterien: Stellungnahmeverfahren (AJ 2024) – GYN-OP</t>
  </si>
  <si>
    <t>2 / 32
(6,25 %)</t>
  </si>
  <si>
    <t>30 / 32
(93,75 %)</t>
  </si>
  <si>
    <t>Auffälligkeitskriterien: Stellungnahmeverfahren (AJ 2024) – PM-GEBH</t>
  </si>
  <si>
    <t>7 / 37
(18,92 %)</t>
  </si>
  <si>
    <t>30 / 37
(81,08 %)</t>
  </si>
  <si>
    <t>8 / 24
(33,33 %)</t>
  </si>
  <si>
    <t>16 / 24
(66,67 %)</t>
  </si>
  <si>
    <t>1 / 8
(12,50 %)</t>
  </si>
  <si>
    <t>7 / 8
(87,50 %)</t>
  </si>
  <si>
    <t>5 / 18
(27,78 %)</t>
  </si>
  <si>
    <t>13 / 18
(72,22 %)</t>
  </si>
  <si>
    <t>4 / 9
(44,44 %)</t>
  </si>
  <si>
    <t>5 / 9
(55,56 %)</t>
  </si>
  <si>
    <t>Auffälligkeitskriterien: Stellungnahmeverfahren (AJ 2024) – HGV-OSFRAK</t>
  </si>
  <si>
    <t>3 / 16
(18,75 %)</t>
  </si>
  <si>
    <t>13 / 16
(81,25 %)</t>
  </si>
  <si>
    <t>6 / 27
(22,22 %)</t>
  </si>
  <si>
    <t>21 / 27
(77,78 %)</t>
  </si>
  <si>
    <t>6 / 29
(20,69 %)</t>
  </si>
  <si>
    <t>23 / 29
(79,31 %)</t>
  </si>
  <si>
    <t>2 / 13
(15,38 %)</t>
  </si>
  <si>
    <t>11 / 13
(84,62 %)</t>
  </si>
  <si>
    <t>2 / 23
(8,70 %)</t>
  </si>
  <si>
    <t>21 / 23
(91,30 %)</t>
  </si>
  <si>
    <t>3 / 17
(17,65 %)</t>
  </si>
  <si>
    <t>14 / 17
(82,35 %)</t>
  </si>
  <si>
    <t>3 / 13
(23,08 %)</t>
  </si>
  <si>
    <t>10 / 13
(76,92 %)</t>
  </si>
  <si>
    <t>2 / 7
(28,57 %)</t>
  </si>
  <si>
    <t>5 / 7
(71,43 %)</t>
  </si>
  <si>
    <t>23 / 60
(38,33 %)</t>
  </si>
  <si>
    <t>37 / 60
(61,67 %)</t>
  </si>
  <si>
    <t>Auffälligkeitskriterien: Stellungnahmeverfahren (AJ 2024) – HGV-HEP</t>
  </si>
  <si>
    <t>2 / 16
(12,50 %)</t>
  </si>
  <si>
    <t>14 / 16
(87,50 %)</t>
  </si>
  <si>
    <t>1 / 5
(20,00 %)</t>
  </si>
  <si>
    <t>4 / 5
(80,00 %)</t>
  </si>
  <si>
    <t>Auffälligkeitskriterien: Stellungnahmeverfahren (AJ 2024) – MC</t>
  </si>
  <si>
    <t>1 / 67
(1,49 %)</t>
  </si>
  <si>
    <t>1 / 33
(3,03 %)</t>
  </si>
  <si>
    <t>32 / 33
(96,97 %)</t>
  </si>
  <si>
    <t>5 / 28
(17,86 %)</t>
  </si>
  <si>
    <t>23 / 28
(82,14 %)</t>
  </si>
  <si>
    <t>2 / 10
(20,00 %)</t>
  </si>
  <si>
    <t>8 / 10
(80,00 %)</t>
  </si>
  <si>
    <t>1 / 28
(3,57 %)</t>
  </si>
  <si>
    <t>27 / 28
(96,43 %)</t>
  </si>
  <si>
    <t>Auffälligkeitskriterien: Stellungnahmeverfahren (AJ 2024) – DEK</t>
  </si>
  <si>
    <t>4 / 12
(33,33 %)</t>
  </si>
  <si>
    <t>8 / 12
(66,67 %)</t>
  </si>
  <si>
    <t>2 / 52
(3,85 %)</t>
  </si>
  <si>
    <t>50 / 52
(96,15 %)</t>
  </si>
  <si>
    <t>4 / 51
(7,84 %)</t>
  </si>
  <si>
    <t>47 / 51
(92,16 %)</t>
  </si>
  <si>
    <t>3 / 23
(13,04 %)</t>
  </si>
  <si>
    <t>20 / 23
(86,96 %)</t>
  </si>
  <si>
    <t>Auffälligkeitskriterien: Stellungnahmeverfahren (AJ 2024) – PM-NEO</t>
  </si>
  <si>
    <t>1 / 9
(11,11 %)</t>
  </si>
  <si>
    <t>8 / 9
(88,89 %)</t>
  </si>
  <si>
    <t>10 / 34
(29,41 %)</t>
  </si>
  <si>
    <t>24 / 34
(70,59 %)</t>
  </si>
  <si>
    <t>1 / 19
(5,26 %)</t>
  </si>
  <si>
    <t>18 / 19
(94,74 %)</t>
  </si>
  <si>
    <t>2 / 11
(18,18 %)</t>
  </si>
  <si>
    <t>9 / 11
(81,82 %)</t>
  </si>
  <si>
    <t>Auffälligkeitskriterien: Stellungnahmeverfahren (AJ 2024) – CAP</t>
  </si>
  <si>
    <t>Freitext</t>
  </si>
  <si>
    <t>Es war bereits bekannt, dass die Klinik die Abgabefrist versäumt hatte. (1x berichtet)</t>
  </si>
  <si>
    <t>Es war bereits bekannt, dass eine Softwareumstellung zu Problemen geführt hatte (1x berichtet)</t>
  </si>
  <si>
    <t>Auffälligkeitskriterien: Freitextkommentare zur Nicht-Einleitung von Stellungnahmeverfahren (AJ 2024) – CHE</t>
  </si>
  <si>
    <t>Die Fachkommission hat sich entschieden in diesem Fall keine Stellungnahme einzuleiten aufgrund der zu geringen Abweichung vom Referenzwert. (2x berichtet)</t>
  </si>
  <si>
    <t>Die Fachkommission hat sich entschieden in diesem Fall keine Stellungnahme einzuleiten aufgrund der zu geringen Abweichung vom Referenzwert. (1x berichtet)
Geringe Anzahl auffälliger VG im Verhältnis zum Nenner. (2x berichtet)
Kein Stellungnahmeverfahren da Leistungserbringer unter Beobachtung/Überwachung nach Klärung der Abweichung im Vorjahr und Feststellung von Verbesserungsbedarf (Dokumentation oder medizinische Qualität). (1x berichtet)
Kein Stellungnahmeverfahren, da Abweichung durch Einzelfall. (1x berichtet)</t>
  </si>
  <si>
    <t>Die Fachkommission hat sich entschieden in diesem Fall keine Stellungnahme einzuleiten aufgrund der zu geringen Abweichung vom Referenzwert. (4x berichtet)
Es wurde kein Stellungnahmeverfahren eingeleitet, der Klinikstandort wurde unterjährig geschlossen (1x berichtet)
Geringe Anzahl auffälliger VG im Verhältnis zum Nenner. (2x berichtet)
Kein Stellungnahmeverfahren, da Abweichung durch Einzelfall. (2x berichtet)</t>
  </si>
  <si>
    <t>Datensätze wurden wurden im Rahmen eines Mappings auf anderen Leistungserbringer übertragen und dort berücksichtigt. (1x berichtet)
Der LE nimmt nicht mehr an der vertragsärztlichen Versorgung teil. (1x berichtet)
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(14x berichtet)
Kein Stellungnahmeverfahren, da Abweichung durch Einzelfall. (1x berichtet)
LE hat seine Tätigkeit bereits beendet, weshalb in diesem Fall kein Stellungnahmeverfahren durchgeführt wird. (1x berichtet)
Problem ist in Klärung mit KV/DAS. (2x berichtet)</t>
  </si>
  <si>
    <t>Es wird kein Stellungnahmeverfahren geführt, da erstmalige rechnerische Auffälligkeit besteht. Der Fokus liegt bei den AK's bei den wiederholt auffälligen LE und denen mit besonders hohen Werten, da dies zu einer Verschiebung des Ergebnisses führen kann. Aufgrund der hohen Gesamtanzahl an rechnerischen Auffälligkeiten befasst sich die Fachkommission verstärkt mit den medizinischen Qualitätsindikatoren. (12x berichtet)
Problem ist in Klärung mit KV/DAS. (1x berichtet)
Softwareprobleme - Klinik hat mitgeteilt, dass unterjährig Software umgestellt wurde und damit Probleme aufgetreten sind. (2x berichtet)
Tätigkeit wurde zum 31.12.2024 beendet. (1x berichtet)
keine valide Berechnung der Dokumentationsrate vorliegend bei fehlender Ausweisung der Soll-Rate der selektivvertraglich erbrachten Prozeduren. (28x berichtet)</t>
  </si>
  <si>
    <t>Einrichtung geschlossen, daher kein Stellungnahmeverfahren erfolgt. (1x berichtet)
Es wird kein Stellungnahmeverfahren geführt, da erstmalig eine rechnerische Auffälligkeit besteht. Der Fokus liegt bei den AK bei den wiederholt auffälligen LE und hier bei der Überdokumentation, mit besonders hohen Werten, da diese auch Einfluss auf das Gesamtergebnis haben. Aufgrund der hohen Gesamtanzahl an rechnerischen Auffälligkeiten befasst sich die Fachkommission verstärkt mit den medizinischen Qualitätsindikatoren. (1x berichtet)</t>
  </si>
  <si>
    <t>Auffälligkeitskriterien: Freitextkommentare zur Nicht-Einleitung von Stellungnahmeverfahren (AJ 2024) – PCI</t>
  </si>
  <si>
    <t>Aufgrund der Empfehlung der zuständigen Fachkommission wurde wegen statistischer, methodischer oder inhaltlicher Gründe kein Stellungnahmeverfahren durchgeführt. (2x berichtet)
Aufgrund der initial fehlerhaften Ergebnisdatei des IQTIG konnte kein Stellungnahmeverfahren durchgeführt werden. (3x berichtet)
Berechnungsfehler vom IQTIG. Die Nachberechnung durch das IQTIG ergab einen rechnerisch unauffälligen Wert (11/11). Korrigierte Auswertungen und Ergebnistabellen wurden vom IQTIG nicht bereitgestellt. (1x berichtet)
Berechnungsfehler vom IQTIG. Die Nachberechnung durch das IQTIG ergab einen rechnerisch unauffälligen Wert (13/13). Korrigierte Auswertungen und Ergebnistabellen wurden vom IQTIG nicht bereitgestellt. (1x berichtet)
Berechnungsfehler vom IQTIG. Die Nachberechnung durch das IQTIG ergab einen rechnerisch unauffälligen Wert (15/15). Korrigierte Auswertungen und Ergebnistabellen wurden vom IQTIG nicht bereitgestellt. (1x berichtet)
Berechnungsfehler vom IQTIG. Die Nachberechnung durch das IQTIG ergab einen rechnerisch unauffälligen Wert (30/30). Korrigierte Auswertungen und Ergebnistabellen wurden vom IQTIG nicht bereitgestellt. (1x berichtet)
Berechnungsfehler vom IQTIG. Die Nachberechnung durch das IQTIG ergab einen rechnerisch unauffälligen Wert (41/41). Korrigierte Auswertungen und Ergebnistabellen wurden vom IQTIG nicht bereitgestellt. (1x berichtet)
Berechnungsfehler vom IQTIG. Die Nachberechnung durch das IQTIG ergab einen rechnerisch unauffälligen Wert (55/55). Korrigierte Auswertungen und Ergebnistabellen wurden vom IQTIG nicht bereitgestellt. (1x berichtet)
Berechnungsfehler vom IQTIG. Die Nachberechnung durch das IQTIG ergab einen rechnerisch unauffälligen Wert (9/9). Korrigierte Auswertungen und Ergebnistabellen wurden vom IQTIG nicht bereitgestellt. (2x berichtet)
Einzelfall. (1x berichtet)
IQTIG Rechenfehler. Es liegt hier keine Unterdokumentation vor. (1x berichtet)
IQTIG Rechenfehler. Referenzwert wurde nicht unterschritten. (2x berichtet)
Kein Stellungnahmeverfahren, da Abweichung durch Einzelfall. (2x berichtet)
Problem bekannt. Daten wurden zu spät geliefert. (1x berichtet)
Versehentlich in diesem Einzelfall keine Stellungnahme angefordert (1x berichtet)</t>
  </si>
  <si>
    <t>Aufgrund der initial fehlerhaften Ergebnisdatei des IQTIG konnte kein Stellungnahmeverfahren durchgeführt werden. (2x berichtet)
Berechnungsfehler vom IQTIG. Die Nachberechnung durch das IQTIG ergab einen rechnerisch unauffälligen Wert (27/26). Korrigierte Auswertungen und Ergebnistabellen wurden vom IQTIG nicht bereitgestellt. (1x berichtet)
Das Ergebnis weicht nicht signifikant vom Referenzwert ab. (1x berichtet)
Problem durch unterjährigen Wechsel KIS und Erfassungssystem QS. (1x berichtet)</t>
  </si>
  <si>
    <t>Auffälligkeitskriterien: Freitextkommentare zur Nicht-Einleitung von Stellungnahmeverfahren (AJ 2024) – WI-NI-D</t>
  </si>
  <si>
    <t>Da der dazugehörige Qualitätsindikator 101803 ausgesetzt ist, wurde kein Stellungnahmeverfahren durchgeführt. (3x berichtet)
Die Fachkommission hat sich entschieden in diesem Fall kein Stellungnahmeverfahren einzuleiten aufgrund der kleinen Fallzahlen. (1x berichtet)
Eine Aufarbeitung der Auffälligkeit im Vorjahr, ohne Hinweise auf Fehldokumentation, ist erfolgt . (1x berichtet)</t>
  </si>
  <si>
    <t>-???- (1x berichtet)
Auf Grund der in NRW anfallenden Mengengerüste konzentriert sich die Fachkommission auf Indikatoren zur medizinischen Behandlungsqualität. (2x berichtet)</t>
  </si>
  <si>
    <t>Die Fachkommission betrachtet in diesem Indikator nur die Kliniken mit einer Dokumentationsrate unter 90 Prozent. Auf Grund der in NRW anfallenden Mengengerüste konzentriert sich die Fachkommission auf Indikatoren zur medizinischen Behandlungsqualität. (4x berichtet)</t>
  </si>
  <si>
    <t>Die Fachkommission betrachtet in diesem Indikator nur die Kliniken mit einer Dokumentationsrate unter 90 Prozent. Auf Grund der in NRW anfallenden Mengengerüste konzentriert sich die Fachkommission auf Indikatoren zur medizinischen Behandlungsqualität. (1x berichtet)</t>
  </si>
  <si>
    <t>Auffälligkeitskriterien: Freitextkommentare zur Nicht-Einleitung von Stellungnahmeverfahren (AJ 2024) – HSMDEF-HSM-IMPL</t>
  </si>
  <si>
    <t>Auf Grund der in NRW anfallenden Mengengerüste konzentriert sich die Fachkommission auf Indikatoren zur medizinischen Behandlungsqualität. (1x berichtet)</t>
  </si>
  <si>
    <t>-???- (1x berichtet)
Auf Grund der in NRW anfallenden Mengengerüste konzentriert sich die Fachkommission auf Indikatoren zur medizinischen Behandlungsqualität. (2x berichtet)
Die Fachkommission hat sich entschieden in diesem Fall kein Stellungnahmeverfahren einzuleiten aufgrund der kleinen Fallzahlen. (2x berichtet)
Kein Stellungnahmeverfahren, da Abweichung durch Einzelfall. (2x berichtet)</t>
  </si>
  <si>
    <t>Auffälligkeitskriterien: Freitextkommentare zur Nicht-Einleitung von Stellungnahmeverfahren (AJ 2024) – HSMDEF-HSM-REV</t>
  </si>
  <si>
    <t>Auf Grund der in NRW anfallenden Mengengerüste konzentriert sich die Fachkommission auf Indikatoren zur medizinischen Behandlungsqualität. (2x berichtet)</t>
  </si>
  <si>
    <t>Auf Grund der in NRW anfallenden Mengengerüste konzentriert sich die Fachkommission auf Indikatoren zur medizinischen Behandlungsqualität. (2x berichtet)
Einzelfall (1x berichtet)
Kein Stellungnahmeverfahren, da Abweichung durch Einzelfall. (1x berichtet)</t>
  </si>
  <si>
    <t>Es betrifft nur eine Klinik mit kleiner Fallzahl handelt es hier höchstwahrscheinlich um eine Verbringungsleistung oder eine Reanimation und Todesfolge, wo ein Stellungnahmeverfahren keine weiteren Anhaltspunkte liefert. Auf Grund der in NRW anfallenden Mengengerüste konzentriert sich die Fachkommission auf Indikatoren zur medizinischen Behandlungsqualität. (1x berichtet)
Kein Stellungnahmeverfahren, da Abweichung durch Einzelfall. (1x berichtet)</t>
  </si>
  <si>
    <t>Auffälligkeitskriterien: Freitextkommentare zur Nicht-Einleitung von Stellungnahmeverfahren (AJ 2024) – HSMDEF-DEFI-IMPL</t>
  </si>
  <si>
    <t>Die Fachkommission hat sich entschieden in diesem Fall kein Stellungnahmeverfahren einzuleiten aufgrund der kleinen Fallzahlen. (1x berichtet)</t>
  </si>
  <si>
    <t>Es betrifft nur eine Klinik mit kleiner Fallzahl. Auf Grund der in NRW anfallenden Mengengerüste konzentriert sich die Fachkommission auf Indikatoren zur medizinischen Behandlungsqualität. (1x berichtet)
Kein Stellungnahmeverfahren, da Abweichung durch Einzelfall. (1x berichtet)</t>
  </si>
  <si>
    <t>Auffälligkeitskriterien: Freitextkommentare zur Nicht-Einleitung von Stellungnahmeverfahren (AJ 2024) – HSMDEF-DEFI-REV</t>
  </si>
  <si>
    <t>Erstmals rechnerisch auffällig, kleine Fallzahl (n=2), in nur einem Indikator auffällig (1x berichtet)
Erstmals rechnerisch auffällig, kleine Fallzahl (n=2). (1x berichtet)</t>
  </si>
  <si>
    <t>2 Fälle unter sonstige, Vorjahr unauffällig (1x berichtet)
Die Fachkommission hat sich entschieden, in diesem Fall kein Stellungnahmeverfahren einzuleiten aufgrund der zu geringen Abweichung. (1x berichtet)
Erstmalige Auffälligkeit und keine weiteren Auffälligkeiten des Leistungserbringers, nahe am Referenzbereich (1x berichtet)
Erstmalige Auffälligkeit und nahe am Referenzbereich (1x berichtet)
Erstmalige Auffälligkeit, kleine Fallzahl, nur 1 Fall betroffen und nahe am Referenzbereich (1x berichtet)
Keine weiteren Auffälligkeiten des Leistungserbringers und nahe am Referenzbereich, im Vorjahr S99, nun Tendenz besser (1x berichtet)</t>
  </si>
  <si>
    <t>Ergebnis nahe am Referenzwert (1x berichtet)
Konzentration auf medizinisch-inhaltliche Indikatoren, Unterdokumentation von einem Fall (1x berichtet)
Unterdokumentation um 1 Fall, deutlich gebessert zum Vorjahr (1x berichtet)</t>
  </si>
  <si>
    <t>2 MDS, Vorjahr unauffällig (1x berichtet)
Die Fachkommission hat sich entschieden, in diesem Fall kein Stellungnahmeverfahren einzuleiten aufgrund der zu geringen Abweichung. (1x berichtet)
Kein Stellungnahmeverfahren bei erstmaliger geringfügiger Abweichung. (1x berichtet)
Kein Stellungnahmeverfahren, da Abweichung durch Einzelfall. (1x berichtet)</t>
  </si>
  <si>
    <t>Auffälligkeitskriterien: Freitextkommentare zur Nicht-Einleitung von Stellungnahmeverfahren (AJ 2024) – KAROTIS</t>
  </si>
  <si>
    <t>Kein Stellungnahmeverfahren, da Abweichung durch Einzelfall. (2x berichtet)</t>
  </si>
  <si>
    <t>Bekannte klinische Besonderheit (1x berichtet)
Kein Stellungnahmeverfahren, da Abweichung durch Einzelfall. (1x berichtet)</t>
  </si>
  <si>
    <t>Auffälligkeitskriterien: Freitextkommentare zur Nicht-Einleitung von Stellungnahmeverfahren (AJ 2024) – GYN-OP</t>
  </si>
  <si>
    <t>Die Fachkommission hat aufgrund von geringen Abweichungen empfohlen, in diesem Fall kein Stellungnahmeverfahren durchzuführen. (2x berichtet)</t>
  </si>
  <si>
    <t>Auffälligkeitskriterien: Freitextkommentare zur Nicht-Einleitung von Stellungnahmeverfahren (AJ 2024) – PM-GEBH</t>
  </si>
  <si>
    <t>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(7x berichtet)</t>
  </si>
  <si>
    <t>Die FK hat sich entschieden, in diesem Fall kein Stellungnahmeverfahren einzuleiten, da keine Grundgesamtheit der Fälle ersichtlich ist. (2x berichtet)
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(6x berichtet)</t>
  </si>
  <si>
    <t>Die Fachkommission hat sich entschieden, in diesem Fall kein Stellungnahmeverfahren einzuleiten aufgrund der zu geringen Abweichung vom Referenzwert. (1x berichtet)</t>
  </si>
  <si>
    <t>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(3x berichtet)
Krankenhausbezogen korrekte Dokumentation. Fehlerhafte Zuordnung der Daten zum zugehörigen Standort. (1x berichtet)
Probleme durch unterjährigen Wechsel KIS (1x berichtet)</t>
  </si>
  <si>
    <t>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(1x berichtet)
Es wird kein Stellungnahmeverfahren geführt. Aufgrund der hohen Gesamtanzahl an rechnerischen Auffälligkeiten befasst sich die Fachkommission verstärkt mit den medizinischen Qualitätsindikatoren. (1x berichtet)
Krankenhausbezogen korrekte Dokumentation. Fehlerhafte Zuordnung der Daten zum zugehörigen Standort. (1x berichtet)
Probleme durch unterjährigen Wechsel KIS. (1x berichtet)</t>
  </si>
  <si>
    <t>Auffälligkeitskriterien: Freitextkommentare zur Nicht-Einleitung von Stellungnahmeverfahren (AJ 2024) – HGV-OSFRAK</t>
  </si>
  <si>
    <t>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(3x berichtet)</t>
  </si>
  <si>
    <t>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(5x berichtet)
Es wird kein Stellungnahmeverfahren geführt. Aufgrund der hohen Gesamtanzahl an rechnerischen Auffälligkeiten befasst sich die Fachkommission verstärkt mit den medizinischen Qualitätsindikatoren. (1x berichtet)</t>
  </si>
  <si>
    <t>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(5x berichtet)
Es wird kein Stellungnahmeverfahren geführt.Aufgrund der hohen Gesamtanzahl an rechnerischen Auffälligkeiten befasst sich die Fachkommission verstärkt mit den medizinischen Qualitätsindikatoren. (1x berichtet)</t>
  </si>
  <si>
    <t>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(1x berichtet)
Es wird kein Stellungnahmeverfahren geführt. Aufgrund der hohen Gesamtanzahl an rechnerischen Auffälligkeiten befasst sich die Fachkommission verstärkt mit den medizinischen Qualitätsindikatoren. (1x berichtet)</t>
  </si>
  <si>
    <t>Die Fachkommission hat sich entschieden, in diesem Fall kein Stellungnahmeverfahren einzuleiten aufgrund der zu geringen Abweichung vom Referenzwert. (1x berichtet)
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(1x berichtet)</t>
  </si>
  <si>
    <t>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(1x berichtet)</t>
  </si>
  <si>
    <t>Die Fachkommission hat sich entschieden, in diesem Fall kein Stellungnahmeverfahren einzuleiten aufgrund der zu geringen Abweichung vom Referenzwert. (1x berichtet)
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(1x berichtet)
Krankenhausbezogen korrekte Dokumentation. Fehlerhafte Zuordnung der Daten zum zugehörigen Standort. (1x berichtet)</t>
  </si>
  <si>
    <t>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(1x berichtet)
Krankenhausbezogen korrekte Dokumentation. Fehlerhafte Zuordnung der Daten zum zugehörigen Standort. (1x berichtet)</t>
  </si>
  <si>
    <t>Die Fachkommission hat sich entschieden, in diesem Fall kein Stellungnahmeverfahren einzuleiten aufgrund der zu geringen Abweichung vom Referenzwert. (2x berichtet)
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(14x berichtet)
Es wird kein Stellungnahmeverfahren geführt. Aufgrund der hohen Gesamtanzahl an rechnerischen Auffälligkeiten befasst sich die Fachkommission verstärkt mit den medizinischen Qualitätsindikatoren. (5x berichtet)
Kein Stellungnahmeverfahren, da Abweichung durch Einzelfall. (1x berichtet)
Standort im April 2024 geschlossen (1x berichtet)</t>
  </si>
  <si>
    <t>Es wird kein Stellungnahmeverfahren geführt, da erstmalige rechnerische Auffälligkeit besteht. Der Fokus liegt bei den AK's bei den wiederholt auffälligen LE. Aufgrund der hohen Gesamtanzahl an rechnerischen Auffälligkeiten befasst sich die Fachkommission verstärkt mit den medizinischen Qualitätsindikatoren. (3x berichtet)
Kein Stellungnahmeverfahren bei erstmaliger geringfügiger Abweichung. (2x berichtet)</t>
  </si>
  <si>
    <t>Es wird kein Stellungnahmeverfahren geführt. Aufgrund der hohen Gesamtanzahl an rechnerischen Auffälligkeiten befasst sich die Fachkommission verstärkt mit den medizinischen Qualitätsindikatoren. (1x berichtet)</t>
  </si>
  <si>
    <t>Auffälligkeitskriterien: Freitextkommentare zur Nicht-Einleitung von Stellungnahmeverfahren (AJ 2024) – HGV-HEP</t>
  </si>
  <si>
    <t>Aufgrund der Empfehlung der zuständigen Fachkommission wurde wegen statistischer, methodischer oder inhaltlicher Gründe kein Stellungnahmeverfahren durchgeführt. (1x berichtet)
Kein Stellungnahmeverfahren da Leistungserbringer unter Beobachtung/Überwachung nach Klärung der Abweichung im Vorjahr und Feststellung von Verbesserungsbedarf (Dokumentation oder medizinische Qualität). (1x berichtet)</t>
  </si>
  <si>
    <t>Besondere klinische Situation (1x berichtet)</t>
  </si>
  <si>
    <t>Auffälligkeitskriterien: Freitextkommentare zur Nicht-Einleitung von Stellungnahmeverfahren (AJ 2024) – MC</t>
  </si>
  <si>
    <t>Einrichtung in 2023 geschlossen. (1x berichtet)</t>
  </si>
  <si>
    <t>Aufgrund der Empfehlung der zuständigen Fachkommission wurde wegen statistischer, methodischer oder inhaltlicher Gründe kein Stellungnahmeverfahren durchgeführt. (1x berichtet)
Einzelfall. (1x berichtet)
Kein Stellungnahmeverfahren, da Abweichung durch Einzelfall. (2x berichtet)
Software Probleme - korrekte Erstellung der Sollstatistik war nicht möglich. (1x berichtet)</t>
  </si>
  <si>
    <t>Fehler bei der Erstellung der Sollstatistik. (1x berichtet)
Software Probleme - korrekte Erstellung der Sollstatistik war nicht möglich. (1x berichtet)</t>
  </si>
  <si>
    <t>Kein Stellungnahmeverfahren, da Abweichung durch Einzelfall. (1x berichtet)</t>
  </si>
  <si>
    <t>Falsche Einstellung bei Erzeugung der Sollstatistik. (1x berichtet)</t>
  </si>
  <si>
    <t>Auffälligkeitskriterien: Freitextkommentare zur Nicht-Einleitung von Stellungnahmeverfahren (AJ 2024) – DEK</t>
  </si>
  <si>
    <t>Bei interindividueller Messungenauigkeit des Kopfumfanges nach Erachten der FK keine validen Daten, daher kein StNV. (2x berichtet)
Die Fachkommission sieht den Indikator als nicht sinnvoll an. Daher wird in diesem Fall kein Stellungnahmeverfahren empfohlen. (2x berichtet)</t>
  </si>
  <si>
    <t>Das AK ist zu eng gewählt, die Zeiträume sollten realistischer gestaltet werden. (1x berichtet)
Die Fachkommission sieht das AK als zu eng gewählt. Die Zeiträume sollten realistischer gestaltet werden. (3x berichtet)</t>
  </si>
  <si>
    <t>Der Sachverhalt wird im Auffälligkeitskriterium mit der ID 851813 geklärt. (2x berichtet)
Pädiatrische Fachklinik (1x berichtet)</t>
  </si>
  <si>
    <t>Auffälligkeitskriterien: Freitextkommentare zur Nicht-Einleitung von Stellungnahmeverfahren (AJ 2024) – PM-NEO</t>
  </si>
  <si>
    <t>Schließung des Standortes zum 30.06.2024 (1x berichtet)</t>
  </si>
  <si>
    <t>Die Fachkommission hat aufgrund zu geringer Abweichung vom Referenzwert entschieden, in diesem Fall kein Stellungnahmeverfahren einzuleiten. (2x berichtet)
Kein Stellungnahmeverfahren bei erstmaliger geringfügiger Abweichung. (3x berichtet)
Konzentration auf medizinische Fragestellungen, geringes Potential sinnvoller Maßnahmenableitung (5x berichtet)</t>
  </si>
  <si>
    <t>Erstmalige rechnerische Auffälligkeit , keine weiteren Auffälligkeiten des Leistungserbringers (1x berichtet)
Kein Stellungnahmeverfahren bei erstmaliger geringfügiger Abweichung. (1x berichtet)</t>
  </si>
  <si>
    <t>Einrichtung Ende 2023 geschlossen. (1x berichtet)</t>
  </si>
  <si>
    <t>geringfügige Abweichung (2x berichtet)</t>
  </si>
  <si>
    <t>Sekundärbehandlung (1x berichtet)</t>
  </si>
  <si>
    <t>Auffälligkeitskriterien: Freitextkommentare zur Nicht-Einleitung von Stellungnahmeverfahren (AJ 2024) – CAP</t>
  </si>
  <si>
    <t>8 / 52
(15,38 %)</t>
  </si>
  <si>
    <t>44 / 52
(84,62 %)</t>
  </si>
  <si>
    <t>17 / 57
(29,82 %)</t>
  </si>
  <si>
    <t>40 / 57
(70,18 %)</t>
  </si>
  <si>
    <t>11 / 60
(18,33 %)</t>
  </si>
  <si>
    <t>49 / 60
(81,67 %)</t>
  </si>
  <si>
    <t>10 / 56
(17,86 %)</t>
  </si>
  <si>
    <t>46 / 56
(82,14 %)</t>
  </si>
  <si>
    <t>8 / 62
(12,90 %)</t>
  </si>
  <si>
    <t>54 / 62
(87,10 %)</t>
  </si>
  <si>
    <t>13 / 57
(22,81 %)</t>
  </si>
  <si>
    <t>43 / 57
(75,44 %)</t>
  </si>
  <si>
    <t>1 / 57
(1,75 %)</t>
  </si>
  <si>
    <t>Qualitätsindikatoren: Stellungnahmeverfahren (AJ 2024) – CHE</t>
  </si>
  <si>
    <t>Qualitätsindikatoren: Stellungnahmeverfahren (AJ 2024) – TX-HTX</t>
  </si>
  <si>
    <t>4 / 18
(22,22 %)</t>
  </si>
  <si>
    <t>Qualitätsindikatoren: Stellungnahmeverfahren (AJ 2024) – TX-MKU</t>
  </si>
  <si>
    <t>Qualitätsindikatoren: Stellungnahmeverfahren (AJ 2024) – KCHK-AK-CHIR</t>
  </si>
  <si>
    <t>Qualitätsindikatoren: Stellungnahmeverfahren (AJ 2024) – KCHK-AK-KATH</t>
  </si>
  <si>
    <t>Qualitätsindikatoren: Stellungnahmeverfahren (AJ 2024) – KCHK-KC</t>
  </si>
  <si>
    <t>Qualitätsindikatoren: Stellungnahmeverfahren (AJ 2024) – KCHK-KC-KOMB</t>
  </si>
  <si>
    <t>Qualitätsindikatoren: Stellungnahmeverfahren (AJ 2024) – KCHK-MK-CHIR</t>
  </si>
  <si>
    <t>Qualitätsindikatoren: Stellungnahmeverfahren (AJ 2024) – KCHK-MK-KATH</t>
  </si>
  <si>
    <t>Qualitätsindikatoren: Stellungnahmeverfahren (AJ 2024) – TX-LLS</t>
  </si>
  <si>
    <t>Qualitätsindikatoren: Stellungnahmeverfahren (AJ 2024) – TX-LTX</t>
  </si>
  <si>
    <t>Qualitätsindikatoren: Stellungnahmeverfahren (AJ 2024) – TX-LUTX</t>
  </si>
  <si>
    <t>Qualitätsindikatoren: Stellungnahmeverfahren (AJ 2024) – TX-NLS</t>
  </si>
  <si>
    <t>33 / 92
(35,87 %)</t>
  </si>
  <si>
    <t>59 / 92
(64,13 %)</t>
  </si>
  <si>
    <t>1 / 92
(1,09 %)</t>
  </si>
  <si>
    <t>44 / 109
(40,37 %)</t>
  </si>
  <si>
    <t>65 / 109
(59,63 %)</t>
  </si>
  <si>
    <t>1 / 109
(0,92 %)</t>
  </si>
  <si>
    <t>17 / 54
(31,48 %)</t>
  </si>
  <si>
    <t>37 / 54
(68,52 %)</t>
  </si>
  <si>
    <t>1 / 54
(1,85 %)</t>
  </si>
  <si>
    <t>458 / 609
(75,21 %)</t>
  </si>
  <si>
    <t>151 / 609
(24,79 %)</t>
  </si>
  <si>
    <t>15 / 62
(24,19 %)</t>
  </si>
  <si>
    <t>47 / 62
(75,81 %)</t>
  </si>
  <si>
    <t>46 / 140
(32,86 %)</t>
  </si>
  <si>
    <t>94 / 140
(67,14 %)</t>
  </si>
  <si>
    <t>Qualitätsindikatoren: Stellungnahmeverfahren (AJ 2024) – NET-DIAL</t>
  </si>
  <si>
    <t>Qualitätsindikatoren: Stellungnahmeverfahren (AJ 2024) – NET-NTX</t>
  </si>
  <si>
    <t>Qualitätsindikatoren: Stellungnahmeverfahren (AJ 2024) – NET-PNTX</t>
  </si>
  <si>
    <t>1 / 52
(1,92 %)</t>
  </si>
  <si>
    <t>51 / 52
(98,08 %)</t>
  </si>
  <si>
    <t>3 / 35
(8,57 %)</t>
  </si>
  <si>
    <t>32 / 35
(91,43 %)</t>
  </si>
  <si>
    <t>5 / 35
(14,29 %)</t>
  </si>
  <si>
    <t>30 / 35
(85,71 %)</t>
  </si>
  <si>
    <t>3 / 58
(5,17 %)</t>
  </si>
  <si>
    <t>55 / 58
(94,83 %)</t>
  </si>
  <si>
    <t>3 / 34
(8,82 %)</t>
  </si>
  <si>
    <t>31 / 34
(91,18 %)</t>
  </si>
  <si>
    <t>2 / 49
(4,08 %)</t>
  </si>
  <si>
    <t>47 / 49
(95,92 %)</t>
  </si>
  <si>
    <t>13 / 119
(10,92 %)</t>
  </si>
  <si>
    <t>106 / 119
(89,08 %)</t>
  </si>
  <si>
    <t>21 / 59
(35,59 %)</t>
  </si>
  <si>
    <t>38 / 59
(64,41 %)</t>
  </si>
  <si>
    <t>2 / 35
(5,71 %)</t>
  </si>
  <si>
    <t>33 / 35
(94,29 %)</t>
  </si>
  <si>
    <t>25 / 58
(43,10 %)</t>
  </si>
  <si>
    <t>33 / 58
(56,90 %)</t>
  </si>
  <si>
    <t>24 / 49
(48,98 %)</t>
  </si>
  <si>
    <t>25 / 49
(51,02 %)</t>
  </si>
  <si>
    <t>19 / 38
(50,00 %)</t>
  </si>
  <si>
    <t>Qualitätsindikatoren: Stellungnahmeverfahren (AJ 2024) – PCI</t>
  </si>
  <si>
    <t>144 / 580
(24,83 %)</t>
  </si>
  <si>
    <t>436 / 580
(75,17 %)</t>
  </si>
  <si>
    <t>1 / 580
(0,17 %)</t>
  </si>
  <si>
    <t>Qualitätsindikatoren: Stellungnahmeverfahren (AJ 2024) – WI-HI-A</t>
  </si>
  <si>
    <t>60 / 189
(31,75 %)</t>
  </si>
  <si>
    <t>129 / 189
(68,25 %)</t>
  </si>
  <si>
    <t>Qualitätsindikatoren: Stellungnahmeverfahren (AJ 2024) – WI-HI-S</t>
  </si>
  <si>
    <t>19 / 57
(33,33 %)</t>
  </si>
  <si>
    <t>38 / 57
(66,67 %)</t>
  </si>
  <si>
    <t>Qualitätsindikatoren: Stellungnahmeverfahren (AJ 2024) – WI-NI-A</t>
  </si>
  <si>
    <t>3 / 57
(5,26 %)</t>
  </si>
  <si>
    <t>54 / 57
(94,74 %)</t>
  </si>
  <si>
    <t>3 / 54
(5,56 %)</t>
  </si>
  <si>
    <t>51 / 54
(94,44 %)</t>
  </si>
  <si>
    <t>4 / 56
(7,14 %)</t>
  </si>
  <si>
    <t>52 / 56
(92,86 %)</t>
  </si>
  <si>
    <t>Qualitätsindikatoren: Stellungnahmeverfahren (AJ 2024) – WI-NI-S</t>
  </si>
  <si>
    <t>13 / 46
(28,26 %)</t>
  </si>
  <si>
    <t>33 / 46
(71,74 %)</t>
  </si>
  <si>
    <t>12 / 83
(14,46 %)</t>
  </si>
  <si>
    <t>71 / 83
(85,54 %)</t>
  </si>
  <si>
    <t>12 / 26
(46,15 %)</t>
  </si>
  <si>
    <t>14 / 26
(53,85 %)</t>
  </si>
  <si>
    <t>42 / 115
(36,52 %)</t>
  </si>
  <si>
    <t>73 / 115
(63,48 %)</t>
  </si>
  <si>
    <t>2 / 115
(1,74 %)</t>
  </si>
  <si>
    <t>14 / 62
(22,58 %)</t>
  </si>
  <si>
    <t>48 / 62
(77,42 %)</t>
  </si>
  <si>
    <t>7 / 59
(11,86 %)</t>
  </si>
  <si>
    <t>52 / 59
(88,14 %)</t>
  </si>
  <si>
    <t>1 / 59
(1,69 %)</t>
  </si>
  <si>
    <t>22 / 82
(26,83 %)</t>
  </si>
  <si>
    <t>60 / 82
(73,17 %)</t>
  </si>
  <si>
    <t>16 / 37
(43,24 %)</t>
  </si>
  <si>
    <t>21 / 37
(56,76 %)</t>
  </si>
  <si>
    <t>Qualitätsindikatoren: Stellungnahmeverfahren (AJ 2024) – HSMDEF-HSM-IMPL</t>
  </si>
  <si>
    <t>10 / 35
(28,57 %)</t>
  </si>
  <si>
    <t>25 / 35
(71,43 %)</t>
  </si>
  <si>
    <t>Qualitätsindikatoren: Stellungnahmeverfahren (AJ 2024) – HSMDEF-HSM-REV</t>
  </si>
  <si>
    <t>5 / 65
(7,69 %)</t>
  </si>
  <si>
    <t>60 / 65
(92,31 %)</t>
  </si>
  <si>
    <t>4 / 15
(26,67 %)</t>
  </si>
  <si>
    <t>11 / 15
(73,33 %)</t>
  </si>
  <si>
    <t>1 / 15
(6,67 %)</t>
  </si>
  <si>
    <t>11 / 37
(29,73 %)</t>
  </si>
  <si>
    <t>26 / 37
(70,27 %)</t>
  </si>
  <si>
    <t>26 / 71
(36,62 %)</t>
  </si>
  <si>
    <t>45 / 71
(63,38 %)</t>
  </si>
  <si>
    <t>7 / 36
(19,44 %)</t>
  </si>
  <si>
    <t>29 / 36
(80,56 %)</t>
  </si>
  <si>
    <t>1 / 36
(2,78 %)</t>
  </si>
  <si>
    <t>Qualitätsindikatoren: Stellungnahmeverfahren (AJ 2024) – HSMDEF-DEFI-IMPL</t>
  </si>
  <si>
    <t>15 / 38
(39,47 %)</t>
  </si>
  <si>
    <t>23 / 38
(60,53 %)</t>
  </si>
  <si>
    <t>7 / 22
(31,82 %)</t>
  </si>
  <si>
    <t>15 / 22
(68,18 %)</t>
  </si>
  <si>
    <t>Qualitätsindikatoren: Stellungnahmeverfahren (AJ 2024) – HSMDEF-DEFI-REV</t>
  </si>
  <si>
    <t>2 / 43
(4,65 %)</t>
  </si>
  <si>
    <t>4 / 27
(14,81 %)</t>
  </si>
  <si>
    <t>23 / 27
(85,19 %)</t>
  </si>
  <si>
    <t>1 / 26
(3,85 %)</t>
  </si>
  <si>
    <t>20 / 164
(12,20 %)</t>
  </si>
  <si>
    <t>144 / 164
(87,80 %)</t>
  </si>
  <si>
    <t>Qualitätsindikatoren: Stellungnahmeverfahren (AJ 2024) – KAROTIS</t>
  </si>
  <si>
    <t>2 / 24
(8,33 %)</t>
  </si>
  <si>
    <t>22 / 24
(91,67 %)</t>
  </si>
  <si>
    <t>8 / 55
(14,55 %)</t>
  </si>
  <si>
    <t>47 / 55
(85,45 %)</t>
  </si>
  <si>
    <t>11 / 232
(4,74 %)</t>
  </si>
  <si>
    <t>221 / 232
(95,26 %)</t>
  </si>
  <si>
    <t>11 / 85
(12,94 %)</t>
  </si>
  <si>
    <t>74 / 85
(87,06 %)</t>
  </si>
  <si>
    <t>1 / 85
(1,18 %)</t>
  </si>
  <si>
    <t>25 / 115
(21,74 %)</t>
  </si>
  <si>
    <t>90 / 115
(78,26 %)</t>
  </si>
  <si>
    <t>Qualitätsindikatoren: Stellungnahmeverfahren (AJ 2024) – GYN-OP</t>
  </si>
  <si>
    <t>12 / 64
(18,75 %)</t>
  </si>
  <si>
    <t>52 / 64
(81,25 %)</t>
  </si>
  <si>
    <t>1 / 64
(1,56 %)</t>
  </si>
  <si>
    <t>1 / 22
(4,55 %)</t>
  </si>
  <si>
    <t>21 / 22
(95,45 %)</t>
  </si>
  <si>
    <t>1 / 32
(3,12 %)</t>
  </si>
  <si>
    <t>31 / 32
(96,88 %)</t>
  </si>
  <si>
    <t>1 / 71
(1,41 %)</t>
  </si>
  <si>
    <t>70 / 71
(98,59 %)</t>
  </si>
  <si>
    <t>1 / 30
(3,33 %)</t>
  </si>
  <si>
    <t>Qualitätsindikatoren: Stellungnahmeverfahren (AJ 2024) – PM-GEBH</t>
  </si>
  <si>
    <t>24 / 148
(16,22 %)</t>
  </si>
  <si>
    <t>124 / 148
(83,78 %)</t>
  </si>
  <si>
    <t>3 / 148
(2,03 %)</t>
  </si>
  <si>
    <t>8 / 31
(25,81 %)</t>
  </si>
  <si>
    <t>23 / 31
(74,19 %)</t>
  </si>
  <si>
    <t>26 / 59
(44,07 %)</t>
  </si>
  <si>
    <t>33 / 59
(55,93 %)</t>
  </si>
  <si>
    <t>19 / 71
(26,76 %)</t>
  </si>
  <si>
    <t>52 / 71
(73,24 %)</t>
  </si>
  <si>
    <t>20 / 56
(35,71 %)</t>
  </si>
  <si>
    <t>36 / 56
(64,29 %)</t>
  </si>
  <si>
    <t>Qualitätsindikatoren: Stellungnahmeverfahren (AJ 2024) – HGV-OSFRAK</t>
  </si>
  <si>
    <t>25 / 79
(31,65 %)</t>
  </si>
  <si>
    <t>54 / 79
(68,35 %)</t>
  </si>
  <si>
    <t>97 / 251
(38,65 %)</t>
  </si>
  <si>
    <t>154 / 251
(61,35 %)</t>
  </si>
  <si>
    <t>1 / 251
(0,40 %)</t>
  </si>
  <si>
    <t>25 / 162
(15,43 %)</t>
  </si>
  <si>
    <t>137 / 162
(84,57 %)</t>
  </si>
  <si>
    <t>3 / 162
(1,85 %)</t>
  </si>
  <si>
    <t>13 / 47
(27,66 %)</t>
  </si>
  <si>
    <t>34 / 47
(72,34 %)</t>
  </si>
  <si>
    <t>19 / 54
(35,19 %)</t>
  </si>
  <si>
    <t>35 / 54
(64,81 %)</t>
  </si>
  <si>
    <t>17 / 59
(28,81 %)</t>
  </si>
  <si>
    <t>42 / 59
(71,19 %)</t>
  </si>
  <si>
    <t>41 / 96
(42,71 %)</t>
  </si>
  <si>
    <t>55 / 96
(57,29 %)</t>
  </si>
  <si>
    <t>1 / 96
(1,04 %)</t>
  </si>
  <si>
    <t>12 / 62
(19,35 %)</t>
  </si>
  <si>
    <t>50 / 62
(80,65 %)</t>
  </si>
  <si>
    <t>14 / 76
(18,42 %)</t>
  </si>
  <si>
    <t>62 / 76
(81,58 %)</t>
  </si>
  <si>
    <t>76 / 195
(38,97 %)</t>
  </si>
  <si>
    <t>119 / 195
(61,03 %)</t>
  </si>
  <si>
    <t>2 / 195
(1,03 %)</t>
  </si>
  <si>
    <t>1 / 195
(0,51 %)</t>
  </si>
  <si>
    <t>28 / 63
(44,44 %)</t>
  </si>
  <si>
    <t>35 / 63
(55,56 %)</t>
  </si>
  <si>
    <t>9 / 59
(15,25 %)</t>
  </si>
  <si>
    <t>50 / 59
(84,75 %)</t>
  </si>
  <si>
    <t>18 / 62
(29,03 %)</t>
  </si>
  <si>
    <t>44 / 62
(70,97 %)</t>
  </si>
  <si>
    <t>Qualitätsindikatoren: Stellungnahmeverfahren (AJ 2024) – HGV-HEP</t>
  </si>
  <si>
    <t>8 / 54
(14,81 %)</t>
  </si>
  <si>
    <t>46 / 54
(85,19 %)</t>
  </si>
  <si>
    <t>Qualitätsindikatoren: Stellungnahmeverfahren (AJ 2024) – KEP</t>
  </si>
  <si>
    <t>18 / 85
(21,18 %)</t>
  </si>
  <si>
    <t>67 / 85
(78,82 %)</t>
  </si>
  <si>
    <t>11 / 51
(21,57 %)</t>
  </si>
  <si>
    <t>40 / 51
(78,43 %)</t>
  </si>
  <si>
    <t>17 / 45
(37,78 %)</t>
  </si>
  <si>
    <t>28 / 45
(62,22 %)</t>
  </si>
  <si>
    <t>5 / 44
(11,36 %)</t>
  </si>
  <si>
    <t>39 / 44
(88,64 %)</t>
  </si>
  <si>
    <t>1 / 44
(2,27 %)</t>
  </si>
  <si>
    <t>10 / 63
(15,87 %)</t>
  </si>
  <si>
    <t>53 / 63
(84,13 %)</t>
  </si>
  <si>
    <t>1 / 63
(1,59 %)</t>
  </si>
  <si>
    <t>1 / 13
(7,69 %)</t>
  </si>
  <si>
    <t>12 / 13
(92,31 %)</t>
  </si>
  <si>
    <t>6 / 36
(16,67 %)</t>
  </si>
  <si>
    <t>30 / 36
(83,33 %)</t>
  </si>
  <si>
    <t>12 / 90
(13,33 %)</t>
  </si>
  <si>
    <t>78 / 90
(86,67 %)</t>
  </si>
  <si>
    <t>1 / 90
(1,11 %)</t>
  </si>
  <si>
    <t>5 / 40
(12,50 %)</t>
  </si>
  <si>
    <t>35 / 40
(87,50 %)</t>
  </si>
  <si>
    <t>21 / 84
(25,00 %)</t>
  </si>
  <si>
    <t>63 / 84
(75,00 %)</t>
  </si>
  <si>
    <t>13 / 51
(25,49 %)</t>
  </si>
  <si>
    <t>38 / 51
(74,51 %)</t>
  </si>
  <si>
    <t>Qualitätsindikatoren: Stellungnahmeverfahren (AJ 2024) – MC</t>
  </si>
  <si>
    <t>2 / 91
(2,20 %)</t>
  </si>
  <si>
    <t>2 / 428
(0,47 %)</t>
  </si>
  <si>
    <t>426 / 428
(99,53 %)</t>
  </si>
  <si>
    <t>6 / 428
(1,40 %)</t>
  </si>
  <si>
    <t>3 / 428
(0,70 %)</t>
  </si>
  <si>
    <t>Qualitätsindikatoren: Stellungnahmeverfahren (AJ 2024) – DEK</t>
  </si>
  <si>
    <t>1 / 110
(0,91 %)</t>
  </si>
  <si>
    <t>7 / 19
(36,84 %)</t>
  </si>
  <si>
    <t>12 / 19
(63,16 %)</t>
  </si>
  <si>
    <t>Qualitätsindikatoren: Stellungnahmeverfahren (AJ 2024) – PM-NEO</t>
  </si>
  <si>
    <t>22 / 44
(50,00 %)</t>
  </si>
  <si>
    <t>84 / 221
(38,01 %)</t>
  </si>
  <si>
    <t>137 / 221
(61,99 %)</t>
  </si>
  <si>
    <t>3 / 221
(1,36 %)</t>
  </si>
  <si>
    <t>97 / 252
(38,49 %)</t>
  </si>
  <si>
    <t>155 / 252
(61,51 %)</t>
  </si>
  <si>
    <t>3 / 252
(1,19 %)</t>
  </si>
  <si>
    <t>75 / 267
(28,09 %)</t>
  </si>
  <si>
    <t>192 / 267
(71,91 %)</t>
  </si>
  <si>
    <t>3 / 267
(1,12 %)</t>
  </si>
  <si>
    <t>32 / 95
(33,68 %)</t>
  </si>
  <si>
    <t>63 / 95
(66,32 %)</t>
  </si>
  <si>
    <t>70 / 255
(27,45 %)</t>
  </si>
  <si>
    <t>185 / 255
(72,55 %)</t>
  </si>
  <si>
    <t>4 / 255
(1,57 %)</t>
  </si>
  <si>
    <t>Qualitätsindikatoren: Stellungnahmeverfahren (AJ 2024) – CAP</t>
  </si>
  <si>
    <t>Aufgrund der Empfehlung der zuständigen Fachkommission wurde wegen statistischer, methodischer oder inhaltlicher Gründe kein Stellungnahmeverfahren durchgeführt. (2x berichtet)
Die Klinik wurde Ende 2023 geschlossen (1x berichtet)
bei niedriger Signifikanz und erstmaliger Auffälligkeit zunächst Verlaufskontrolle (5x berichtet)</t>
  </si>
  <si>
    <t>Aufgrund der Empfehlung der zuständigen Fachkommission wurde wegen statistischer, methodischer oder inhaltlicher Gründe kein Stellungnahmeverfahren durchgeführt. (2x berichtet)
Die Fachkommission hat sich entschieden, in diesem Fall kein Stellungnahmeverfahren einzuleiten aufgrund der geringen Fallzahl in der Abweichung. (1x berichtet)
Kein Stellungnahmeverfahren bei erstmaliger geringfügiger Abweichung. (2x berichtet)
Kein Stellungnahmeverfahren, da Abweichung durch Einzelfall. (2x berichtet)
bei niedriger Signifikanz und erstmaliger Auffälligkeit zunächst Verlaufskontrolle (10x berichtet)</t>
  </si>
  <si>
    <t>Aufgrund der Empfehlung der zuständigen Fachkommission wurde wegen statistischer, methodischer oder inhaltlicher Gründe kein Stellungnahmeverfahren durchgeführt. (3x berichtet)
Die Fachkommission hat sich entschieden, in diesem Fall kein Stellungnahmeverfahren einzuleiten aufgrund der geringen Fallzahl in der Abweichung. (2x berichtet)
Es handelt sich um einen Einzelfall, zudem war die Klinik im Vorjahr unauffällig. (1x berichtet)
Kein Stellungnahmeverfahren bei erstmaliger geringfügiger Abweichung. (1x berichtet)
Kein Stellungnahmeverfahren, da Abweichung durch Einzelfall. (1x berichtet)
Schließung des Standortes am 19.06.2024 (1x berichtet)
bei niedriger Signifikanz und erstmaliger Auffälligkeit zunächst Verlaufskontrolle (2x berichtet)</t>
  </si>
  <si>
    <t>Aufgrund der Empfehlung der zuständigen Fachkommission wurde wegen statistischer, methodischer oder inhaltlicher Gründe kein Stellungnahmeverfahren durchgeführt. (2x berichtet)
Die Fachkommission hat sich entschieden, in diesem Fall kein Stellungnahmeverfahren einzuleiten aufgrund der geringen Fallzahl in der Abweichung. (2x berichtet)
Kein Stellungnahmeverfahren bei erstmaliger geringfügiger Abweichung. (1x berichtet)
Kein Stellungnahmeverfahren, da Abweichung durch Einzelfall. (1x berichtet)
bei niedriger Signifikanz und erstmaliger Auffälligkeit zunächst Verlaufskontrolle (4x berichtet)</t>
  </si>
  <si>
    <t>Aufgrund der Empfehlung der zuständigen Fachkommission wurde wegen statistischer, methodischer oder inhaltlicher Gründe kein Stellungnahmeverfahren durchgeführt. (2x berichtet)
Es wurde im Vorjahr ein Hinweis zur Kodierung erteilt. Nun gab es erneut viele Fälle, in denen 5-549.5 dokumentiert wurde. Da das Erfassungsjahr 2022 betrachtet, konnte die Klinik nach dem Hinweis zur Kodierung bei den aktuell betrachteten Daten keine Änderungen mehr vornehmen. Aus diesem Grund wurde auf ein Stellungnahmeverfahren verzichtet. (1x berichtet)
bei niedriger Signifikanz und erstmaliger Auffälligkeit zunächst Verlaufskontrolle (5x berichtet)</t>
  </si>
  <si>
    <t>Aufgrund der Empfehlung der zuständigen Fachkommission wurde wegen statistischer, methodischer oder inhaltlicher Gründe kein Stellungnahmeverfahren durchgeführt. (4x berichtet)
Kein Stellungnahmeverfahren bei erstmaliger geringfügiger Abweichung. (2x berichtet)
Schließung des Standortes zum 31.07.2022. (1x berichtet)
bei niedriger Signifikanz und erstmaliger Auffälligkeit zunächst Verlaufskontrolle (6x berichtet)</t>
  </si>
  <si>
    <t>Qualitätsindikatoren: Freitextkommentare zur Nicht-Einleitung von Stellungnahmeverfahren (AJ 2024) – CHE</t>
  </si>
  <si>
    <t>Das Stellungnahmeverfahren wird für diesen Qualitätsindikator in diesem Jahr ausgesetzt, da sich dieser Qualitätsindikator nicht für das Stellungnahmeverfahren eignet oder in Überarbeitung befindet. (3x berichtet)</t>
  </si>
  <si>
    <t>Das Stellungnahmeverfahren wird für diesen Qualitätsindikator in diesem Jahr ausgesetzt, da sich dieser Qualitätsindikator nicht für das Stellungnahmeverfahren eignet oder in Überarbeitung befindet. (5x berichtet)</t>
  </si>
  <si>
    <t>Qualitätsindikatoren: Freitextkommentare zur Nicht-Einleitung von Stellungnahmeverfahren (AJ 2024) – KCHK-AK-CHIR</t>
  </si>
  <si>
    <t>Das Stellungnahmeverfahren wird für diesen Qualitätsindikator in diesem Jahr ausgesetzt, da sich dieser Qualitätsindikator nicht für das Stellungnahmeverfahren eignet oder in Überarbeitung befindet. (4x berichtet)</t>
  </si>
  <si>
    <t>Qualitätsindikatoren: Freitextkommentare zur Nicht-Einleitung von Stellungnahmeverfahren (AJ 2024) – KCHK-AK-KATH</t>
  </si>
  <si>
    <t>Qualitätsindikatoren: Freitextkommentare zur Nicht-Einleitung von Stellungnahmeverfahren (AJ 2024) – KCHK-KC</t>
  </si>
  <si>
    <t>Das Stellungnahmeverfahren wird für diesen Qualitätsindikator in diesem Jahr ausgesetzt, da sich dieser Qualitätsindikator nicht für das Stellungnahmeverfahren eignet oder in Überarbeitung befindet. (28x berichtet)</t>
  </si>
  <si>
    <t>Das Stellungnahmeverfahren wird für diesen Qualitätsindikator in diesem Jahr ausgesetzt, da sich dieser Qualitätsindikator nicht für das Stellungnahmeverfahren eignet oder in Überarbeitung befindet. (6x berichtet)</t>
  </si>
  <si>
    <t>Das Stellungnahmeverfahren wird für diesen Qualitätsindikator in diesem Jahr ausgesetzt, da sich dieser Qualitätsindikator nicht für das Stellungnahmeverfahren eignet oder in Überarbeitung befindet. (2x berichtet)</t>
  </si>
  <si>
    <t>Das Stellungnahmeverfahren wird für diesen Qualitätsindikator in diesem Jahr ausgesetzt, da sich dieser Qualitätsindikator nicht für das Stellungnahmeverfahren eignet oder in Überarbeitung befindet. (12x berichtet)</t>
  </si>
  <si>
    <t>Qualitätsindikatoren: Freitextkommentare zur Nicht-Einleitung von Stellungnahmeverfahren (AJ 2024) – KCHK-KC-KOMB</t>
  </si>
  <si>
    <t>Das Stellungnahmeverfahren wird für diesen Qualitätsindikator in diesem Jahr ausgesetzt, da sich dieser Qualitätsindikator nicht für das Stellungnahmeverfahren eignet oder in Überarbeitung befindet. (36x berichtet)</t>
  </si>
  <si>
    <t>Qualitätsindikatoren: Freitextkommentare zur Nicht-Einleitung von Stellungnahmeverfahren (AJ 2024) – KCHK-MK-CHIR</t>
  </si>
  <si>
    <t>Das Stellungnahmeverfahren wird für diesen Qualitätsindikator in diesem Jahr ausgesetzt, da sich dieser Qualitätsindikator nicht für das Stellungnahmeverfahren eignet oder in Überarbeitung befindet. (55x berichtet)</t>
  </si>
  <si>
    <t>Das Stellungnahmeverfahren wird für diesen Qualitätsindikator in diesem Jahr ausgesetzt, da sich dieser Qualitätsindikator nicht für das Stellungnahmeverfahren eignet oder in Überarbeitung befindet. (10x berichtet)</t>
  </si>
  <si>
    <t>Das Stellungnahmeverfahren wird für diesen Qualitätsindikator in diesem Jahr ausgesetzt, da sich dieser Qualitätsindikator nicht für das Stellungnahmeverfahren eignet oder in Überarbeitung befindet. (29x berichtet)</t>
  </si>
  <si>
    <t>Das Stellungnahmeverfahren wird für diesen Qualitätsindikator in diesem Jahr ausgesetzt, da sich dieser Qualitätsindikator nicht für das Stellungnahmeverfahren eignet oder in Überarbeitung befindet. (32x berichtet)</t>
  </si>
  <si>
    <t>Qualitätsindikatoren: Freitextkommentare zur Nicht-Einleitung von Stellungnahmeverfahren (AJ 2024) – KCHK-MK-KATH</t>
  </si>
  <si>
    <t>Aufgrund der Empfehlung der zuständigen Fachkommission wurde wegen statistischer, methodischer oder inhaltlicher Gründe kein Stellungnahmeverfahren durchgeführt. (5x berichtet)
Aufgrund der noch immer nicht eindeutigen Datengrundlage wird bei einer starken Abweichung kein Stellungnahme geführt. Ein eingeschränktes Verfahren wird geführt, wenn eine erhebliche Abweichung (Datengrundlage zwischen 0-30% oder deutlich über 150 %) vorliegt. (1x berichtet)
Das rechnerisch auffällige Ergebnis beruht auf einer Einzelfallkonstellation. Es wurde kein Stellungnahmeverfahren durchgeführt, die Institution wurde aber auf das rechnerisch auffällige Ergebnis hingewiesen und zur internen Analyse aufgefordert. (1x berichtet)
Für Leistungserbringer, die ausschließlich den Kode EBM 13602 kodiert haben, wurde kein Stellungnahmeverfahren eingeleitet. (1x berichtet)
Kein Stellungnahmeverfahren bei erstmaliger geringfügiger Abweichung. (6x berichtet)
Keine Durchführung eines STNVs, da zunehmend mehr Patient:innen für einen Shunt nicht geeignet sind (18x berichtet)
Leistungserbringer laut KV geschlossen. (1x berichtet)</t>
  </si>
  <si>
    <t>Aufgrund der Empfehlung der zuständigen Fachkommission wurde wegen statistischer, methodischer oder inhaltlicher Gründe kein Stellungnahmeverfahren durchgeführt. (4x berichtet)
Aufgrund der noch immer nicht eindeutigen Datengrundlage wird bei einer starken Abweichung kein Stellungnahme geführt. Ein eingeschränktes Verfahren wird geführt, wenn eine erhebliche Abweichung (Datengrundlage zwischen 0-30% oder deutlich über 150 %) vorliegt. (4x berichtet)
Die Fachkommission hat sich entschieden, in diesem Fall kein Stellungnahmeverfahren einzuleiten. (2x berichtet)
Für Leistungserbringer, die ausschließlich den Kode EBM 13602 kodiert haben, wurde kein Stellungnahmeverfahren eingeleitet. (1x berichtet)
Kein Stellungnahmeverfahren bei erstmaliger geringfügiger Abweichung. (5x berichtet)
Kein Stellungnahmeverfahren durchgeführt. Die rechnerische Auffälligkeit wurde durch 1 Fall ausgelöst. (1x berichtet)
Kein Stellungnahmeverfahren durchgeführt. Geringfügige Abweichung vom Referenzwert. (1x berichtet)
Keine Durchführung eines STNVs, da zunehmend mehr Patient:innen für einen Katheter nicht geeignet sind (24x berichtet)
Leistungserbringer laut KV geschlossen. (2x berichtet)</t>
  </si>
  <si>
    <t>Aufgrund der Empfehlung der zuständigen Fachkommission wurde wegen statistischer, methodischer oder inhaltlicher Gründe kein Stellungnahmeverfahren durchgeführt. (2x berichtet)
Aufgrund der noch immer nicht eindeutigen Datengrundlage wird bei einer starken Abweichung kein Stellungnahme geführt. Ein eingeschränktes Verfahren wird geführt, wenn eine erhebliche Abweichung (Datengrundlage zwischen 0-30% oder deutlich über 150 %) vorliegt. (7x berichtet)
Die Durchführung des Stellungnahmeverfahrens ist aufgrund der vom IQTIG aufgezeigten Dokumentationsprobleme nicht sinnvoll. (4x berichtet)
Die Praxistätigkeit wurde beendet. (1x berichtet)
Erhebliche Unterdokumentation - Hinweis an Leistungserbringer zukünftig auf vollständige Dokumentation zu achten. (1x berichtet)
Kein Stellungnahmeverfahren, da Abweichung durch Einzelfall. (1x berichtet)
Leistungserbringer laut KV geschlossen. (1x berichtet)</t>
  </si>
  <si>
    <t>Aufgrund der Empfehlung der zuständigen Fachkommission wurde wegen statistischer, methodischer oder inhaltlicher Gründe kein Stellungnahmeverfahren durchgeführt. (39x berichtet)
Aufgrund der fraglichen Validität der Datenbasis und der Ergebnisse wurde auf die Durchführung eines Stellungnahmeverfahrens verzichtet. (21x berichtet)
Aufgrund der noch immer nicht eindeutigen Datengrundlage wird bei einer starken Abweichung kein Stellungnahme geführt. Ein eingeschränktes Verfahren wird geführt, wenn eine erhebliche Abweichung (Datengrundlage zwischen 0-30% oder deutlich über 150 %) vorliegt. (16x berichtet)
Aufgrund methodischer Probleme bei der Berechnung der Ergebnisse des Indikators wurde kein Stellungnahmeverfahren geführt. (31x berichtet)
Das Stellungnahmeverfahren zum Indikator 572006 wurde für das AJ 2024 ausgesetzt (13x berichtet)
Das Stellungnahmeverfahrenzum Indikator 572006 wurde für das AJ 2024 ausgesetzt (1x berichtet)
Die Durchführung des Stellungnahmeverfahrens ist aufgrund der vom IQTIG aufgezeigten Dokumentationsprobleme nicht sinnvoll. (47x berichtet)
Die Fachkommission folgt der Empfehlung des IQTIG zur Aussetzung des Verfahrens in diesem Indikator. (30x berichtet)
Die Information des IQTIG zur voraussichtlichen Aussetzung des Indikators wurde zum Anlass genommen, dass die FK kein Stellungnahmeverfahren empfohlen hat. Der Beschluss des G-BA zur Nichtaussetzung des Indikators lag nach der Einleitung des Stellungnahmeverfahrens, so dass die FK wegen des bereits laufenden Stellungnahmeverfahren weiterhin die Aussetzung des Indikators  empfohlen hat. Darüber hinaus zweifelt die FK weiterhin an der Datengrundlage im Verfahren, insbesondere in diesem Indikator. Aus den Erfahrungen der vergangenen Stellungnahmeverfahren konnten die LE ihre eigenen Ergebnisse nicht nachvollziehen. (10x berichtet)
Empfehlung Fachkommission. Hintergrund die hohe Anzahl an Leistungserbringern mit rechnerischer Auffälligkeit. Empfehlung IQTIG kein STNV. (23x berichtet)
Empfehlung des IQTiGs, STNV auszusetzen. ausgewertete Daten als unplausibel eingeschätzt (2x berichtet)
Empfehlung des IQTiGs, STNV auszusetzen. ausgewertete Daten wurden als unplausibel eingeschätzt (9x berichtet)
Es wurde ein Hinweis vergeben. (21x berichtet)
Kein Stellungnahmeverfahren bei erstmaliger geringfügiger Abweichung. (53x berichtet)
Kein Stellungnahmeverfahren bei sehr kleinen Fallzahlen, geringer Abweichung vom Vertrauensbereich und fehlender Auffälligkeit im Vorjahr. (1x berichtet)
Kein Stellungnahmeverfahren durchgeführt gem. Schreiben des IQTIG vom 7. Juni 2024 und Beschluss des Lenkungsgremiums vom 18. Juni 2024. (25x berichtet)
Kein Stellungnahmeverfahren, da Abweichung durch Einzelfall. (3x berichtet)
Keine Durchführung eines STNVs, da das IQTIG von einem Stellungnahmeverfahren abrät. (106x berichtet)
Leistungserbringer laut KV geschlossen. (7x berichtet)</t>
  </si>
  <si>
    <t>Aufgrund der Empfehlung der zuständigen Fachkommission wurde wegen statistischer, methodischer oder inhaltlicher Gründe kein Stellungnahmeverfahren durchgeführt. (7x berichtet)
Aufgrund der noch immer nicht eindeutigen Datengrundlage wird bei einer starken Abweichung kein Stellungnahme geführt. Ein eingeschränktes Verfahren wird geführt, wenn eine erhebliche Abweichung (Datengrundlage zwischen 0-30% oder deutlich über 150 %) vorliegt. (1x berichtet)
Die Fachkommission hat sich entschieden, in diesem Fall kein Stellungnahmeverfahren einzuleiten. (2x berichtet)
Für Leistungserbringer, die ausschließlich den Kode EBM 13602 kodiert haben, wurde kein Stellungnahmeverfahren eingeleitet. (1x berichtet)
Kein Stellungnahmeverfahren durchgeführt. Die rechnerische Auffälligkeit wurde durch 1 Fall ausgelöst. (1x berichtet)
Kein Stellungnahmeverfahren, da Abweichung durch Einzelfall. (2x berichtet)
Leistungserbringer laut KV geschlossen. (1x berichtet)</t>
  </si>
  <si>
    <t>Aufgrund der Empfehlung der zuständigen Fachkommission wurde wegen statistischer, methodischer oder inhaltlicher Gründe kein Stellungnahmeverfahren durchgeführt. (10x berichtet)
Aufgrund der noch immer nicht eindeutigen Datengrundlage wird bei einer starken Abweichung kein Stellungnahme geführt. Ein eingeschränktes Verfahren wird geführt, wenn eine erhebliche Abweichung (Datengrundlage zwischen 0-30% oder deutlich über 150 %) vorliegt. (2x berichtet)
Das Ergebnis weicht nicht signifikant vom Referenzwert ab. (5x berichtet)
Das rechnerisch auffällige Ergebnis beruht auf einer Einzelfallkonstellation. Es wurde kein Stellungnahmeverfahren durchgeführt, die Institution wurde aber auf das rechnerisch auffällige Ergebnis hingewiesen und zur internen Analyse aufgefordert. (5x berichtet)
Für Leistungserbringer, die ausschließlich den Kode EBM 13602 kodiert haben, wurde kein Stellungnahmeverfahren eingeleitet. (5x berichtet)
Kein Stellungnahmeverfahren bei erstmaliger geringfügiger Abweichung. (3x berichtet)
Kein Stellungnahmeverfahren, da Abweichung durch Einzelfall. (13x berichtet)
Kein Stellungnahmeverfahren. Die rechnerische Abweichung vom Bundesreferenzbereich ergab sich durch einen Behandlungsfall. (1x berichtet)
Kein Stellungnahmeverfahren. Die rechnerische Abweichung vom Referenzbereich ergab sich aus einem Behandlungsfall. (1x berichtet)
Leistungserbringer laut KV geschlossen. (1x berichtet)</t>
  </si>
  <si>
    <t>Qualitätsindikatoren: Freitextkommentare zur Nicht-Einleitung von Stellungnahmeverfahren (AJ 2024) – NET-DIAL</t>
  </si>
  <si>
    <t>Tätigkeit wurde zum 31.12.2024 beendet. (1x berichtet)</t>
  </si>
  <si>
    <t>Die Fachkommission hat sich entschieden in diesem Fall keine Stellungnahme einzuleiten, aufgrund der zu geringen Fallzahl. (2x berichtet)
Kein Stellungnahmeverfahren bei erstmaliger geringfügiger Abweichung. (1x berichtet)</t>
  </si>
  <si>
    <t>Kein Stellungnahmeverfahren, da Abweichung durch Einzelfall. (4x berichtet)
Rechnerisch auffälliges Ergebnis beruht auf einer Einzelfallkonstellation. Kein Stellungnahmeverfahren durchgeführt. (1x berichtet)</t>
  </si>
  <si>
    <t>Kein Stellungnahmeverfahren, da Abweichung durch Einzelfall. (1x berichtet)
keine Aufforderung zur Stellungnahme erfolgt bei Aufarbeitung in den Vorjahren (besondere Einrichtung (Herzchirurgie)). (1x berichtet)
keine Aufforderung zur keine Aufforderung zur Stellungnahme erfolgt bei Aufarbeitung in den Vorjahren (besondere klinische Einrichtung, angeborene Herzfehler). (1x berichtet)</t>
  </si>
  <si>
    <t>Rechnerisch auffälliges Ergebnis beruht auf einer Einzelfallkonstellation. Kein Stellungnahmeverfahren durchgeführt. (1x berichtet)
keine Aufforderung zur Stellungnahme erfolgt bei Aufarbeitung in den Vorjahren (besondere Einrichtung (Herzchirurgie)). (1x berichtet)
keine Aufforderung zur Stellungnahme erfolgt bei Aufarbeitung in den Vorjahren (besondere klinische Einrichtung). (1x berichtet)</t>
  </si>
  <si>
    <t>Kein Stellungnahmeverfahren da Leistungserbringer unter Beobachtung/Überwachung nach Klärung der Abweichung im Vorjahr und Feststellung von Verbesserungsbedarf (Dokumentation oder medizinische Qualität). (1x berichtet)
keine Aufforderung zur Stellungnahme erfolgt bei Aufarbeitung in den Vorjahren (besondere Einrichtung (Herzchirurgie)). (1x berichtet)</t>
  </si>
  <si>
    <t>Das Ergebnis weicht nicht signifikant vom Referenzwert ab. (1x berichtet)
Es wurde kein Stellungnahmeverfahren eingeleitet, der Klinikstandort wurde unterjährig geschlossen (1x berichtet)
Geringe Anzahl auffälliger VG im Verhältnis zum Nenner. (5x berichtet)
Kein Stellungnahmeverfahren da Leistungserbringer unter Beobachtung/Überwachung nach Klärung der Abweichung im Vorjahr und Feststellung von Verbesserungsbedarf (Dokumentation oder medizinische Qualität). (1x berichtet)
Kein Stellungnahmeverfahren, da Abweichung durch Einzelfall. (2x berichtet)
Rechnerisch auffälliges Ergebnis beruht auf einer Einzelfallkonstellation. Kein Stellungnahmeverfahren durchgeführt. (3x berichtet)</t>
  </si>
  <si>
    <t>Aufgrund der weiterhin bestehenden Problematik, dass Leistungserbringern nicht alle relevanten Informationen zu Follow-up-Datensätzen über die Auswertungen bereitgestellt werden (Art der Komplikation, Zeitpunkt, selber LE oder anderer LE), erfolgt kein STNV für sozialdatenbasierte QI im Verfahren QS PCI für das Auswertungsjahr 2024. Leistungserbringer mit rechnerischen Auffälligkeiten erhalten einen schriftlichen Hinweis zur internen Analyse des Ergebnisses. (12x berichtet)
Da das IQTID im Abschlussbericht zur Weiterentwicklung von Verfahren der datengestützten gesetzlichen Qualitätssicherung ein Pausieren und Überarbeiten der Sozialdaten basierten Qualitätsindikatoren empfiehlt, um eine Optimierung der Validität und Risiko-adjustierung zu erreichen, findet hier kein oder nur eingeschränktes Stellungnahme statt. (7x berichtet)
Der Standort wurde im Jahr 2022 geschlossen, weshalb hier kein Stellungnahmeverfahren mehr durchgeführt wird. (1x berichtet)
Kein Stellungnahmeverfahren bei erstmaliger geringfügiger Abweichung. (1x berichtet)</t>
  </si>
  <si>
    <t>Aufgrund der Empfehlung der zuständigen Fachkommission wurde wegen statistischer, methodischer oder inhaltlicher Gründe kein Stellungnahmeverfahren durchgeführt. (1x berichtet)
Einzelfall (1x berichtet)</t>
  </si>
  <si>
    <t>Aufgrund der weiterhin bestehenden Problematik, dass Leistungserbringern nicht alle relevanten Informationen zu Follow-up-Datensätzen über die Auswertungen bereitgestellt werden (Art der Komplikation, Zeitpunkt, selber LE oder anderer LE), erfolgt kein STNV für sozialdatenbasierte QI im Verfahren QS PCI für das Auswertungsjahr 2024. Leistungserbringer mit rechnerischen Auffälligkeiten erhalten einen schriftlichen Hinweis zur internen Analyse des Ergebnisses. (3x berichtet)
Da das IQTID im Abschlussbericht zur Weiterentwicklung von Verfahren der datengestützten gesetzlichen Qualitätssicherung ein Pausieren und Überarbeiten der Sozialdaten basierten Qualitätsindikatoren empfiehlt, um eine Optimierung der Validität und Risiko-adjustierung zu erreichen, findet hier kein oder nur eingeschränktes Stellungnahme statt. (16x berichtet)
Kein Stellungnahmeverfahren bei erstmaliger geringfügiger Abweichung. (4x berichtet)
Rechnerisch auffälliges Ergebnis beruht auf einer Einzelfallkonstellation. Kein Stellungnahmeverfahren durchgeführt. (1x berichtet)
keine Aufforderung zur Stellungnahme erfolgt bei Aufarbeitung in den Vorjahren (besondere Einrichtung (Herzchirurgie)). (1x berichtet)</t>
  </si>
  <si>
    <t>Aufgrund der weiterhin bestehenden Problematik, dass Leistungserbringern nicht alle relevanten Informationen zu Follow-up-Datensätzen über die Auswertungen bereitgestellt werden (Art der Komplikation, Zeitpunkt, selber LE oder anderer LE), erfolgt kein STNV für sozialdatenbasierte QI im Verfahren QS PCI für das Auswertungsjahr 2024. Leistungserbringer mit rechnerischen Auffälligkeiten erhalten einen schriftlichen Hinweis zur internen Analyse des Ergebnisses. (8x berichtet)
Da das IQTID im Abschlussbericht zur Weiterentwicklung von Verfahren der datengestützten gesetzlichen Qualitätssicherung ein Pausieren und Überarbeiten der Sozialdaten basierten Qualitätsindikatoren empfiehlt, um eine Optimierung der Validität und Risiko-adjustierung zu erreichen, findet hier kein oder nur eingeschränktes Stellungnahme statt. (10x berichtet)
Kein Stellungnahmeverfahren bei erstmaliger geringfügiger Abweichung. (3x berichtet)
Rechnerisch auffälliges Ergebnis beruht auf einer Einzelfallkonstellation. Kein Stellungnahmeverfahren durchgeführt. (3x berichtet)</t>
  </si>
  <si>
    <t>Aufarbeitung in VJ ohne Hinweis auf Mängel (2x berichtet)
Aufgrund der weiterhin bestehenden Problematik, dass Leistungserbringern nicht alle relevanten Informationen zu Follow-up-Datensätzen über die Auswertungen bereitgestellt werden (Art der Komplikation, Zeitpunkt, selber LE oder anderer LE), erfolgt kein STNV für sozialdatenbasierte QI im Verfahren QS PCI für das Auswertungsjahr 2024. Leistungserbringer mit rechnerischen Auffälligkeiten erhalten einen schriftlichen Hinweis zur internen Analyse des Ergebnisses. (5x berichtet)
Da das IQTID im Abschlussbericht zur Weiterentwicklung von Verfahren der datengestützten gesetzlichen Qualitätssicherung ein Pausieren und Überarbeiten der Sozialdaten basierten Qualitätsindikatoren empfiehlt, um eine Optimierung der Validität und Risiko-adjustierung zu erreichen, findet hier kein oder nur eingeschränktes Stellungnahme statt. (12x berichtet)</t>
  </si>
  <si>
    <t>Qualitätsindikatoren: Freitextkommentare zur Nicht-Einleitung von Stellungnahmeverfahren (AJ 2024) – PCI</t>
  </si>
  <si>
    <t>Die Fachkommission hat sich entschieden, in diesem Fall kein Stellungnahmeverfahren einzuleiten aufgrund der zu geringen Abweichung. (1x berichtet)
Die Praxis wurde unterjährig geschlossen. (1x berichtet)
Die einrichtungsbezogenen Daten nach § 3 Abs. 2 Teil 2 DeQS-RL wurden nicht fristgerecht übermittelt. (83x berichtet)
Im Sinne einer Aufwandsreduktion und dem geschätzten mutmaßlichen geringen Mehrwert eines Stellungnahmeverfahrens wurden die Leistungserbringer auf die rechnerische Auffälligkeit hingewiesen und kein Stellungnahmeverfahren durchgeführt. (23x berichtet)
Im Vorjahr wurden alle LE ohne Einrichtungsbefragung angeschrieben und um Rückmeldung gebeten. In diesem Jahr wurde es nicht wiederholt, da der Aufwand in keinem Verhältnis zum Nutzen steht. Es waren viele Belegärzte betroffen bzw. war im Vorfeld bereits bekannt war, dass es technische Probleme oder Probleme bei der Fristeinhaltung gab. (32x berichtet)
Kein Stellungnahmeverfahren da Leistungserbringer unter Beobachtung/Überwachung nach Klärung der Abweichung im Vorjahr und Feststellung von Verbesserungsbedarf (Dokumentation oder medizinische Qualität). (1x berichtet)
LE hat laut KV-Information vom 14.08.2024 und 29.08.2024 im Jahr 2023 keine Tracereingriffe erbracht, deshalb kein Stellungnahmeverfahren. (1x berichtet)
Tätigkeit zum 30.06.2024 beendet (1x berichtet)
Verpflichtung zur Übermittlung der EDOK war nicht bekannt. (1x berichtet)</t>
  </si>
  <si>
    <t>Qualitätsindikatoren: Freitextkommentare zur Nicht-Einleitung von Stellungnahmeverfahren (AJ 2024) – WI-HI-A</t>
  </si>
  <si>
    <t>Die einrichtungsbezogenen Daten nach § 3 Abs. 2 Teil 2 DeQS-RL wurden nicht fristgerecht übermittelt. (24x berichtet)
Im Sinne einer Aufwandsreduktion und dem geschätzten mutmaßlichen geringen Mehrwert eines Stellungnahmeverfahrens wurden die Leistungserbringer auf die rechnerische Auffälligkeit hingewiesen und kein Stellungnahmeverfahren durchgeführt. (19x berichtet)
Im Vorjahr wurden alle LE ohne Einrichtungsbefragung angeschrieben und um Rückmeldung gebeten. In diesem Jahr wurde es nicht wiederholt, da der Aufwand in keinem Verhältnis zum Nutzen steht. Es waren viele Belegärzte betroffen bzw. war im Vorfeld bereits bekannt war, dass es technische Probleme oder Probleme bei der Fristeinhaltung gab. (16x berichtet)
Kein Stellungnahmeverfahren da Leistungserbringer unter Beobachtung/Überwachung nach Klärung der Abweichung im Vorjahr und Feststellung von Verbesserungsbedarf (Dokumentation oder medizinische Qualität). (1x berichtet)</t>
  </si>
  <si>
    <t>Qualitätsindikatoren: Freitextkommentare zur Nicht-Einleitung von Stellungnahmeverfahren (AJ 2024) – WI-HI-S</t>
  </si>
  <si>
    <t>Die Fachkommission betrachtet in diesem Indikator nur die Leistungserbringer mit einer rechnerischen Auffälligkeit größer als 2% der jeweiligen Grundgesamtheit. (11x berichtet)
Die Mindestanzahl von zwei Fällen im Zähler ist zu gering, um statistisch verwertbare Ergebnisse zu erzeugen. (6x berichtet)
Geringe Anzahl auffälliger Vorgänge, geringfügige Abweichung vom Referenzwert. (1x berichtet)
Tätigkeit zum 31.12.2023 beendet (1x berichtet)</t>
  </si>
  <si>
    <t>Die Mindestanzahl von zwei Fällen im Zähler ist zu gering, um statistisch verwertbare Ergebnisse zu erzeugen. (1x berichtet)
Geringe Anzahl auffälliger Vorgänge, geringfügige Abweichung vom Referenzwert. (1x berichtet)</t>
  </si>
  <si>
    <t>Qualitätsindikatoren: Freitextkommentare zur Nicht-Einleitung von Stellungnahmeverfahren (AJ 2024) – WI-NI-A</t>
  </si>
  <si>
    <t>Der Standort ist seit dem 01.01.2023 geschlossen (1x berichtet)
Einzelfall (1x berichtet)
Kein Stellungnahmeverfahren, da Abweichung durch Einzelfall. (1x berichtet)</t>
  </si>
  <si>
    <t>Der Standort ist seit dem 01.01.2023 geschlossen. (1x berichtet)
Kein Stellungnahmeverfahren, da Abweichung durch Einzelfall. (1x berichtet)
Leistungserbringer geschlossen seit Mitte 2024 (1x berichtet)</t>
  </si>
  <si>
    <t>Die Fachkommission hat sich entschieden, in diesem Fall kein Stellungnahmeverfahren einzuleiten aufgrund der zu geringen Fallzahl im Zähler. (1x berichtet)
Einzelfall (2x berichtet)
Kein Stellungnahmeverfahren, da Abweichung durch Einzelfall. (1x berichtet)</t>
  </si>
  <si>
    <t>Geringe Anzahl auffälliger Vorgänge, geringfügige Abweichung vom Referenzwert. (1x berichtet)
Leistungserbringer geschlossen seit Mitte 2024 (1x berichtet)</t>
  </si>
  <si>
    <t>Qualitätsindikatoren: Freitextkommentare zur Nicht-Einleitung von Stellungnahmeverfahren (AJ 2024) – WI-NI-S</t>
  </si>
  <si>
    <t>Einzelfall, Verbringungsleistung - Fehldokumentation. (1x berichtet)
Kein Stellungnahmeverfahren bei erstmaliger geringfügiger Abweichung. (1x berichtet)
Kein Stellungnahmeverfahren, da Abweichung durch Einzelfall. (1x berichtet)
Nach grundlegender Überarbeitung wurde dieser QI erstmalig in dieser Form ausgewertet. Aus Sicht der Fachkommission ist der QI inhaltlich nicht ausgereift, sodass ein STNV nicht zielführend ist. (8x berichtet)
Rechnerisch auffälliges Ergebnis beruht auf einer Einzelfallkonstellation. Kein Stellungnahmeverfahren durchgeführt. (2x berichtet)</t>
  </si>
  <si>
    <t>Aufgrund der Empfehlung der zuständigen Fachkommission wurde wegen statistischer, methodischer oder inhaltlicher Gründe kein Stellungnahmeverfahren durchgeführt. (4x berichtet)
Der Krankenhausstandort wurde unterjährig geschlossen (1x berichtet)
Die Fachkommission hat sich entschieden in diesem Fall kein Stellungnahmeverfahren einzuleiten aufgrund der kleinen Fallzahlen. (1x berichtet)
Einzelfall, Verbringungsleistung - Fehldokumentation. (1x berichtet)
Kein Stellungnahmeverfahren da Leistungserbringer unter Beobachtung/Überwachung nach Klärung der Abweichung im Vorjahr und Feststellung von Verbesserungsbedarf (Dokumentation oder medizinische Qualität). (2x berichtet)
Kein Stellungnahmeverfahren, da Abweichung durch Einzelfall. (1x berichtet)
Rechnerisch auffälliges Ergebnis beruht auf einer Einzelfallkonstellation. Kein Stellungnahmeverfahren durchgeführt. (2x berichtet)</t>
  </si>
  <si>
    <t>Auf Empfehlung der Fachkommission erfolgt kein STNV bei einzelfallbedingter Auffälligkeit. (1x berichtet)
Aufgrund der Empfehlung der zuständigen Fachkommission wurde wegen statistischer, methodischer oder inhaltlicher Gründe kein Stellungnahmeverfahren durchgeführt. (1x berichtet)
Das Ergebnis weicht nicht signifikant vom Referenzwert ab. (1x berichtet)
Der Krankenhausstandort wurde unterjährig geschlossen (1x berichtet)
Die Fachkommission betrachtet in diesem Indikator wiederholt auffällige Kliniken und bei den erstmalig auffälligen, die mit mehr als einem auffälligen Fall aufweisen. (8x berichtet)</t>
  </si>
  <si>
    <t>Auf Empfehlung der Fachkommission erfolgt kein STNV bei einzelfallbedingter Auffälligkeit. (9x berichtet)
Aufgrund der Empfehlung der zuständigen Fachkommission wurde wegen statistischer, methodischer oder inhaltlicher Gründe kein Stellungnahmeverfahren durchgeführt. (2x berichtet)
Bitte teilen Sie im Rahmen der Stellungnahme/der Epikrisen zu den betroffenen Patienten und Patientinnen mit, in welchen Fällen  ein Pneumo-oder Hämatothorax aufgetreten ist  und welchen Zugangsweg für den Sondenvorschub routinemäßig nutzen. Bei einer Infektion der OP-Wunde, beschreiben Sie uns Ihr operatives Vorgehen und das Wundmanagement. (2x berichtet)
Die Abweichung war zu gering. (1x berichtet)
Die Fachkommission betrachtet in diesem Indikator nur die wiederholt auffälligen Kliniken und bei den erstmalig auffälligen, die mit mehr als einem auffälligen Fall. Auf Grund der in NRW anfallenden Mengengerüste konzentriert sich die Fachkommission auf Indikatoren zur medizinischen Behandlungsqualität. (14x berichtet)
Die Fachkommission hat sich entschieden in diesem Fall kein Stellungnahmeverfahren einzuleiten aufgrund der kleinen Fallzahlen. (2x berichtet)
Geringe Anzahl erwartbarer Fälle. (1x berichtet)
Geringfügige Abweichung vom Referenzwert bei relativ hoher Fallzahl. (1x berichtet)
Kein Stellungnahmeverfahren, da Abweichung durch Einzelfall. (1x berichtet)
Rechnerisch auffälliges Ergebnis beruht auf einer Einzelfallkonstellation. Kein Stellungnahmeverfahren durchgeführt. (9x berichtet)</t>
  </si>
  <si>
    <t>Auf Empfehlung der Fachkommission erfolgt kein STNV bei einzelfallbedingter Auffälligkeit. (4x berichtet)
Die Fachkommission betrachtet in diesem Indikator nur die wiederholt auffälligen Kliniken und bei den erstmalig auffälligen, die mehr als einen auffälligen Fall aufweisen. (8x berichtet)
Rechnerisch auffälliges Ergebnis beruht auf einer Einzelfallkonstellation. Kein Stellungnahmeverfahren durchgeführt. (2x berichtet)</t>
  </si>
  <si>
    <t>Auf Empfehlung der Fachkommission erfolgt kein STNV bei einzelfallbedingter Auffälligkeit. (4x berichtet)
Kein Stellungnahmeverfahren bei erstmaliger geringfügiger Abweichung. (1x berichtet)
Rechnerisch auffälliges Ergebnis beruht auf einer Einzelfallkonstellation. Kein Stellungnahmeverfahren durchgeführt. (2x berichtet)</t>
  </si>
  <si>
    <t>Auf Empfehlung der Fachkommission erfolgt ein STNV für diesen QI nur bei wiederholter Auffälligkeit, bei diesem Ergebnis handelt es sich um eine erstmalige Auffälligkeit. (10x berichtet)
Aufgrund der Empfehlung der zuständigen Fachkommission wurde wegen statistischer, methodischer oder inhaltlicher Gründe kein Stellungnahmeverfahren durchgeführt. (4x berichtet)
Einrichtung in 2023 geschlossen. (1x berichtet)
Kein Stellungnahmeverfahren bei erstmaliger geringfügiger Abweichung. (2x berichtet)
Kein Stellungnahmeverfahren, da Abweichung durch Einzelfall. (1x berichtet)
Rechnerisch auffälliges Ergebnis beruht auf einer Einzelfallkonstellation. Kein Stellungnahmeverfahren durchgeführt. (4x berichtet)</t>
  </si>
  <si>
    <t>Auf Empfehlung der Fachkommission erfolgt ein STNV für diesen QI nur bei wiederholter Auffälligkeit, bei diesem Ergebnis handelt es sich um eine erstmalige Auffälligkeit. (8x berichtet)
Aufgrund der Empfehlung der zuständigen Fachkommission wurde wegen statistischer, methodischer oder inhaltlicher Gründe kein Stellungnahmeverfahren durchgeführt. (2x berichtet)
Die Fachkommission hat sich entschieden in diesem Fall kein Stellungnahmeverfahren einzuleiten aufgrund der kleinen Fallzahlen. (1x berichtet)
Kein Stellungnahmeverfahren, da Abweichung durch Einzelfall. (3x berichtet)
Rechnerisch auffälliges Ergebnis beruht auf einer Einzelfallkonstellation. Kein Stellungnahmeverfahren durchgeführt. (2x berichtet)</t>
  </si>
  <si>
    <t>Qualitätsindikatoren: Freitextkommentare zur Nicht-Einleitung von Stellungnahmeverfahren (AJ 2024) – HSMDEF-HSM-IMPL</t>
  </si>
  <si>
    <t>Erstmalige Auffälligkeit, die auf einem Einzelfall basiert. Auf Empfehlung der Fachkommission erfolgt kein STNV. (6x berichtet)
Kein Stellungnahmeverfahren, da Abweichung durch Einzelfall. (3x berichtet)
Rechnerisch auffälliges Ergebnis beruht auf einer Einzelfallkonstellation. Kein Stellungnahmeverfahren durchgeführt. (1x berichtet)</t>
  </si>
  <si>
    <t>Qualitätsindikatoren: Freitextkommentare zur Nicht-Einleitung von Stellungnahmeverfahren (AJ 2024) – HSMDEF-HSM-REV</t>
  </si>
  <si>
    <t>Der Krankenhausstandort wurde unterjährig geschlossen (1x berichtet)
Kein Stellungnahmeverfahren da Leistungserbringer unter Beobachtung/Überwachung nach Klärung der Abweichung im Vorjahr und Feststellung von Verbesserungsbedarf (Dokumentation oder medizinische Qualität). (1x berichtet)
Kein Stellungnahmeverfahren, da Abweichung durch Einzelfall. (1x berichtet)
Rechnerisch auffälliges Ergebnis beruht auf einer Einzelfallkonstellation. Kein Stellungnahmeverfahren durchgeführt. (2x berichtet)</t>
  </si>
  <si>
    <t>Auf Empfehlung der Fachkommission erfolgt kein STNV bei einzelfallbedingter Auffälligkeit. (2x berichtet)
Kein Stellungnahmeverfahren bei erstmaliger geringfügiger Abweichung. (1x berichtet)
Rechnerisch auffälliges Ergebnis beruht auf einer Einzelfallkonstellation. Kein Stellungnahmeverfahren durchgeführt. (1x berichtet)</t>
  </si>
  <si>
    <t>Auf Empfehlung der Fachkommission erfolgt kein STNV bei einzelfallbedingter Auffälligkeit. (4x berichtet)
Die Fachkommission hat sich entschieden in diesem Fall kein Stellungnahmeverfahren einzuleiten aufgrund der kleinen Fallzahlen. (1x berichtet)
Geringe Anzahl erwartbarer Fälle und insgesamt geringe Fallzahl. (1x berichtet)
Kein Stellungnahmeverfahren, da Abweichung durch Einzelfall. (3x berichtet)
Rechnerisch auffälliges Ergebnis beruht auf einer Einzelfallkonstellation. Kein Stellungnahmeverfahren durchgeführt. (2x berichtet)</t>
  </si>
  <si>
    <t>Auf Empfehlung der Fachkommission erfolgt ein STNV für diesen QI nur bei wiederholter Auffälligkeit, bei diesem Ergebnis handelt es sich um eine erstmalige Auffälligkeit. (11x berichtet)
Aufgrund der Empfehlung der zuständigen Fachkommission wurde wegen statistischer, methodischer oder inhaltlicher Gründe kein Stellungnahmeverfahren durchgeführt. (8x berichtet)
Der Krankenhausstandort wurde unterjährig geschlossen (1x berichtet)
Die Fachkommission hat sich entschieden in diesem Fall kein Stellungnahmeverfahren einzuleiten aufgrund der kleinen Fallzahlen. (3x berichtet)
Einzelfall (1x berichtet)
Kein Stellungnahmeverfahren, da Abweichung durch Einzelfall. (1x berichtet)
Rechnerisch auffälliges Ergebnis beruht auf einer Einzelfallkonstellation. Kein Stellungnahmeverfahren durchgeführt. (1x berichtet)</t>
  </si>
  <si>
    <t>Auf Empfehlung der Fachkommission erfolgt ein STNV für diesen QI nur bei wiederholter Auffälligkeit, bei diesem Ergebnis handelt es sich um eine erstmalige Auffälligkeit. (4x berichtet)
Aufgrund der Empfehlung der zuständigen Fachkommission wurde wegen statistischer, methodischer oder inhaltlicher Gründe kein Stellungnahmeverfahren durchgeführt. (2x berichtet)
Einzelfall (1x berichtet)</t>
  </si>
  <si>
    <t>Qualitätsindikatoren: Freitextkommentare zur Nicht-Einleitung von Stellungnahmeverfahren (AJ 2024) – HSMDEF-DEFI-IMPL</t>
  </si>
  <si>
    <t>Auf Empfehlung der Fachkommission erfolgt ein STNV für diesen QI nur bei wiederholter Auffälligkeit, bei diesem Ergebnis handelt es sich um eine erstmalige Auffälligkeit. (3x berichtet)
Aufgrund der Empfehlung der zuständigen Fachkommission wurde wegen statistischer, methodischer oder inhaltlicher Gründe kein Stellungnahmeverfahren durchgeführt. (3x berichtet)
Einzelfall (2x berichtet)
Kein Stellungnahmeverfahren, da Abweichung durch Einzelfall. (2x berichtet)
Rechnerisch auffälliges Ergebnis beruht auf einer Einzelfallkonstellation. Kein Stellungnahmeverfahren durchgeführt. (4x berichtet)
keine Aufforderung zur Stellungnahme erfolgt bei Aufarbeitung in den Vorjahren (besondere Einrichtung (Herzchirurgie)). (1x berichtet)</t>
  </si>
  <si>
    <t>Alle rechnerischen Auffälligkeiten unter Ausschluss von Einzelfällen, außer es handelt sich um eine wiederholte Auffälligkeit (zzgl. 1 Klinik gemäß Cluster-Analyse) (2x berichtet)
Kein Stellungnahmeverfahren, da Abweichung durch Einzelfall. (4x berichtet)
Rechnerisch auffälliges Ergebnis beruht auf einer Einzelfallkonstellation. Kein Stellungnahmeverfahren durchgeführt. (1x berichtet)</t>
  </si>
  <si>
    <t>Qualitätsindikatoren: Freitextkommentare zur Nicht-Einleitung von Stellungnahmeverfahren (AJ 2024) – HSMDEF-DEFI-REV</t>
  </si>
  <si>
    <t>Aufgrund der Empfehlung der zuständigen Fachkommission wurde wegen statistischer, methodischer oder inhaltlicher Gründe kein Stellungnahmeverfahren durchgeführt. (1x berichtet)
Das Ergebnis weicht nicht signifikant vom Referenzwert ab. (1x berichtet)
Geringe Fallzahl, nur 1 Fall betroffen, nahe am Referenzbereich, im Vorjahr U62, nun Tendenz des Ergebnisses besser (1x berichtet)
Geringe Fallzahl, nur 1 Fall betroffen, nahe am Referenzbereich, im Vorjahr unauffälliges Ergebnis (1x berichtet)
Geringe Fallzahl, nur 2 Fälle betroffen, nahe am Referenzbereich, nur in einem Indikator auffälliges Ergebnis, im Vorjahr unauffälliges Ergebnis (1x berichtet)</t>
  </si>
  <si>
    <t>Kleine Fallzahl, nur 1 Fall betroffen und Auffälligkeit nur in diesem Indikator, im Vorjahr unauffälliges Ergebnis (1x berichtet)</t>
  </si>
  <si>
    <t>Das Ergebnis weicht nicht signifikant vom Referenzwert ab. (1x berichtet)
Geringe Fallzahl, nur 1 Fall betroffen, nahe am Referenzbereich, nur in einem Indikator auffälliges Ergebnis, im Vorjahr unauffälliges Ergebnis (2x berichtet)
Geringe Fallzahl, nur 2 Fälle betroffen, nahe am Referenzbereich (1x berichtet)</t>
  </si>
  <si>
    <t>Geringe Fallzahl, nur 2 Fälle betroffen, nahe am Referenzbereich, im Vorjahr U62, Tendenz des Ergebnisses besser (1x berichtet)</t>
  </si>
  <si>
    <t>Aufgrund der Empfehlung der zuständigen Fachkommission wurde wegen statistischer, methodischer oder inhaltlicher Gründe kein Stellungnahmeverfahren durchgeführt. (6x berichtet)
Die Fachkommission hat sich entschieden, in diesem Fall kein Stellungnahmeverfahren einzuleiten (1x berichtet)
Die Fachkommission hat sich entschieden, in diesem Fall kein Stellungnahmeverfahren einzuleiten aufgrund der zu geringen Abweichung vom Referenzwert. (1x berichtet)
Die Fachkommission hat sich entschieden, in diesem Fall kein Stellungnahmeverfahren einzuleiten. (1x berichtet)
Kleine Fallzahl, nur 2 Fälle betroffen, kleine Grundgesamtheit und Auffälligkeit nur in diesem Indikator (1x berichtet)
Unterschreiten des Referenzwertes bei kleiner Fallzahl, wo nur sehr wenige Fälle bereits zur rechnerischen Auffälligkeit führen, keine hohe Signifikanz. Im ersten Jahr fachlicher Hinweis an den Leistungserbringer! (2x berichtet)
Unterschreiten des Referenzwertes bei kleiner Fallzahl, wo nur sehr wenige Fälle bereits zur rechnerischen Auffälligkeit führen. Im ersten Jahr fachlicher Hinweis an den Leistungserbringer! (5x berichtet)
nahe am Referenzbereich, Verlaufskontrolle (1x berichtet)
nahe am Referenzbereich, in nur einem Indikator auffällig (1x berichtet)
nahe am Referenzbereich, kleine Grundgesamtheit, Verlaufskontrolle (1x berichtet)</t>
  </si>
  <si>
    <t>Qualitätsindikatoren: Freitextkommentare zur Nicht-Einleitung von Stellungnahmeverfahren (AJ 2024) – KAROTIS</t>
  </si>
  <si>
    <t>Aufgrund der Empfehlung der zuständigen Fachkommission wurde wegen statistischer, methodischer oder inhaltlicher Gründe kein Stellungnahmeverfahren durchgeführt. (2x berichtet)</t>
  </si>
  <si>
    <t>Aufgrund der Empfehlung der zuständigen Fachkommission wurde wegen statistischer, methodischer oder inhaltlicher Gründe kein Stellungnahmeverfahren durchgeführt. (5x berichtet)
Kein Stellungnahmeverfahren bei erstmaliger geringfügiger Abweichung. (1x berichtet)
Kein Stellungnahmeverfahren, da Abweichung durch Einzelfall. (2x berichtet)</t>
  </si>
  <si>
    <t>Besondere klinische Situation (3x berichtet)
Kein Stellungnahmeverfahren da Leistungserbringer unter Beobachtung/Überwachung nach Klärung der Abweichung im Vorjahr und Feststellung von Verbesserungsbedarf (Dokumentation oder medizinische Qualität). (2x berichtet)
Kein Stellungnahmeverfahren nach Klärung der Abweichung im Vorjahr ohne Feststellung von Verbesserungsbedarf. (6x berichtet)</t>
  </si>
  <si>
    <t>Aufgrund der Empfehlung der zuständigen Fachkommission wurde wegen statistischer, methodischer oder inhaltlicher Gründe kein Stellungnahmeverfahren durchgeführt. (6x berichtet)
Kein Stellungnahmeverfahren da Leistungserbringer unter Beobachtung/Überwachung nach Klärung der Abweichung im Vorjahr und Feststellung von Verbesserungsbedarf (Dokumentation oder medizinische Qualität). (1x berichtet)</t>
  </si>
  <si>
    <t>Aufgrund der Empfehlung der zuständigen Fachkommission wurde wegen statistischer, methodischer oder inhaltlicher Gründe kein Stellungnahmeverfahren durchgeführt. (7x berichtet)
Das Ergebnis weicht nicht signifikant vom Referenzwert ab. (2x berichtet)
Die FK hat sich aufgrund der zu geringen Abweichung vom Referenzwert entschieden, in diesem Fall kein Stellungnahmeverfahren einzuleiten. (1x berichtet)
Einzelfall im Vorjahr unauffällig (1x berichtet)</t>
  </si>
  <si>
    <t>Aufgrund der Empfehlung der zuständigen Fachkommission wurde wegen statistischer, methodischer oder inhaltlicher Gründe kein Stellungnahmeverfahren durchgeführt. (10x berichtet)
Besondere klinische Situation (3x berichtet)
Einzelfall im Vorjahr unauffällig (2x berichtet)
Kein Stellungnahmeverfahren nach Klärung der Abweichung im Vorjahr ohne Feststellung von Verbesserungsbedarf. (1x berichtet)
Kein Stellungnahmeverfahren, da Abweichung durch Einzelfall. (3x berichtet)
Nach Sichtung des klinischen Hintergrunds ist die Einleitung eines Stellungnahmeverfahrens nicht sinnvoll. (6x berichtet)</t>
  </si>
  <si>
    <t>Qualitätsindikatoren: Freitextkommentare zur Nicht-Einleitung von Stellungnahmeverfahren (AJ 2024) – GYN-OP</t>
  </si>
  <si>
    <t>Aufgrund der Empfehlung der zuständigen Fachkommission wurde wegen statistischer, methodischer oder inhaltlicher Gründe kein Stellungnahmeverfahren durchgeführt. (3x berichtet)
Aus dem Stellungnahmeverfahren des Vorjahres aktuelle Umstrukturierungen bekannt. (1x berichtet)
Geburtshilfe geschlossen zum 30.06.2024 (1x berichtet)
Geburtshilfe wurde im Jahr 2023 geschlossen. (1x berichtet)
Kein Stellungnahmeverfahren, wenn geringe Abweichung vom Vertrauensbereich und im Vorjahr unauffällig. (2x berichtet)
Sachverhalt bereits geklärt. (1x berichtet)
Sachverhalt bereits in der Vergangenheit geklärt. (1x berichtet)
Verbringungsleistung (2x berichtet)</t>
  </si>
  <si>
    <t>Klinik wurde 2023 geschlossen (1x berichtet)</t>
  </si>
  <si>
    <t>Kein Stellungnahmeverfahren, wenn geringe Abweichung vom Vertrauensbereich und im Vorjahr unauffällig. (1x berichtet)</t>
  </si>
  <si>
    <t>Der Sachverhalt wurde bereits mehrfach geklärt und in den beiden Vorjahren aufgrund von Ausnahmetatbeständen vom IQTIG als "zureichend" eingestuft. (1x berichtet)</t>
  </si>
  <si>
    <t>Qualitätsindikatoren: Freitextkommentare zur Nicht-Einleitung von Stellungnahmeverfahren (AJ 2024) – PM-GEBH</t>
  </si>
  <si>
    <t>Das Ergebnis weicht nicht signifikant vom Referenzwert ab. (2x berichtet)
Die Fachkommission hat sich entschieden, in diesem Fall kein Stellungnahmeverfahren einzuleiten aufgrund der zu geringen Abweichung vom Referenzwert. (2x berichtet)
Kein STNV bei Einzelfällen (außer bei Cluster-Analyse von Einzelfällen) (2x berichtet)
Kein Stellungnahmeverfahren - 1 Behandlungsfall führte zur rechnerischen Auffälligkeit (1x berichtet)
Kein Stellungnahmeverfahren - geringe Abweichung vom Referenzwert (3x berichtet)
Rechnerisch auffälliges Ergebnis beruht auf einer Einzelfallkonstellation. Kein Stellungnahmeverfahren durchgeführt. (1x berichtet)
bei laufenden Maßnahmen aus dem Vorjahr und positiver Tendenz zunächst Verlaufskontrolle (1x berichtet)
bei niedriger Signifikanz und erstmaliger Auffälligkeit zunächst Verlaufskontrolle (10x berichtet)
bei positiver Tendenz zunächst Verlaufskontrolle (1x berichtet)
lt. Klinik seit 4/2024 keine Fraktur-Versorgung mehr (1x berichtet)</t>
  </si>
  <si>
    <t>Da laut Empfehlung des IQTIG die Indikatoren zur Sturzprophylaxe aus methodischen Gründen abgeschafft werden, wurde auf Empfehlung der Fachkommission auf ein Stellungnahmeverfahren verzichtet. (3x berichtet)
Die Fachkommission hat sich entschieden, in diesem Fall kein Stellungnahmeverfahren einzuleiten aufgrund der zu geringen Abweichung vom Referenzwert. (1x berichtet)
bei kleiner Fallzahl und erstmaliger Auffälligkeit zunächst Verlaufskontrolle (1x berichtet)
bei niedriger Signifikanz und erstmaliger Auffälligkeit zunächst Verlaufskontrolle (3x berichtet)</t>
  </si>
  <si>
    <t>Auf Empfehlung der Fachkommission wurde hier nur bei wiederholt auffälligen Kliniken ein Stellungnahmeverfahren durchgeführt. (2x berichtet)
Gemäß Empfehlung der Fachkommission erfolgt ein STNV bei wiederholter rechnerischer Auffälligkeit oder Ausreißer-Ergebnissen (&gt; 3) unter Ausschluss von Einzelfällen (5x berichtet)
Kein Stellungnahmeverfahren - geringe Abweichung vom Referenzwert (1x berichtet)
Kein Stellungnahmeverfahren bei erstmaliger geringfügiger Abweichung. (1x berichtet)
Laut Fachkommission HGV könnte das nicht signifikante Ergebnis auf Zufall beruhen, daher wurde kein Stellungnahmeverfahren durchgeführt. (3x berichtet)
Rechnerisch auffälliges Ergebnis beruht auf einer Einzelfallkonstellation. Kein Stellungnahmeverfahren durchgeführt. (1x berichtet)
bei einem Fall und erstmaliger Auffälligkeit zunächst Verlaufskontrolle (1x berichtet)
bei erstmaliger Auffälligkeit zunächst Verlaufskontrolle (3x berichtet)
bei kleineren Fallzahlen bzw. niedriger Signifikanz und erstmaliger Auffälligkeit zunächst Verlaufskontrolle (8x berichtet)
bei kleineren Fallzahlen und erstmaliger Auffälligkeit zunächst Verlaufskontrolle (1x berichtet)</t>
  </si>
  <si>
    <t>Die Fachkommission hat sich entschieden, in diesem Fall kein Stellungnahmeverfahren einzuleiten aufgrund der zu geringen Abweichung vom Referenzwert. (2x berichtet)
Kein STNV bei Einzelfällen (außer bei Cluster-Analyse von Einzelfällen) (2x berichtet)
Kein Stellungnahmeverfahren, da Abweichung durch Einzelfall. (2x berichtet)
Laut Fachkommission HGV könnte das nicht signifikante Ergebnis auf Zufall beruhen, daher wurde kein Stellungnahmeverfahren durchgeführt. (3x berichtet)
Rechnerisch auffälliges Ergebnis beruht auf einer Einzelfallkonstellation. Kein Stellungnahmeverfahren durchgeführt. (2x berichtet)
bei erstmaliger und keiner weiteren rechnerischen Auffälligkeit zunächst Verlaufskontrolle (1x berichtet)
bei laufender Maßnahme aus dem Vorjahr und positiver Tendenz zunächst Verlaufskontrolle (1x berichtet)
bei niedriger Signifikanz und erstmaliger Auffälligkeit zunächst Verlaufskontrolle (6x berichtet)</t>
  </si>
  <si>
    <t>Das Ergebnis weicht nicht signifikant vom Referenzwert ab. (2x berichtet)
Gemäß Empfehlung der Fachkommission erfolgt ein STNV bei Ausreißer-Ergebnissen (&gt; 3) unter Ausschluss von Einzelfällen (5x berichtet)
Kein Stellungnahmeverfahren, da Abweichung durch Einzelfall. (1x berichtet)
Laut Fachkommission HGV könnte das nicht signifikante Ergebnis auf Zufall beruhen, daher wurde kein Stellungnahmeverfahren durchgeführt. (5x berichtet)
bei kleineren Fallzahlen bzw. niedriger Signifikanz und erstmaliger Auffälligkeit zunächst Verlaufskontrolle (5x berichtet)
bei kleineren Fallzahlen und erstmaliger Auffälligkeit zunächst Verlaufskontrolle (2x berichtet)</t>
  </si>
  <si>
    <t>Qualitätsindikatoren: Freitextkommentare zur Nicht-Einleitung von Stellungnahmeverfahren (AJ 2024) – HGV-OSFRAK</t>
  </si>
  <si>
    <t>Da laut Empfehlung des IQTIG die Indikatoren zur Indikationsstellung aus methodischen Gründen abgeschafft werden, wurde auf Empfehlung der Fachkommission auf ein Stellungnahmeverfahren verzichtet. (8x berichtet)
Das Ergebnis weicht nicht signifikant vom Referenzwert ab. (2x berichtet)
Gemäß Empfehlung der Fachkommission erfolgt ein STNV bei Ausreißer-Ergebnissen ( &lt; 80 %) oder bei wiederholter rechnerischer Auffälligkeit unter Ausschluss von Einzelfällen (8x berichtet)
Kein Stellungnahmeverfahren - geringe Abweichung vom Referenzwert (1x berichtet)
Kein Stellungnahmeverfahren, da Abweichung durch Einzelfall. (2x berichtet)
Standort im April 2024 geschlossen (1x berichtet)
bei laufender Maßnahme aus dem Vorjahr zunächst Verlaufskontrolle (1x berichtet)
bei niedriger Signifikanz und erstmaliger Auffälligkeit zunächst Verlaufskontrolle (1x berichtet)
bei sehr geringer Fallzahl und erstmaliger Auffälligkeit zunächst Verlaufskontrolle (1x berichtet)</t>
  </si>
  <si>
    <t>Bei laufender Maßnahme aus dem Vorjahr zunächst Verlaufskontrolle. (1x berichtet)
Da laut Empfehlung des IQTIG die Indikatoren zur Indikationsstellung aus methodischen Gründen abgeschafft werden, wurde auf Empfehlung der Fachkommission auf ein Stellungnahmeverfahren verzichtet. (15x berichtet)
Das Ergebnis weicht nicht signifikant vom Referenzwert ab. (5x berichtet)
Die Fachkommission hat sich entschieden, in diesem Fall kein Stellungnahmeverfahren einzuleiten aufgrund der zu geringen Abweichung vom Referenzwert. (7x berichtet)
Gemäß Empfehlung der Fachkommission erfolgt ein STNV bei Ausreißer-Ergebnissen ( &lt; 70 %) unter Ausschluss von Einzelfällen (21x berichtet)
Kein Stellungnahmeverfahren, da Abweichung durch Einzelfall. (5x berichtet)
Rechnerisch auffälliges Ergebnis beruht auf einer Einzelfallkonstellation. Kein Stellungnahmeverfahren durchgeführt. (2x berichtet)
Schließung des Standortes am 19.06.2024 (1x berichtet)
bei erstmaliger Auffälligkeit zunächst Verlaufskontrolle (1x berichtet)
bei erstmaliger und keiner weiteren rechnerischen Auffälligkeit zunächst Verlaufskontrolle (1x berichtet)
bei kleiner Fallzahl und niedriger Signifikanz und erstmaliger Auffälligkeit zunächst Verlaufskontrolle (18x berichtet)
bei kleineren Fallzahlen bzw. niedriger Signifikanz zunächst Verlaufskontrolle (2x berichtet)
bei kleineren Fallzahlen und erstmaliger Auffälligkeit zunächst Verlaufskontrolle (9x berichtet)
bei kleineren Fallzahlen zunächst Verlaufskontrolle (1x berichtet)
bei laufenden Maßnahmen aus dem Vorjahr und positiver Tendenz zunächst Verlaufskontrolle (1x berichtet)
bei laufender Maßnahme aus dem Vorjahr und positiver Tendenz zunächst Verlaufskontrolle (1x berichtet)
bei laufender Maßnahme aus dem Vorjahr zunächst Verlaufskontrolle (1x berichtet)
bei mittlerer Signifikanz und erstmaliger rechnerischer Auffälligkeit zunächst Verlaufskontrolle (1x berichtet)
bei mittlerer Signifikanz und erstmaliger und keiner weiteren rechnerischen Auffälligkeit zunächst Verlaufskontrolle (1x berichtet)
bei niedriger Signifikanz und erstmaliger Auffälligkeit zunächst Verlaufskontrolle (1x berichtet)
bei positiver Tendenz nach Stellungnahmeverfahren im Vorjahr zunächst Verlaufskontrolle (1x berichtet)
positive Tendenz nach StNV im Vorjahr, zunächst Verlaufskontrolle (1x berichtet)</t>
  </si>
  <si>
    <t>Das Ergebnis weicht nicht signifikant vom Referenzwert ab. (2x berichtet)
Die Fachkommission hat sich entschieden, in diesem Fall kein Stellungnahmeverfahren einzuleiten aufgrund der zu geringen Abweichung vom Referenzwert. (1x berichtet)
Kein STNV bei Einzelfällen (außer bei Cluster-Analyse von Einzelfällen) (2x berichtet)
Kein Stellungnahmeverfahren - geringe Abweichung vom Referenzwert (3x berichtet)
Kein Stellungnahmeverfahren, da Abweichung durch Einzelfall. (3x berichtet)
Rechnerisch auffälliges Ergebnis beruht auf einer Einzelfallkonstellation. Kein Stellungnahmeverfahren durchgeführt. (1x berichtet)
bei kleineren Fallzahlen bzw. niedriger Signifikanz und erstmaliger Auffälligkeit zunächst Verlaufskontrolle (8x berichtet)
bei kleineren Fallzahlen und erstmaliger Auffälligkeit zunächst Verlaufskontrolle (1x berichtet)
bei laufenden Maßnahmen aus dem Vorjahr und positiver Tendenz zunächst Verlaufskontrolle (1x berichtet)
bei nur einem Fall und erstmaliger Auffälligkeit zunächst Verlaufskontrolle (1x berichtet)
bei positiver Tendenz nach StNV im Vorjahr zunächst Verlaufskontrolle (1x berichtet)
lt. Klinik seit 4/2024 keine Fraktur-Versorgung mehr (1x berichtet)</t>
  </si>
  <si>
    <t>Da laut Empfehlung des IQTIG die Indikatoren zur Sturzprophylaxe aus methodischen Gründen abgeschafft werden, wurde auf Empfehlung der Fachkommission auf ein Stellungnahmeverfahren verzichtet. (5x berichtet)
Es wird kein Stellungnahmeverfahren geführt, da erstmalige rechnerische Auffälligkeit bei nur einem Fall besteht. (1x berichtet)
Gemäß Empfehlung der Fachkommission erfolgt ein STNV bei wiederholter rechnerischer Auffälligkeit (4x berichtet)
Kein Stellungnahmeverfahren, da Abweichung durch Einzelfall. (1x berichtet)
bei kleineren Fallzahlen und erstmaliger Auffälligkeit zunächst Verlaufskontrolle (1x berichtet)
bei niedriger Signifikanz und erstmaliger Auffälligkeit zunächst Verlaufskontrolle (1x berichtet)</t>
  </si>
  <si>
    <t>Das Ergebnis weicht nicht signifikant vom Referenzwert ab. (2x berichtet)
Gemäß Empfehlung der Fachkommission erfolgt ein STNV bei Ausreißer-Ergebnissen (&gt; 3,5) unter Ausschluss von Einzelfällen (9x berichtet)
Laut Fachkommission HGV könnte das nicht signifikante Ergebnis auf Zufall beruhen, daher wurde kein Stellungnahmeverfahren durchgeführt. (2x berichtet)
bei kleineren Fallzahlen bzw. niedriger Signifikanz und erstmaliger Auffälligkeit zunächst Verlaufskontrolle (6x berichtet)</t>
  </si>
  <si>
    <t>Da keine systematische Häufung von beeinflussbaren allgemeinen Komplikationen bestand, wurde auf Empfehlung der Fachkommission auf ein Stellungnahmeverfahren verzichtet. (4x berichtet)
Kein Stellungnahmeverfahren, da Abweichung durch Einzelfall. (2x berichtet)
Laut Fachkommission HGV könnte das nicht signifikante Ergebnis auf Zufall beruhen, daher wurde kein Stellungnahmeverfahren durchgeführt. (2x berichtet)
Rechnerisch auffälliges Ergebnis beruht auf einer Einzelfallkonstellation. Kein Stellungnahmeverfahren durchgeführt. (1x berichtet)
bei kleineren Fallzahlen und erstmaliger Auffälligkeit zunächst Verlaufskontrolle (1x berichtet)
bei niedriger Signifikanz und erstmaliger Auffälligkeit zunächst Verlaufskontrolle (6x berichtet)
bei sehr geringer Fallzahl und erstmaliger Auffälligkeit zunächst Verlaufskontrolle (1x berichtet)</t>
  </si>
  <si>
    <t>Da keine systematische Häufung von beeinflussbaren allgemeinen Komplikationen bestand, wurde auf Empfehlung der Fachkommission auf ein Stellungnahmeverfahren verzichtet. (1x berichtet)
Die Fachkommission hat sich entschieden, in diesem Fall kein Stellungnahmeverfahren einzuleiten aufgrund der zu geringen Abweichung vom Referenzwert. (2x berichtet)
Kein STNV bei Einzelfällen (außer bei Cluster-Analyse von Einzelfällen) (3x berichtet)
Kein Stellungnahmeverfahren bei erstmaliger geringfügiger Abweichung. (2x berichtet)
Kein Stellungnahmeverfahren, da Abweichung durch Einzelfall. (4x berichtet)
Laut Fachkommission HGV könnte das nicht signifikante Ergebnis auf Zufall beruhen, daher wurde kein Stellungnahmeverfahren durchgeführt. (9x berichtet)
Rechnerisch auffälliges Ergebnis beruht auf einer Einzelfallkonstellation. Kein Stellungnahmeverfahren durchgeführt. (3x berichtet)
bei kleineren Fallzahlen bzw. niedriger Signifikanz und erstmaliger Auffälligkeit zunächst Verlaufskontrolle (15x berichtet)
bei kleineren Fallzahlen und erstmaliger Auffälligkeit zunächst Verlaufskontrolle (1x berichtet)
bei nur einem Fall und erstmaliger Auffälligkeit zunächst Verlaufskontrolle (1x berichtet)</t>
  </si>
  <si>
    <t>Die Fachkommission hat sich entschieden, in diesem Fall kein Stellungnahmeverfahren einzuleiten aufgrund der zu geringen Abweichung vom Referenzwert. (1x berichtet)
Laut Fachkommission HGV könnte das nicht signifikante Ergebnis auf Zufall beruhen, daher wurde kein Stellungnahmeverfahren durchgeführt. (4x berichtet)
Rechnerisch auffälliges Ergebnis beruht auf einer Einzelfallkonstellation. Kein Stellungnahmeverfahren durchgeführt. (1x berichtet)
Standort wurde im Jahr 2023 geschlossen. (1x berichtet)
bei erstmaliger Auffälligkeit zunächst Verlaufskontrolle (1x berichtet)
bei niedriger Signifikanz und erstmaliger Auffälligkeit zunächst Verlaufskontrolle (4x berichtet)</t>
  </si>
  <si>
    <t>Bei qualitativ unauffälliger Bewertung im Stellungnahmeverfahren des Vorjahres und positiver Tendenz zunächst Verlaufskontrolle (1x berichtet)
Kein Stellungnahmeverfahren, da Abweichung durch Einzelfall. (3x berichtet)
Rechnerisch auffälliges Ergebnis beruht auf einer Einzelfallkonstellation. Kein Stellungnahmeverfahren durchgeführt. (1x berichtet)
bei niedriger Signifikanz und erstmaliger Auffälligkeit zunächst Verlaufskontrolle (8x berichtet)
bei sehr geringer Fallzahl und erstmaliger Auffälligkeit zunächst Verlaufskontrolle (1x berichtet)</t>
  </si>
  <si>
    <t>Das Ergebnis weicht nicht signifikant vom Referenzwert ab. (2x berichtet)
Die Fachkommission hat sich entschieden, in diesem Fall kein Stellungnahmeverfahren einzuleiten aufgrund der zu geringen Abweichung vom Referenzwert. (3x berichtet)
Gemäß Empfehlung der Fachkommission erfolgt ein STNV bei Ausreißer-Ergebnissen (&gt; 4) unter Ausschluss von Einzelfällen (20x berichtet)
Kein Stellungnahmeverfahren, da Abweichung durch Einzelfall. (5x berichtet)
Laut Fachkommission HGV könnte das nicht signifikante Ergebnis auf Zufall beruhen, daher wurde kein Stellungnahmeverfahren durchgeführt. (18x berichtet)
Rechnerisch auffälliges Ergebnis beruht auf einer Einzelfallkonstellation. Kein Stellungnahmeverfahren durchgeführt. (2x berichtet)
bei kleineren Fallzahlen bzw. niedriger Signifikanz und erstmaliger Auffälligkeit zunächst Verlaufskontrolle (23x berichtet)
bei kleineren Fallzahlen bzw. niedriger Signifikanz zunächst Verlaufskontrolle (2x berichtet)
bei kleineren Fallzahlen und erstmaliger Auffälligkeit zunächst Verlaufskontrolle (1x berichtet)</t>
  </si>
  <si>
    <t>Auf Empfehlung der Fachkommission wurde hier nur bei wiederholt auffälligen Kliniken ein Stellungnahmeverfahren durchgeführt. (2x berichtet)
Das Ergebnis weicht nicht signifikant vom Referenzwert ab. (1x berichtet)
Gemäß Empfehlung der Fachkommission erfolgt ein STNV bei Ausreißer-Ergebnissen (&gt; 3) unter Ausschluss von Einzelfällen (5x berichtet)
Kein Stellungnahmeverfahren, da Abweichung durch Einzelfall. (2x berichtet)
Laut Fachkommission HGV könnte das nicht signifikante Ergebnis auf Zufall beruhen, daher wurde kein Stellungnahmeverfahren durchgeführt. (7x berichtet)
bei erstmaliger Auffälligkeit zunächst Verlaufskontrolle (3x berichtet)
bei erstmaliger und keiner weiteren rechnerischen Auffälligkeit zunächst Verlaufskontrolle (1x berichtet)
bei kleineren Fallzahlen und erstmaliger Auffälligkeit zunächst Verlaufskontrolle (1x berichtet)
bei niedriger Signifikanz und erstmaliger Auffälligkeit zunächst Verlaufskontrolle (6x berichtet)</t>
  </si>
  <si>
    <t>Kein STNV bei Einzelfällen (außer bei Cluster-Analyse von Einzelfällen) (1x berichtet)
Laut Fachkommission HGV könnte das nicht signifikante Ergebnis auf Zufall beruhen, daher wurde kein Stellungnahmeverfahren durchgeführt. (5x berichtet)
Rechnerisch auffälliges Ergebnis beruht auf einer Einzelfallkonstellation. Kein Stellungnahmeverfahren durchgeführt. (3x berichtet)</t>
  </si>
  <si>
    <t>Laut Fachkommission HGV könnte das nicht signifikante Ergebnis auf Zufall beruhen, daher wurde kein Stellungnahmeverfahren durchgeführt. (7x berichtet)
bei niedriger Signifikanz und erstmaliger Auffälligkeit zunächst Verlaufskontrolle (11x berichtet)</t>
  </si>
  <si>
    <t>Qualitätsindikatoren: Freitextkommentare zur Nicht-Einleitung von Stellungnahmeverfahren (AJ 2024) – HGV-HEP</t>
  </si>
  <si>
    <t>Aufgrund der Aussetzung des KEP-Verfahrens ab 2025 sieht die Fachkommission keine Notwendigkeit eines Stellungnahmeverfahrens. (3x berichtet)
Das Ergebnis weicht nicht signifikant vom Referenzwert ab. (1x berichtet)
Geringe Abweichung im Zähler (1x berichtet)
Kein Stellungnahmeverfahren bei erstmaliger geringfügiger Abweichung (1x berichtet)
Kein Stellungnahmeverfahren, da Abweichung durch Einzelfall. (1x berichtet)
Rechnerisch auffälliges Ergebnis beruht auf einer Einzelfallkonstellation. Kein Stellungnahmeverfahren durchgeführt. (1x berichtet)</t>
  </si>
  <si>
    <t>Qualitätsindikatoren: Freitextkommentare zur Nicht-Einleitung von Stellungnahmeverfahren (AJ 2024) – KEP</t>
  </si>
  <si>
    <t>Aufgrund der Empfehlung der zuständigen Fachkommission wurde wegen statistischer, methodischer oder inhaltlicher Gründe kein Stellungnahmeverfahren durchgeführt. (1x berichtet)
Die Fachkommission empfiehlt kein Stellungnahmeverfahren bei Leistungserbringern mit einer übermittelten Gesamtfallzahl &lt; 40 aufgrund der 2024 in Kraft getretenen Mindestmengenregelung. (15x berichtet)
Die Fachkommission hat sich entschieden, in diesem Fall, aufgrund der zu geringen Abweichung vom Referenzwert, kein Stellungnahmeverfahren einzuleiten. (1x berichtet)
Kein Stellungnahmeverfahren, da Abweichung durch Einzelfall. (1x berichtet)</t>
  </si>
  <si>
    <t>Aufgrund der Empfehlung der zuständigen Fachkommission wurde wegen statistischer, methodischer oder inhaltlicher Gründe kein Stellungnahmeverfahren durchgeführt. (1x berichtet)
Besondere klinische Situation (1x berichtet)
Das Ergebnis weicht nicht signifikant vom Referenzwert ab. (1x berichtet)
Die Fachkommission empfiehlt kein Stellungnahmeverfahren bei Leistungserbringern mit einer übermittelten Gesamtfallzahl &lt; 40 aufgrund der 2024 in Kraft getretenen Mindestmengenregelung. (8x berichtet)</t>
  </si>
  <si>
    <t>Aufgrund der Empfehlung der zuständigen Fachkommission wurde wegen statistischer, methodischer oder inhaltlicher Gründe kein Stellungnahmeverfahren durchgeführt. (7x berichtet)
Besondere klinische Situation (1x berichtet)
Das Ergebnis weicht nicht signifikant vom Referenzwert ab. (1x berichtet)
Die Fachkommission empfiehlt kein Stellungnahmeverfahren bei Leistungserbringern mit einer übermittelten Gesamtfallzahl &lt; 40 aufgrund der 2024 in Kraft getretenen Mindestmengenregelung. (8x berichtet)</t>
  </si>
  <si>
    <t>Aufgrund der Empfehlung der zuständigen Fachkommission wurde wegen statistischer, methodischer oder inhaltlicher Gründe kein Stellungnahmeverfahren durchgeführt. (2x berichtet)
Das Ergebnis weicht nicht signifikant vom Referenzwert ab. (1x berichtet)
Im Vorjahr unauffällig, Einzelfall (1x berichtet)
Kein Stellungnahmeverfahren da Leistungserbringer unter Beobachtung/Überwachung nach Klärung der Abweichung im Vorjahr und Feststellung von Verbesserungsbedarf (Dokumentation oder medizinische Qualität). (1x berichtet)</t>
  </si>
  <si>
    <t>Aufgrund der Empfehlung der zuständigen Fachkommission wurde wegen statistischer, methodischer oder inhaltlicher Gründe kein Stellungnahmeverfahren durchgeführt. (6x berichtet)
Das Ergebnis weicht nicht signifikant vom Referenzwert ab. (2x berichtet)
Die Fachkommission empfiehlt kein Stellungnahmeverfahren bei Leistungserbringern mit einem Ergebnis &gt; 0,00 % und gleichzeitig einer übermittelten Gesamtfallzahl &lt; 40 aufgrund der 2024 in Kraft getretenen Mindestmengenregelung. (2x berichtet)</t>
  </si>
  <si>
    <t>Die Fachkommission empfiehlt kein Stellungnahmeverfahren bei Leistungserbringern mit einer übermittelten Gesamtfallzahl &lt; 40 aufgrund der 2024 in Kraft getretenen Mindestmengenregelung. (1x berichtet)</t>
  </si>
  <si>
    <t>Aufgrund der Empfehlung der zuständigen Fachkommission wurde wegen statistischer, methodischer oder inhaltlicher Gründe kein Stellungnahmeverfahren durchgeführt. (4x berichtet)
Die Fachkommission empfiehlt kein Stellungnahmeverfahren bei Leistungserbringern mit einer übermittelten Gesamtfallzahl &lt; 40 aufgrund der 2024 in Kraft getretenen Mindestmengenregelung. (2x berichtet)</t>
  </si>
  <si>
    <t>Aufgrund der Empfehlung der zuständigen Fachkommission wurde wegen statistischer, methodischer oder inhaltlicher Gründe kein Stellungnahmeverfahren durchgeführt. (5x berichtet)
Die Fachkommission empfiehlt kein Stellungnahmeverfahren bei Leistungserbringern mit einer übermittelten Gesamtfallzahl &lt; 40 aufgrund der 2024 in Kraft getretenen Mindestmengenregelung. (2x berichtet)
Es handelt sich um einen Einzelfall. (1x berichtet)
Im Vorjahr unauffällig, Einzelfall (1x berichtet)
Kein Stellungnahmeverfahren bei erstmaliger geringfügiger Abweichung. (1x berichtet)
Kein Stellungnahmeverfahren, da Abweichung durch Einzelfall. (2x berichtet)</t>
  </si>
  <si>
    <t>Die Fachkommission empfiehlt kein Stellungnahmeverfahren bei Leistungserbringern mit einer übermittelten Gesamtfallzahl &lt; 40 aufgrund der 2024 in Kraft getretenen Mindestmengenregelung. (4x berichtet)
Kein Stellungnahmeverfahren nach Klärung der Abweichung im Vorjahr ohne Feststellung von Verbesserungsbedarf. (1x berichtet)</t>
  </si>
  <si>
    <t>Aufgrund der Empfehlung der zuständigen Fachkommission wurde wegen statistischer, methodischer oder inhaltlicher Gründe kein Stellungnahmeverfahren durchgeführt. (6x berichtet)
Aufgrund der Ergebnis-Konstellation wird ein Stellungnahmeverfahren nicht für sinnvoll erachtet. (1x berichtet)
Die Fachkommission empfiehlt kein Stellungnahmeverfahren bei Leistungserbringern mit einer übermittelten Gesamtfallzahl &lt; 40 aufgrund der 2024 in Kraft getretenen Mindestmengenregelung. (9x berichtet)
Geringfügige Abweichung und im Vorjahr unauffällig (1x berichtet)
Kein Stellungnahmeverfahren bei erstmaliger geringfügiger Abweichung. (3x berichtet)
Umstrukturierung der Abteilung (1x berichtet)</t>
  </si>
  <si>
    <t>Aufgrund der Empfehlung der zuständigen Fachkommission wurde wegen statistischer, methodischer oder inhaltlicher Gründe kein Stellungnahmeverfahren durchgeführt. (2x berichtet)
Die Fachkommission empfiehlt kein Stellungnahmeverfahren bei Leistungserbringern mit einer übermittelten Gesamtfallzahl &lt; 40 aufgrund der 2024 in Kraft getretenen Mindestmengenregelung. (6x berichtet)
Im Vorjahr unauffällig, Einzelfall (1x berichtet)
Kein Stellungnahmeverfahren bei erstmaliger geringfügiger Abweichung. (2x berichtet)
Kein Stellungnahmeverfahren da Leistungserbringer unter Beobachtung/Überwachung nach Klärung der Abweichung im Vorjahr und Feststellung von Verbesserungsbedarf (Dokumentation oder medizinische Qualität). (1x berichtet)
Keine Stellungnahmeaufforderung empfohlen bei Klärung des zugrundeliegenden Sachverhalts der rechnerischen Auffälligkeit im Vorjahr. Weitere Beobachtung findet statt. (1x berichtet)</t>
  </si>
  <si>
    <t>Qualitätsindikatoren: Freitextkommentare zur Nicht-Einleitung von Stellungnahmeverfahren (AJ 2024) – MC</t>
  </si>
  <si>
    <t>Aufgrund Schließung des Standortes zum 30.06.2024 wird auf ein Stellungnahmeverfahren verzichtet. (1x berichtet)
Einrichtung Ende 2023 geschlossen. (1x berichtet)</t>
  </si>
  <si>
    <t>Qualitätsindikatoren: Freitextkommentare zur Nicht-Einleitung von Stellungnahmeverfahren (AJ 2024) – DEK</t>
  </si>
  <si>
    <t>Bei interindividueller Messungenauigkeit des Kopfumfanges nach Erachten der FK keine validen Daten, daher kein StNV. (6x berichtet)
Die Fachkommission hat sich entschieden, in diesem Fall kein Stellungnahmeverfahren einzuleiten, da es sich um keinen sinnvollen Indikator handelt. (1x berichtet)</t>
  </si>
  <si>
    <t>Kein Stellungnahmeverfahren bei sehr geringer Grundgesamtheit der Geburten bzw. geringer Abweichung vom Vertrauensbereich und im Vorjahr unauffällig. (2x berichtet)</t>
  </si>
  <si>
    <t>Qualitätsindikatoren: Freitextkommentare zur Nicht-Einleitung von Stellungnahmeverfahren (AJ 2024) – PM-NEO</t>
  </si>
  <si>
    <t>1 Beahdnlungsfallk (1x berichtet)
1 Behandlungsfall (2x berichtet)
1 Behandlungsfall führte zur rechnerischen Auffälligkeit (1x berichtet)
Auf Empfehlung der Fachkommisson und Beschluss des Lenkungsgremiums wurde bei diesem Indikator kein Stellungnahmevrfahren geführt. Die Fachkommission empfiehlt eine interne Analyse der Ergebnisse sowie ggf. die Einleitung entsprechender Maßnahmen. (3x berichtet)
Aufgrund der Empfehlung der zuständigen Fachkommission wurde wegen statistischer, methodischer oder inhaltlicher Gründe kein Stellungnahmeverfahren durchgeführt. (6x berichtet)
Ausschluss von Kliniken mit einer Gesamtfallzahl (Nenner) ≤ 20 (2x berichtet)
Da die Auffälligkeit nicht signifikant war, wurde kein Stellungnahmeverfahren durchgeführt. (1x berichtet)
Das Ergebnis weicht nicht signifikant vom Referenzwert ab. (1x berichtet)
Kein Stellungnahmeverfahren bei erstmaliger geringfügiger Abweichung. (1x berichtet)
Kein Stellungnahmeverfahren, da Abweichung durch Einzelfall. (1x berichtet)
Nahe am Referenzbereich, erstmalige und keine weitere rechnerische Auffälligkeit. (1x berichtet)
Sekundärbehandlung (1x berichtet)
geringe Abweichung (2 Fälle) (1x berichtet)</t>
  </si>
  <si>
    <t>1 Beahdnlungsfall (1x berichtet)
1 Fall (GG=1 Fall) (1x berichtet)
Auf Empfehlung der Fachkommisson und Beschluss des Lenkungsgremiums wurde bei diesem Indikator kein Stellungnahmevrfahren geführt. Die Fachkommission empfiehlt eine interne Analyse der Ergebnisse sowie ggf. die Einleitung entsprechender Maßnahmen. (2x berichtet)
Aufgrund der Empfehlung der zuständigen Fachkommission wurde wegen statistischer, methodischer oder inhaltlicher Gründe kein Stellungnahmeverfahren durchgeführt. (21x berichtet)
Ausschluss von Kliniken mit einer Gesamtfallzahl (Nenner) ≤ 20 sowie Kliniken mit einer An-zahl auffälliger Vorgänge &lt; 15 (19x berichtet)
Da die Auffälligkeit nicht signifikant war, wurde kein Stellungnahmeverfahren durchgeführt. (17x berichtet)
Das Ergebnis weicht nicht signifikant vom Referenzwert ab. (1x berichtet)
Die Fachkommission hat aufgrund zu geringer Abweichung vom Referenzwert entschieden, in diesem Fall kein Stellungnahmeverfahren einzuleiten. (2x berichtet)
Einrichtung Ende 2023 geschlossen. (1x berichtet)
Kein Stellungnahmeverfahren bei erstmaliger geringfügiger Abweichung. (8x berichtet)
Kein Stellungnahmeverfahren, da Abweichung durch Einzelfall. (4x berichtet)
Nahe am Referenzbereich bei Ergebnisverbesserung zum Vorjahr. (2x berichtet)
Nahe am Referenzbereich, erstmalige und keine weitere rechnerische Auffälligkeit. (2x berichtet)
Standort wurde im Jahr 2023 geschlossen (1x berichtet)
Verzicht auf Stellungnahmeverfahren bei Maßnahmen im Vorjahr und Ergebnisverbesserung. (1x berichtet)
geringe Abweichung - 1 Fall (1x berichtet)</t>
  </si>
  <si>
    <t>Auf Empfehlung der Fachkommisson und Beschluss des Lenkungsgremiums wurde bei diesem Indikator kein Stellungnahmevrfahren geführt. Die Fachkommission empfiehlt eine interne Analyse der Ergebnisse sowie ggf. die Einleitung entsprechender Maßnahmen. (15x berichtet)
Aufgrund der Empfehlung der zuständigen Fachkommission wurde wegen statistischer, methodischer oder inhaltlicher Gründe kein Stellungnahmeverfahren durchgeführt. (14x berichtet)
Ausschluss derer die nicht widerholt rechnerisch auffällig sind (22x berichtet)
Da die Auffälligkeit nicht signifikant war, wurde kein Stellungnahmeverfahren durchgeführt. (12x berichtet)
Das Ergebnis weicht nicht signifikant vom Referenzwert ab. (5x berichtet)
Das Krankenhaus wurde endgültig geschlossen und ist aus der Patientenversorgung ausgeschieden. (1x berichtet)
Die Fachkommission hat aufgrund zu geringer Abweichung vom Referenzwert entschieden, in diesem Fall kein Stellungnahmeverfahren einzuleiten. (5x berichtet)
Einrichtung Ende 2023 geschlossen. (1x berichtet)
Einrichtung in 2023 geschlossen. (1x berichtet)
Einrichtung wurde geschlossen. Kein Stellungnahmeverfahren ausgelöst. (1x berichtet)
Ergebnis nahe am Referenzbereich, nur 1 Fall betroffen. (1x berichtet)
Kein Stellungnahmeverfahren bei erstmaliger geringfügiger Abweichung. (7x berichtet)
Kein Stellungnahmeverfahren, da Abweichung durch Einzelfall. (2x berichtet)
Krankenhaus 03/2024 geschlossen. (1x berichtet)
Nahe am Referenzbereich, erstmalige und keine weitere rechnerische Auffälligkeit. (7x berichtet)
Sekundärbehandlung (1x berichtet)
Standort wurde im Jahr 2023 geschlossen (1x berichtet)</t>
  </si>
  <si>
    <t>1 Fall (Sekundärbehandlung) (1x berichtet)
Auf Empfehlung der Fachkommisson und Beschluss des Lenkungsgremiums wurde bei diesem Indikator kein Stellungnahmevrfahren geführt. Die Fachkommission empfiehlt eine interne Analyse der Ergebnisse sowie ggf. die Einleitung entsprechender Maßnahmen. (13x berichtet)
Aufgrund der Empfehlung der zuständigen Fachkommission wurde wegen statistischer, methodischer oder inhaltlicher Gründe kein Stellungnahmeverfahren durchgeführt. (6x berichtet)
Ausschluss von Kliniken mit einer Anzahl auffälliger Vorgänge ≤ 5 (12x berichtet)
Da die Auffälligkeit nicht signifikant war, wurde kein Stellungnahmeverfahren durchgeführt. (13x berichtet)
Das Ergebnis weicht nicht signifikant vom Referenzwert ab. (4x berichtet)
Das Krankenhaus wurde endgültig geschlossen und ist aus der Patientenversorgung ausgeschieden. (1x berichtet)
Die Fachkommission hat aufgrund zu geringer Abweichung vom Referenzwert entschieden, in diesem Fall kein Stellungnahmeverfahren einzuleiten. (3x berichtet)
Einrichtung im April 2024 geschlossen. (1x berichtet)
Ergebnisverbesserung bei Maßnahmen im Vorjahr (1x berichtet)
Kein Stellungnahmeverfahren bei erstmaliger geringfügiger Abweichung. (12x berichtet)
Kein Stellungnahmeverfahren, da Abweichung durch Einzelfall. (1x berichtet)
Nahe am Referenzbereich bei Ergebnisverbesserung zum Vorjahr. (1x berichtet)
Nahe am Referenzbereich, erstmalige und keine weitere rechnerische Auffälligkeit. (4x berichtet)
Verzicht auf Stellungnahmeverfahren bei Maßnahmen im Vorjahr und Ergebnisverbesserung (1x berichtet)
geringfügige Abweichung (1x berichtet)</t>
  </si>
  <si>
    <t>Auf Empfehlung der Fachkommisson und Beschluss des Lenkungsgremiums wurde bei diesem Indikator kein Stellungnahmevrfahren geführt. Die Fachkommission empfiehlt eine interne Analyse der Ergebnisse sowie ggf. die Einleitung entsprechender Maßnahmen. (1x berichtet)
Aufgrund der Empfehlung der zuständigen Fachkommission wurde wegen statistischer, methodischer oder inhaltlicher Gründe kein Stellungnahmeverfahren durchgeführt. (4x berichtet)
Ausschluss von Kliniken mit einer Anzahl auffälliger Vorgänge ≤ 5 (8x berichtet)
Da die Auffälligkeit nicht signifikant war, wurde kein Stellungnahmeverfahren durchgeführt. (15x berichtet)
Einrichtung in 2023 geschlossen. (1x berichtet)
Kein Stellungnahmeverfahren, da Abweichung durch Einzelfall. (3x berichtet)</t>
  </si>
  <si>
    <t>1 Fall (Sekundärbehandlung) (1x berichtet)
Auf Empfehlung der Fachkommisson und Beschluss des Lenkungsgremiums wurde bei diesem Indikator kein Stellungnahmevrfahren geführt. Die Fachkommission empfiehlt eine interne Analyse der Ergebnisse sowie ggf. die Einleitung entsprechender Maßnahmen. (5x berichtet)
Aufgrund der Empfehlung der zuständigen Fachkommission wurde wegen statistischer, methodischer oder inhaltlicher Gründe kein Stellungnahmeverfahren durchgeführt. (15x berichtet)
Ausschluss von Kliniken mit einer Gesamtfallzahl (Nenner) ≤ 20 sowie Kliniken mit einer Anzahl auffälliger Vorgänge ≤ 5 (14x berichtet)
Da die Auffälligkeit nicht signifikant war, wurde kein Stellungnahmeverfahren durchgeführt. (8x berichtet)
Das Ergebnis weicht nicht signifikant vom Referenzwert ab. (5x berichtet)
Die Fachkommission hat aufgrund zu geringer Abweichung vom Referenzwert entschieden, in diesem Fall kein Stellungnahmeverfahren einzuleiten. (2x berichtet)
Einrichtung Ende 2023 geschlossen. (2x berichtet)
Einrichtung im April 2024 geschlossen. (1x berichtet)
Kein Stellungnahmeverfahren bei erstmaliger geringfügiger Abweichung. (9x berichtet)
Kein Stellungnahmeverfahren, da Abweichung durch Einzelfall. (1x berichtet)
Nahe am Referenzbereich bei Ergebnisverbesserung zum Vorjahr. (1x berichtet)
Nahe am Referenzbereich, erstmalige und keine weitere rechnerische Auffälligkeit. (2x berichtet)
Nur 1 Fall betroffen, erstmalige und keine weitere rechnerische Auffälligkeit. (2x berichtet)
Sekundärbehandlung (1x berichtet)
geringfügige Abweichung (1x berichtet)</t>
  </si>
  <si>
    <t>Qualitätsindikatoren: Freitextkommentare zur Nicht-Einleitung von Stellungnahmeverfahren (AJ 2024) – CAP</t>
  </si>
  <si>
    <t>auffällige Ergebnisse</t>
  </si>
  <si>
    <t>Begründung der Bewertung</t>
  </si>
  <si>
    <t>fehlerhafte/unvollzählige Dokumentation wird bestätigt</t>
  </si>
  <si>
    <t>keine (ausreichend erklärenden) Gründe für die rechnerische Auffälligkeit benannt</t>
  </si>
  <si>
    <t>7</t>
  </si>
  <si>
    <t>4</t>
  </si>
  <si>
    <t>0</t>
  </si>
  <si>
    <t>Auffälligkeitskriterien: Bewertung der qualitativ auffälligen Ergebnisse (AJ 2024) – CHE</t>
  </si>
  <si>
    <t>5</t>
  </si>
  <si>
    <t>Auffälligkeitskriterien: Bewertung der qualitativ auffälligen Ergebnisse (AJ 2024) – TX-HTX</t>
  </si>
  <si>
    <t>6</t>
  </si>
  <si>
    <t>3 / 6
(50,00 %)</t>
  </si>
  <si>
    <t>2</t>
  </si>
  <si>
    <t>1</t>
  </si>
  <si>
    <t>Auffälligkeitskriterien: Bewertung der qualitativ auffälligen Ergebnisse (AJ 2024) – TX-MKU</t>
  </si>
  <si>
    <t>9</t>
  </si>
  <si>
    <t>3 / 9
(33,33 %)</t>
  </si>
  <si>
    <t>Auffälligkeitskriterien: Bewertung der qualitativ auffälligen Ergebnisse (AJ 2024) – KCHK-AK-CHIR</t>
  </si>
  <si>
    <t>8</t>
  </si>
  <si>
    <t>Auffälligkeitskriterien: Bewertung der qualitativ auffälligen Ergebnisse (AJ 2024) – KCHK-AK-KATH</t>
  </si>
  <si>
    <t>10</t>
  </si>
  <si>
    <t>1 / 10
(10,00 %)</t>
  </si>
  <si>
    <t>Auffälligkeitskriterien: Bewertung der qualitativ auffälligen Ergebnisse (AJ 2024) – KCHK-KC</t>
  </si>
  <si>
    <t>13</t>
  </si>
  <si>
    <t>9 / 13
(69,23 %)</t>
  </si>
  <si>
    <t>Auffälligkeitskriterien: Bewertung der qualitativ auffälligen Ergebnisse (AJ 2024) – KCHK-MK-CHIR</t>
  </si>
  <si>
    <t>12</t>
  </si>
  <si>
    <t>11 / 12
(91,67 %)</t>
  </si>
  <si>
    <t>1 / 12
(8,33 %)</t>
  </si>
  <si>
    <t>Auffälligkeitskriterien: Bewertung der qualitativ auffälligen Ergebnisse (AJ 2024) – KCHK-MK-KATH</t>
  </si>
  <si>
    <t>Auffälligkeitskriterien: Bewertung der qualitativ auffälligen Ergebnisse (AJ 2024) – KCHK-D</t>
  </si>
  <si>
    <t>Auffälligkeitskriterien: Bewertung der qualitativ auffälligen Ergebnisse (AJ 2024) – TX-LLS</t>
  </si>
  <si>
    <t>3 / 8
(37,50 %)</t>
  </si>
  <si>
    <t>Auffälligkeitskriterien: Bewertung der qualitativ auffälligen Ergebnisse (AJ 2024) – TX-LTX</t>
  </si>
  <si>
    <t>Auffälligkeitskriterien: Bewertung der qualitativ auffälligen Ergebnisse (AJ 2024) – TX-LUTX</t>
  </si>
  <si>
    <t>21</t>
  </si>
  <si>
    <t>10 / 21
(47,62 %)</t>
  </si>
  <si>
    <t>19</t>
  </si>
  <si>
    <t>4 / 19
(21,05 %)</t>
  </si>
  <si>
    <t>Auffälligkeitskriterien: Bewertung der qualitativ auffälligen Ergebnisse (AJ 2024) – TX-NLS</t>
  </si>
  <si>
    <t>18</t>
  </si>
  <si>
    <t>1 / 18
(5,56 %)</t>
  </si>
  <si>
    <t>Auffälligkeitskriterien: Bewertung der qualitativ auffälligen Ergebnisse (AJ 2024) – NET-NTX</t>
  </si>
  <si>
    <t>11</t>
  </si>
  <si>
    <t>Auffälligkeitskriterien: Bewertung der qualitativ auffälligen Ergebnisse (AJ 2024) – NET-PNTX-D</t>
  </si>
  <si>
    <t>Sektor</t>
  </si>
  <si>
    <t>Auffällige Ergebnisse</t>
  </si>
  <si>
    <t>gesamt</t>
  </si>
  <si>
    <t>61</t>
  </si>
  <si>
    <t>45 / 61
(73,77 %)</t>
  </si>
  <si>
    <t>5 / 61
(8,20 %)</t>
  </si>
  <si>
    <t>1 / 61
(1,64 %)</t>
  </si>
  <si>
    <t>nur für KH-Sektor</t>
  </si>
  <si>
    <t>45</t>
  </si>
  <si>
    <t>35 / 45
(77,78 %)</t>
  </si>
  <si>
    <t>2 / 45
(4,44 %)</t>
  </si>
  <si>
    <t>1 / 45
(2,22 %)</t>
  </si>
  <si>
    <t>nur für VÄ-Sektor</t>
  </si>
  <si>
    <t>16</t>
  </si>
  <si>
    <t>10 / 16
(62,50 %)</t>
  </si>
  <si>
    <t>47</t>
  </si>
  <si>
    <t>2 / 47
(4,26 %)</t>
  </si>
  <si>
    <t>38</t>
  </si>
  <si>
    <t>28 / 38
(73,68 %)</t>
  </si>
  <si>
    <t>1 / 38
(2,63 %)</t>
  </si>
  <si>
    <t>6 / 9
(66,67 %)</t>
  </si>
  <si>
    <t>48</t>
  </si>
  <si>
    <t>35 / 48
(72,92 %)</t>
  </si>
  <si>
    <t>1 / 48
(2,08 %)</t>
  </si>
  <si>
    <t>36</t>
  </si>
  <si>
    <t>26 / 36
(72,22 %)</t>
  </si>
  <si>
    <t>9 / 12
(75,00 %)</t>
  </si>
  <si>
    <t>116</t>
  </si>
  <si>
    <t>55 / 116
(47,41 %)</t>
  </si>
  <si>
    <t>5 / 116
(4,31 %)</t>
  </si>
  <si>
    <t>11 / 116
(9,48 %)</t>
  </si>
  <si>
    <t>39</t>
  </si>
  <si>
    <t>22 / 39
(56,41 %)</t>
  </si>
  <si>
    <t>1 / 39
(2,56 %)</t>
  </si>
  <si>
    <t>3 / 39
(7,69 %)</t>
  </si>
  <si>
    <t>77</t>
  </si>
  <si>
    <t>33 / 77
(42,86 %)</t>
  </si>
  <si>
    <t>4 / 77
(5,19 %)</t>
  </si>
  <si>
    <t>8 / 77
(10,39 %)</t>
  </si>
  <si>
    <t>94</t>
  </si>
  <si>
    <t>31 / 94
(32,98 %)</t>
  </si>
  <si>
    <t>4 / 94
(4,26 %)</t>
  </si>
  <si>
    <t>1 / 94
(1,06 %)</t>
  </si>
  <si>
    <t>44</t>
  </si>
  <si>
    <t>24 / 44
(54,55 %)</t>
  </si>
  <si>
    <t>50</t>
  </si>
  <si>
    <t>7 / 50
(14,00 %)</t>
  </si>
  <si>
    <t>3 / 50
(6,00 %)</t>
  </si>
  <si>
    <t>1 / 50
(2,00 %)</t>
  </si>
  <si>
    <t>4 / 8
(50,00 %)</t>
  </si>
  <si>
    <t>Auffälligkeitskriterien: Bewertung der qualitativ auffälligen Ergebnisse (AJ 2024) – PCI</t>
  </si>
  <si>
    <t>78</t>
  </si>
  <si>
    <t>36 / 78
(46,15 %)</t>
  </si>
  <si>
    <t>7 / 78
(8,97 %)</t>
  </si>
  <si>
    <t>4 / 78
(5,13 %)</t>
  </si>
  <si>
    <t>25</t>
  </si>
  <si>
    <t>13 / 25
(52,00 %)</t>
  </si>
  <si>
    <t>2 / 25
(8,00 %)</t>
  </si>
  <si>
    <t>Auffälligkeitskriterien: Bewertung der qualitativ auffälligen Ergebnisse (AJ 2024) – WI-NI-D</t>
  </si>
  <si>
    <t>30</t>
  </si>
  <si>
    <t>22 / 30
(73,33 %)</t>
  </si>
  <si>
    <t>14</t>
  </si>
  <si>
    <t>7 / 14
(50,00 %)</t>
  </si>
  <si>
    <t>1 / 14
(7,14 %)</t>
  </si>
  <si>
    <t>3</t>
  </si>
  <si>
    <t>Auffälligkeitskriterien: Bewertung der qualitativ auffälligen Ergebnisse (AJ 2024) – HSMDEF-HSM-IMPL</t>
  </si>
  <si>
    <t>2 / 18
(11,11 %)</t>
  </si>
  <si>
    <t>Auffälligkeitskriterien: Bewertung der qualitativ auffälligen Ergebnisse (AJ 2024) – HSMDEF-HSM-REV</t>
  </si>
  <si>
    <t>Auffälligkeitskriterien: Bewertung der qualitativ auffälligen Ergebnisse (AJ 2024) – HSMDEF-DEFI-IMPL</t>
  </si>
  <si>
    <t>24</t>
  </si>
  <si>
    <t>7 / 24
(29,17 %)</t>
  </si>
  <si>
    <t>Auffälligkeitskriterien: Bewertung der qualitativ auffälligen Ergebnisse (AJ 2024) – HSMDEF-DEFI-REV</t>
  </si>
  <si>
    <t>22</t>
  </si>
  <si>
    <t>6 / 22
(27,27 %)</t>
  </si>
  <si>
    <t>35</t>
  </si>
  <si>
    <t>20 / 35
(57,14 %)</t>
  </si>
  <si>
    <t>6 / 11
(54,55 %)</t>
  </si>
  <si>
    <t>17</t>
  </si>
  <si>
    <t>6 / 17
(35,29 %)</t>
  </si>
  <si>
    <t>Auffälligkeitskriterien: Bewertung der qualitativ auffälligen Ergebnisse (AJ 2024) – KAROTIS</t>
  </si>
  <si>
    <t>53</t>
  </si>
  <si>
    <t>41 / 53
(77,36 %)</t>
  </si>
  <si>
    <t>68</t>
  </si>
  <si>
    <t>53 / 68
(77,94 %)</t>
  </si>
  <si>
    <t>1 / 68
(1,47 %)</t>
  </si>
  <si>
    <t>Auffälligkeitskriterien: Bewertung der qualitativ auffälligen Ergebnisse (AJ 2024) – GYN-OP</t>
  </si>
  <si>
    <t>32</t>
  </si>
  <si>
    <t>4 / 32
(12,50 %)</t>
  </si>
  <si>
    <t>19 / 30
(63,33 %)</t>
  </si>
  <si>
    <t>3 / 30
(10,00 %)</t>
  </si>
  <si>
    <t>2 / 12
(16,67 %)</t>
  </si>
  <si>
    <t>Auffälligkeitskriterien: Bewertung der qualitativ auffälligen Ergebnisse (AJ 2024) – PM-GEBH</t>
  </si>
  <si>
    <t>37</t>
  </si>
  <si>
    <t>13 / 37
(35,14 %)</t>
  </si>
  <si>
    <t>1 / 37
(2,70 %)</t>
  </si>
  <si>
    <t>5 / 24
(20,83 %)</t>
  </si>
  <si>
    <t>Auffälligkeitskriterien: Bewertung der qualitativ auffälligen Ergebnisse (AJ 2024) – HGV-OSFRAK</t>
  </si>
  <si>
    <t>27</t>
  </si>
  <si>
    <t>18 / 27
(66,67 %)</t>
  </si>
  <si>
    <t>29</t>
  </si>
  <si>
    <t>19 / 29
(65,52 %)</t>
  </si>
  <si>
    <t>6 / 13
(46,15 %)</t>
  </si>
  <si>
    <t>23</t>
  </si>
  <si>
    <t>15 / 23
(65,22 %)</t>
  </si>
  <si>
    <t>1 / 23
(4,35 %)</t>
  </si>
  <si>
    <t>12 / 17
(70,59 %)</t>
  </si>
  <si>
    <t>1 / 17
(5,88 %)</t>
  </si>
  <si>
    <t>7 / 13
(53,85 %)</t>
  </si>
  <si>
    <t>60</t>
  </si>
  <si>
    <t>29 / 60
(48,33 %)</t>
  </si>
  <si>
    <t>2 / 60
(3,33 %)</t>
  </si>
  <si>
    <t>1 / 60
(1,67 %)</t>
  </si>
  <si>
    <t>Auffälligkeitskriterien: Bewertung der qualitativ auffälligen Ergebnisse (AJ 2024) – HGV-HEP</t>
  </si>
  <si>
    <t>5 / 10
(50,00 %)</t>
  </si>
  <si>
    <t>28</t>
  </si>
  <si>
    <t>2 / 28
(7,14 %)</t>
  </si>
  <si>
    <t>Auffälligkeitskriterien: Bewertung der qualitativ auffälligen Ergebnisse (AJ 2024) – MC</t>
  </si>
  <si>
    <t>67</t>
  </si>
  <si>
    <t>50 / 67
(74,63 %)</t>
  </si>
  <si>
    <t>2 / 67
(2,99 %)</t>
  </si>
  <si>
    <t>33</t>
  </si>
  <si>
    <t>14 / 33
(42,42 %)</t>
  </si>
  <si>
    <t>9 / 33
(27,27 %)</t>
  </si>
  <si>
    <t>18 / 28
(64,29 %)</t>
  </si>
  <si>
    <t>4 / 10
(40,00 %)</t>
  </si>
  <si>
    <t>4 / 28
(14,29 %)</t>
  </si>
  <si>
    <t>Auffälligkeitskriterien: Bewertung der qualitativ auffälligen Ergebnisse (AJ 2024) – DEK</t>
  </si>
  <si>
    <t>12 / 18
(66,67 %)</t>
  </si>
  <si>
    <t>5 / 12
(41,67 %)</t>
  </si>
  <si>
    <t>76</t>
  </si>
  <si>
    <t>31 / 76
(40,79 %)</t>
  </si>
  <si>
    <t>2 / 76
(2,63 %)</t>
  </si>
  <si>
    <t>52</t>
  </si>
  <si>
    <t>20 / 52
(38,46 %)</t>
  </si>
  <si>
    <t>51</t>
  </si>
  <si>
    <t>14 / 51
(27,45 %)</t>
  </si>
  <si>
    <t>3 / 51
(5,88 %)</t>
  </si>
  <si>
    <t>58</t>
  </si>
  <si>
    <t>39 / 58
(67,24 %)</t>
  </si>
  <si>
    <t>5 / 8
(62,50 %)</t>
  </si>
  <si>
    <t>Auffälligkeitskriterien: Bewertung der qualitativ auffälligen Ergebnisse (AJ 2024) – PM-NEO</t>
  </si>
  <si>
    <t>34</t>
  </si>
  <si>
    <t>5 / 34
(14,71 %)</t>
  </si>
  <si>
    <t>1 / 34
(2,94 %)</t>
  </si>
  <si>
    <t>5 / 11
(45,45 %)</t>
  </si>
  <si>
    <t>Auffälligkeitskriterien: Bewertung der qualitativ auffälligen Ergebnisse (AJ 2024) – CAP</t>
  </si>
  <si>
    <t>Bewertung</t>
  </si>
  <si>
    <t>Dokumentationspflichtige Datensätze wurden nicht dokumentiert. Der Leistungserbringer entzieht sich somit der Bewertung durch die externe Qualitätssicherung. (1x berichtet)</t>
  </si>
  <si>
    <t>Auffälligkeitskriterien: Freitextkommentare zur Bewertung der qualitativ auffälligen Ergebnisse (AJ 2024) – CHE</t>
  </si>
  <si>
    <t>Bei notfallmäßiger Koronarangiographie, wurde die EF erst im Nachhinein bestimmt. (1x berichtet)
Die EF wäre bekannt gewesen, wurde aber fehlerhafter Weise vom System als unbekannt dokumentiert, wenn es für die Dokumentation nicht zwingend erforderlich war. (1x berichtet)
Fehlende Beachtung der DeQS-RL Anonymisierungsvorgaben (2x berichtet)
Fehlende Beachtung der DeQS-RL Anonymisierungsvorgaben. (1x berichtet)</t>
  </si>
  <si>
    <t>Vermutetes Problem in der Schnittstelle des HKL Programms zu der QS-Software. (1x berichtet)</t>
  </si>
  <si>
    <t>Fehlerhafte Dokumentation - der Zustand nach Bypass wäre in allen 10 auffälligen Vorgang bekannt gewesen und hätte korrekt dokumentiert werden können. (1x berichtet)</t>
  </si>
  <si>
    <t>Fehldokumentation bei nicht erfolgter Übertragung der Werte aus dem Laborprogramm. (1x berichtet)
Kreatininwerte wurden bestimmt und nachgereicht. Technische Schnittstellenfehler bei der Übertragung in QS-Dokumentation. (1x berichtet)</t>
  </si>
  <si>
    <t>Durch Wechsel des Chefarztes sind keine Angaben zu den Gründe einer fehlenden Angabe des Kreatininwertes möglich. (1x berichtet)</t>
  </si>
  <si>
    <t>Die Auffälligkeit lässt einen Fehler in der Sollstatistik auf Seiten der KV vermuten, da laut LE 33 Fälle abgerechnet wurden und nicht nur 15. (1x berichtet)
Die FK stuft diesen Fall als falsche Dokumentation ein, da einige Daten vermutlich zu spät exportiert wurden und damit nicht mehr angenommen werden konnten. (1x berichtet)
Dokumentationspflichtige Datensätze wurden nicht dokumentiert. Der Leistungserbringer entzieht sich somit der Bewertung durch die externe Qualitätssicherung. (5x berichtet)
Durchführung von PCI erst seit 02/2023, der Praxis war nicht bewusst, dass eine eigene QS-Software erforderlich ist und hat dies für 2024 nachgeholt (1x berichtet)
Eine QS-Dokumentation wurde nicht vollzählig übermittelt. Der Leistungserbringer entzieht sich somit der Bewertung durch die externe Qualitätssicherung. (1x berichtet)
Eine QS-Dokumentation wurde nicht übermittelt. Der Leistungserbringer entzieht sich somit der Bewertung durch die externe Qualitätssicherung. (1x berichtet)
Fehlende Beachtung der DeQS-RL Anonymisierungsvorgaben. Dokumentationspflichtige Datensätze wurden nicht dokumentiert. Der Leistungserbringer entzieht sich somit der Bewertung durch die externe Qualitätssicherung. (1x berichtet)
Fehlerhafte Zuordnung der BSNR in 2023 bei Leistungserbringung in einem externen MVZ. (1x berichtet)
Nach Aussage des LE handelt es sich in diesem Fall um fehleingegebene Diagnosecodes. (1x berichtet)
Noch unklare Ursache bei belegärztlicher Leistungserbringung in einer Klinik, Verbesserungsmaßnahmen eingeleitet (1x berichtet)
Personalwechsel im QM verursachten Informationsverluste und damit eine unzureichende Dokumentation. Verbesserungsmaßnahmen wurden eingeleitet. (1x berichtet)
Softwarebedingt fehlerhafte Übermittlung der Datensätze in 06/2023 und 07/2023. (1x berichtet)
Versehentlich wurden die Q4-Daten nicht übermittelt. (1x berichtet)
Übermittlung der QS-Bögen über den falschen Standort bei Verlegung/Verbringung (1x berichtet)</t>
  </si>
  <si>
    <t>Fehlende Beachtung der DeQS-RL Anonymisierungsvorgaben. Dokumentationspflichtige Datensätze wurden nicht dokumentiert. Der Leistungserbringer entzieht sich somit der Bewertung durch die externe Qualitätssicherung. (1x berichtet)</t>
  </si>
  <si>
    <t>Der LE hat am Stellungnahmeverfahren nicht teilgenommen. (1x berichtet)
Eine QS-Dokumentation wurde nicht übermittelt. Der Leistungserbringer entzieht sich somit der Bewertung durch die externe Qualitätssicherung. (8x berichtet)
Fehlende Beachtung der DeQS-RL Anonymisierungsvorgaben. Eine QS-Dokumentation wurde nicht übermittelt. Der Leistungserbringer entzieht sich somit der Bewertung durch die externe Qualitätssicherung. Der Leistungserbringer wird aufgefordert, die Ursachen der Nicht-Übermittlung von QS-Daten zu klären. (1x berichtet)
Für die Ermittlung der "IST"- Zahl wird in diesem Verfahren immer der entlassende Standort gezählt. So wie Sie die Fälle beschreiben handelt es sich um eine klassische Verbringungsleistung. Der Patient wird vom aufnehmenden Krankenhaus in ein die Maßnahme durchführendes verbracht und nach erfolgter Maßnahme wieder zurückverlegt. Dazu ist in der QS-Software auch in Feld 3 Verbringungsleistung ein JA einzugeben. (1x berichtet)</t>
  </si>
  <si>
    <t>Der Stellungnahme ist zu entnehmen, dass die Abweichung vom Referenzbereich auf Dokumentationsdefizite zurückzuführen ist. Der Leistungserbringer wird aufgefordert, verstärkt auf eine korrekte Dokumentation zu achten, da somit Anfragen zum Stellungnahmeverfahren vermieden werden können und die Zahl der reliablen Ergebnisse bei deren Veröffentlichung zunimmt. (1x berichtet)
Die nachträgliche Änderung von Fällen, z. B. Fallzusammenführung, Änderung der Fallart von stationär zu ambulant etc., führte zu einer Überdokumentation. (1x berichtet)
Die Überdokumentation ergbit aus einer fehlenden Stornierung von nicht-dokumentationspflichtigen Vorgängen. (1x berichtet)
Die Überdokumentation ergibt sich Fällen, die zunächst stationär erbracht wurden, danach aber storniert und als ambulante Leistung abgerechnet wurden. (1x berichtet)
Fehlende Beachtung der DeQS-RL Anonymisierungsvorgaben (2x berichtet)
Fehlende Beachtung der DeQS-RL Anonymisierungsvorgaben. (1x berichtet)
Fälschlicherweise wurden ambulant erbrachte Leistungen nicht in der Sollstatistik berücksichtigt. (1x berichtet)
Schnittstellenprobleme (1x berichtet)
Schnittstellenprobleme verursachten eine Überdokumentation. (1x berichtet)
Überdokumentation von Fällen bei nachträglicher Änderung der Fallart von stationär zu ambulant, wobei der Ursprungsbogen nicht automatisch gelöscht wurde. (1x berichtet)
Überzählige Dokumentation bei Pat., die im selben stationären Aufenthalt mehrfach eine Herzkatheteruntersuchung erhielten. (1x berichtet)</t>
  </si>
  <si>
    <t>Keine Stellungnahme vorgelegt (1x berichtet)
Trotz wiederholter Aufforderung und Erinnerungsschreiben zum Stellungnahmeverfahren ist für diesen Qualitätsinidkator, diese Kennzahl bzw. dieses Auffälligkeitskriterium keine Stellungnahme eingegangen. (1x berichtet)</t>
  </si>
  <si>
    <t>Rückmeldung der KV. Die Praxis führt keine invasiven Maßnahmen mehr durch. (1x berichtet)</t>
  </si>
  <si>
    <t>MDS angelegt bei ausschließlich Verbringungsleistungen (1x berichtet)
QS-Daten nicht vollständig vorhanden wg. Verbringungsleistungen (1x berichtet)</t>
  </si>
  <si>
    <t>Auffälligkeitskriterien: Freitextkommentare zur Bewertung der qualitativ auffälligen Ergebnisse (AJ 2024) – PCI</t>
  </si>
  <si>
    <t>Dokumentationspflichtige Datensätze wurden nicht dokumentiert. Der Leistungserbringer entzieht sich somit der Bewertung durch die externe Qualitätssicherung. (3x berichtet)</t>
  </si>
  <si>
    <t>Dokumentationspflichtige Datensätze wurden nicht dokumentiert. Der Leistungserbringer entzieht sich somit der Bewertung durch die externe Qualitätssicherung. (1x berichtet)
Keine Stellungnahme vorgelegt. Dokumentationspflichtige Datensätze wurden nicht dokumentiert. Der Leistungserbringer entzieht sich somit der Bewertung durch die externe Qualitätssicherung. (1x berichtet)
Trotz wiederholter Aufforderung und Erinnerungsschreiben zum Stellungnahmeverfahren ist für diesen Qualitätsinidkator, diese Kennzahl bzw. dieses Auffälligkeitskriterium keine Stellungnahme eingegangen. (1x berichtet)</t>
  </si>
  <si>
    <t>Der Stellungnahme war zu entnehmen, dass aufgrund der fünfjährigen Erprobung und des anhaltenden Überarbeitungsbedarfes des Verfahrens keine vollzählige Dokumentation erfolgte. Der Leistungserbringer hat Maßnahmen eingeleitet, um zukünftig eine vollzählige Dokumentation zu gewährleisten. (2x berichtet)
Die Datensätze wurden lt. Leistungserbringer erstellt, nicht oder fehlerhaft übermittelt. (2x berichtet)</t>
  </si>
  <si>
    <t>Keine  Rückmeldung erhalten, keine IKNR bekannt (1x berichtet)</t>
  </si>
  <si>
    <t>Auffälligkeitskriterien: Freitextkommentare zur Bewertung der qualitativ auffälligen Ergebnisse (AJ 2024) – WI-NI-D</t>
  </si>
  <si>
    <t>Der Stellungnahme ist zu entnehmen, dass die Abweichung vom Referenzbereich auf Dokumentationsdefizite zurückzuführen ist. Der Leistungserbringer wird aufgefordert, verstärkt auf eine korrekte Dokumentation zu achten, da somit Anfragen zum Stellungnahmeverfahren vermieden werden können und die Zahl der reliablen Ergebnisse bei deren Veröffentlichung zunimmt. (1x berichtet)</t>
  </si>
  <si>
    <t>Dokumentationspflichtige Datensätze wurden nicht dokumentiert. Der Leistungserbringer entzieht sich somit der Bewertung durch die externe Qualitätssicherung. (2x berichtet)</t>
  </si>
  <si>
    <t>Eine QS-Dokumentation wurde nicht übermittelt. Der Leistungserbringer entzieht sich somit der Bewertung durch die externe Qualitätssicherung. (1x berichtet)</t>
  </si>
  <si>
    <t>Überdokumentation bei nachträglicher Fallzusammenführung und anschließend nicht erfolgtem Storno der überzähligen Datensätze. (1x berichtet)</t>
  </si>
  <si>
    <t>Auffälligkeitskriterien: Freitextkommentare zur Bewertung der qualitativ auffälligen Ergebnisse (AJ 2024) – HSMDEF-HSM-IMPL</t>
  </si>
  <si>
    <t>Auffälligkeitskriterien: Freitextkommentare zur Bewertung der qualitativ auffälligen Ergebnisse (AJ 2024) – HSMDEF-HSM-REV</t>
  </si>
  <si>
    <t>Auffälligkeitskriterien: Freitextkommentare zur Bewertung der qualitativ auffälligen Ergebnisse (AJ 2024) – HSMDEF-DEFI-REV</t>
  </si>
  <si>
    <t>Keine Stellungnahme vorgelegt (1x berichtet)</t>
  </si>
  <si>
    <t>Die fehlerhafte Dokumentation wurde bestätigt. Bei Fragen zur Indikationsstellung wurden weitere Informationen eingeholt. (1x berichtet)
Einstufungskriterien der Anästhesiologie für die Fachabteilung nicht nachvollziehbar (1x berichtet)</t>
  </si>
  <si>
    <t>Die Fachkommission bestätigt die fehlerhafte Dokumentation und übermittelt diesbezüglich einen Hinweis an den Leistungserbringer. (1x berichtet)
Fehlerhafte Dokumentation, da Aneurysma bzw. exulzerierten Plaque (1x berichtet)
Gemäß Stellungnahme handelt es sich um einen in der linken ACC distal flottierender, in den Bulbus und die Abgänge von ACI und ACE reichender echoarmer Thrombus mit daraus resultierender 70-80%iger ACI-Stenose nach NASCET (1x berichtet)
Gemäß Stellungnahme ist davon auszugehen, dass es sich um einen Kodierfehler handelt. (1x berichtet)
Gemäß der Stellungnahme ist von einem Dokumentationsfehler auszugehen. Auf die erfolgte Rückfrage konnte jedoch bis zum Fristende des STNV keine Rückmeldung mehr erfolgen, worin der Dokumentationsfehler konkret lag. (1x berichtet)
Unter Bezugnahme auf den Hinweis in Ihrer Stellungnahme, dass die Abweichung vom Referenzbereich auf eine Fehldokumentation zurückzuführen ist, bittet die Fachkommission verstärkt auf eine korrekte Dokumentation zu achten. (1x berichtet)</t>
  </si>
  <si>
    <t>Teilweise Kodierfehler. Gemäß Stellungnahme wurden folgende u.a. Gründe angegeben: Arterielle Kanülierung für die Herzlungenmaschine und die daraufgefolgte Karotisrekonstruktion (Aortendissektionen, Reeingriffe)#  Revision nach Mikroanastomose von freien Transplantaten, welche an den Halsgefäßen angeschlossen werden#  AV-Fistel an der A. carotis communis (zur Behebung einer Komplikation nach ZVK-Anlage) (1x berichtet)</t>
  </si>
  <si>
    <t>Auffälligkeitskriterien: Freitextkommentare zur Bewertung der qualitativ auffälligen Ergebnisse (AJ 2024) – KAROTIS</t>
  </si>
  <si>
    <t>Hinweis: Bitte keine Komplikationen kodieren, sodass auch keine Auffälligkeit entsteht. (1x berichtet)</t>
  </si>
  <si>
    <t>Auffälligkeitskriterien: Freitextkommentare zur Bewertung der qualitativ auffälligen Ergebnisse (AJ 2024) – GYN-OP</t>
  </si>
  <si>
    <t>Es sollten Maßnahmen aufgezeigt werden, wie das Problem behoben kann bzw. eine Richtung aufgezeigt werden, wie die hohe Anzahl zumindest perspektivisch reduziert werden kann. (1x berichtet)
Hinweise auf Prozessmängel im geburtshilflichen Management (2x berichtet)</t>
  </si>
  <si>
    <t>Auffälligkeitskriterien: Freitextkommentare zur Bewertung der qualitativ auffälligen Ergebnisse (AJ 2024) – PM-GEBH</t>
  </si>
  <si>
    <t>Gemäß der Stellungnahme handelt es sich um die korrekte Dokumentation. (1x berichtet)
Übertragungsfehler der ASA-Klassifikation (1x berichtet)
Übertragungsfehler von Anästhesieprotokoll in die digitale Dokumentation (1x berichtet)</t>
  </si>
  <si>
    <t>Gemäß Stellungnahme handelt es sich um eine nachträgliche Korrektur der Diagnose M96.6, die jedoch im zugehörigen QS-Bogen nicht korrigiert wurde. (1x berichtet)
Kodierfehler (1x berichtet)</t>
  </si>
  <si>
    <t>Dokumentationspflichtige Datensätze wurden nicht dokumentiert. Der Leistungserbringer entzieht sich somit der Bewertung durch die externe Qualitätssicherung. (2x berichtet)
Unterdokumentation aufgrund hausinterner Verlegung an einen anderen Standort (1x berichtet)</t>
  </si>
  <si>
    <t>Trotz wiederholter Aufforderung und Erinnerungsschreiben zum Stellungnahmeverfahren ist für diesen Qualitätsinidkator, diese Kennzahl bzw. dieses Auffälligkeitskriterium keine Stellungnahme eingegangen. (1x berichtet)</t>
  </si>
  <si>
    <t>Auffälligkeitskriterien: Freitextkommentare zur Bewertung der qualitativ auffälligen Ergebnisse (AJ 2024) – HGV-OSFRAK</t>
  </si>
  <si>
    <t>2x Dokumentationsfehler, 1x Indikation und nicht Komplikation (1x berichtet)
Gemäß Stellungnahme handelt es sich um Unklarheiten bezüglich des korrekten Ausfüllens von Wechsel-Bögen. (1x berichtet)</t>
  </si>
  <si>
    <t>1. Fall: Anstelle der periprothetischen Fraktur als Komplikation (69.8) wurde eine sonstige spezifische behandlungsbedürftige Komplikation (69.12) dokumentiert. 2. Fall:  undislozierte Fraktur im Bereich des Trochanter majors, ohne weitere Konsequenzen (1x berichtet)
Kombination aus Kodierfehler und Dokumentationsfehler (1x berichtet)
Unterdokumentation intaoperativer Frakturen aufgrund der Vielzahl an durchgeführten komplexen Revisionsoperationen und nicht einheitlich erfolgter Dokumentation. (1x berichtet)
Unterdokumentation von intraoperativen periprothetischen Frakturen (1x berichtet)</t>
  </si>
  <si>
    <t>Datenübermittlungsfehler zwischen zwei Softwaresystemen im Rahmen eines Softwareherstellerwechsels (1x berichtet)
Gemäß Stellungnahme handelt es sich um ein Schnittstellenproblem bei dem Auslösen von QS-Bögen. (1x berichtet)
Gemäß Stellungnahme kann nicht nachvollzogen werden, weshalb das Datum des 2. Eingriffs falsch eingepflegt wurde. Das Problem wurde von Seiten der Klinik mit der IT-Abteilung angegangen. (1x berichtet)
Versehentlich doppelt angelegte und eingesendete Prozedurbögen (1x berichtet)</t>
  </si>
  <si>
    <t>Der Stellungnahme ist zu entnehmen, dass die Abweichung vom Referenzbereich im Wesentlichen auf Dokumentationsdefizite zurückzuführen ist. So wurden mehrfach Wundheilungstörungen nicht dokumentiert. Der Leistungserbringer wird aufgefordert, verstärkt auf eine korrekte Dokumentation zu achten, da somit Anfragen zum Stellungnahmeverfahren vermieden werden können und die Zahl der reliablen Ergebnisse bei deren Veröffentlichung zunimmt. (1x berichtet)
Mind. 2 Fälle mit nicht dokumentierter Komplikation, ansonsten kann der überwiegende Teil auf nachvollziehbare Konstellationen zurückgeführt werden (z.B. Warten auf Anschlussheilbehandlung, protahiertes Zurückfinden in den Alltag aufgrund beidseitiger HTEP-Implantation, multimorbid vorerkrankter Patient mit notwendiger postoperativer Abklärung) (1x berichtet)</t>
  </si>
  <si>
    <t>Der Stellungnahme ist zu entnehmen, dass die Abweichung vom Referenzbereich auf Dokumentationsdefizite zurückzuführen ist. Der Leistungserbringer wird aufgefordert, verstärkt auf eine korrekte Dokumentation zu achten, da somit Anfragen zum Stellungnahmeverfahren vermieden werden können und die Zahl der reliablen Ergebnisse bei deren Veröffentlichung zunimmt. (1x berichtet)
Gemäß Stellungnahme lag die Fehlerursache zum einen bei GKV – Pat. mit einer privaten Zusatzversicherung und zum anderen bei über das Auslandsabkommen versicherte Pat. für die kein besonderer Personenkreis vermerkt wurde. (1x berichtet)
Personalwechsel im QM mit Informationsverlusten und Unklarheiten (1x berichtet)</t>
  </si>
  <si>
    <t>Der Stellungnahme war zu entnehmen, dass die Dokumentation zwar erfolgte, die Daten jedoch aufgrund eines Personalwechsels nicht vollständig übermittelt wurden. (1x berichtet)</t>
  </si>
  <si>
    <t>Dokumentationspflichtige Datensätze wurden nicht dokumentiert. Der Leistungserbringer entzieht sich somit der Bewertung durch die externe Qualitätssicherung. (2x berichtet)
Fehlerhafte Standortzuweisung nach interner Verlegung (1x berichtet)
Personalwechsel im QM mit Informationsverlusten und Unklarheiten (1x berichtet)</t>
  </si>
  <si>
    <t>Doppelanlagen verschiedener QS-Bögen aufgrund einer alten Schnittstelle (1x berichtet)</t>
  </si>
  <si>
    <t>Ausgebliebene Übermittlung von Wechsel-Bögen bei Wechsel des Aufsteckkopfes einer Duokopfprothese. Hinweis Kodierung erfolgte (1x berichtet)
Dokumentationspflichtige Datensätze wurden nicht dokumentiert. Der Leistungserbringer entzieht sich somit der Bewertung durch die externe Qualitätssicherung. (3x berichtet)
Gemäß Stellungnahme Unterdokumentation aufgrund Kodierfehler bzw. falsche Art des Eingriffs (1x berichtet)
Gemäß Stellungnahme kann nicht nachvollzogen werden, weshalb ein Bogen in der QS-Software nicht als dokumentationspflichtig angezeigt wurde. Das Problem wurde von Seiten der Klinik mit der IT-Abteilung angegangen. (1x berichtet)
Gemäß Stellungnahme konnten zwei Bögen nicht plausibel abgeschlossen werden, daher erfolgte keine Übermittlung. (1x berichtet)
Intraoperative Fraktur, die intraoperativ einen Implantatwechel nachzog. Es wurde lediglich ein Erstimplantations-Bogen und kein Wechsel-Bogen angelegt. (1x berichtet)
Kodierfehler - Kodierungen können in der Endabrechnung nicht mehr verändert werden (1x berichtet)
Personalwechsel im QM mit Informationsverlusten und Unklarheiten (1x berichtet)</t>
  </si>
  <si>
    <t>Keine Stellungnahme vorgelegt. Dokumentationspflichtige Datensätze wurden nicht dokumentiert. Der Leistungserbringer entzieht sich somit der Bewertung durch die externe Qualitätssicherung. (1x berichtet)</t>
  </si>
  <si>
    <t>Der Stellungnahme war zu entnehmen, dass die Unterdokumentationen erneut durch Softwarefehler bedingt war. Der Leistungserbringer wird aufgefordert, Maßnahmen einzuleiten, damit der Fehler für das Erfassungsjahr 2024 nicht wieder auftritt. (1x berichtet)</t>
  </si>
  <si>
    <t>Überdokumentation aufgrund nachträglicher Fallzusammenführungen (1x berichtet)</t>
  </si>
  <si>
    <t>Auffälligkeitskriterien: Freitextkommentare zur Bewertung der qualitativ auffälligen Ergebnisse (AJ 2024) – HGV-HEP</t>
  </si>
  <si>
    <t>Bei korrekter Dokumentation wäre das Ergebnis rechnerisch unauffällig gewesen. (1x berichtet)
Der Stellungnahme ist zu entnehmen, dass die Abweichung vom Referenzbereich auf Dokumentationsdefizite zurückzuführen ist. Der Leistungserbringer wird aufgefordert, verstärkt auf eine korrekte Dokumentation zu achten, da somit Anfragen zum Stellungnahmeverfahren vermieden werden können und die Zahl der reliablen Ergebnisse bei deren Veröffentlichung zunimmt. (1x berichtet)</t>
  </si>
  <si>
    <t>Hinweis auf Struktur- und Prozessmängel. strukturelle Probleme wurden vom Haus bereits identifiziert und Maßnahmen eingeleitet. (1x berichtet)</t>
  </si>
  <si>
    <t>es handelt sich um einen Dokumentationsfehler, der vom LE nicht erkannt wurde (1x berichtet)</t>
  </si>
  <si>
    <t>Dokumentationsfehler: bei einer Vollremission oder einem tumorfreien Nachresektat ist das prätherapeutisch diagnostizierte Malignom zu dokumentieren (3x berichtet)</t>
  </si>
  <si>
    <t>Der Stellungnahme ist zu entnehmen, dass die Abweichung vom Referenzbereich auf Dokumentationsdefizite zurückzuführen ist. Der Leistungserbringer wird aufgefordert, verstärkt auf eine korrekte Dokumentation zu achten, da somit Anfragen zum Stellungnahmeverfahren vermieden werden können und die Zahl der reliablen Ergebnisse bei deren Veröffentlichung zunimmt. (1x berichtet)
Dokumentationsfehler: Der Hormonrezeptorstatus soll im QS-Bogen angegeben werden, auch wenn diese bereits zu einem früheren Zeitpunkt bestimmt wurde. (1x berichtet)</t>
  </si>
  <si>
    <t>Der Stellungnahme ist zu entnehmen, dass die Abweichung vom Referenzbereich im Wesentlichen auf Dokumentationsdefizite zurückzuführen ist. Der Leistungserbringer wird aufgefordert, verstärkt auf eine korrekte Dokumentation zu achten, da somit Anfragen zum Stellungnahmeverfahren vermieden werden können und die Zahl der reliablen Ergebnisse bei deren Veröffentlichung zunimmt. (1x berichtet)
Die genannten Maßnahmen werden von der Fachkommission als geeignet eingeschätzt, um Dokumentationsfehler zukünftig zu vermeiden. (1x berichtet)
ICD-Kodierung prätherapeutisch falsch angegeben (1x berichtet)</t>
  </si>
  <si>
    <t>Auffälligkeitskriterien: Freitextkommentare zur Bewertung der qualitativ auffälligen Ergebnisse (AJ 2024) – MC</t>
  </si>
  <si>
    <t>Der Stellungnahme ist zu entnehmen, dass die Abweichung vom Referenzbereich im Wesentlichen auf Dokumentationsdefizite zurückzuführen ist. Der Leistungserbringer wird aufgefordert, verstärkt auf eine korrekte Dokumentation zu achten. Zudem sollte die unterjährige Auswertung der QS-Daten verstärkt genutzt werden, um Fehldokumentationen zu vermeiden. Ebenso empfiehlt die Fachkommission eine Überprüfung der DEK-Daten vor dem Versand an die Datenannahmestelle. (1x berichtet)
Fehldoku in mind. 5 Fällen, in den verbleibenden Fällen ist die Situation aufgrund widersprüchlicher Informationen in der Patientendoku und QS-Doku unklar. Maßnahmen wurden eingeleitet. (1x berichtet)
fehlerhafte Dokumentation bestätigt, Intere Schulungsmaßnahmen zur Verbesserung der Dekubitusdokumentation wurden vom LE bereits eingeleitet (2x berichtet)
fehlerhafte Dokumentation bestätigt, begründet durch hausinterne IT-Probleme (1x berichtet)
fehlerhafte Dokumentation bestätigt,Intere Schulungsmaßnahmen zur Verbesserung der Dekubitusdokumentation wurden vom LE bereits eingeleitet (2x berichtet)
fehlerhafte Dokumentation des Dekubistusstatus bei Aufnahme in der QS-Dokumentation bestätigt (2x berichtet)</t>
  </si>
  <si>
    <t>Eine nachvollziehbare Erklärung für das auffällige Ergebnis wurde nicht vorgelegt. (1x berichtet)</t>
  </si>
  <si>
    <t>Krankheitsbedingt nicht erfolgte Übermittlung der Risikostatistik (1x berichtet)
fehlerhafte Dokumentation bestätigt, begründet durch hausinterne IT-Probleme (1x berichtet)</t>
  </si>
  <si>
    <t>Grund für die fehlerhafte Dokumentation konnte vom LE nicht eruiert werden (1x berichtet)</t>
  </si>
  <si>
    <t>Eine Risiko- und Sollstatistik wurde nicht übermittelt. Der Leistungserbringer entzieht sich somit der Bewertung durch die externe Qualitätssicherung. (9x berichtet)</t>
  </si>
  <si>
    <t>Aus wirtschaftlichen Gründen (minimale Fallzahl) bisher kein Softwaremodul angeschafft. Ab dem EJ 2024 werden Fälle im Verfahren QS DEK dokumentiert. (1x berichtet)
Der LE verwies in seiner Stellungnahme auf einen Dokumentationsfehler. (1x berichtet)
Dokumentationspflichtige Datensätze wurden nicht dokumentiert. Der Leistungserbringer entzieht sich somit der Bewertung durch die externe Qualitätssicherung. (1x berichtet)
Fehlende Übermittlung eines Überliegerfalls aufgrund fehlerhafter Filtereinstellungen. (1x berichtet)
Fehlende Übermittlung in einem Fall (1x berichtet)
Lt. Stellungnahme versäumte Lieferung der Daten aus dem Q4 2024. (1x berichtet)
fehlerhafte Dokumentation bestätigt. durch eine hausinterne, unterjährige EDV-Umstellung begründet (1x berichtet)</t>
  </si>
  <si>
    <t>Schnittstellenproblem zwischen KIS-Systembetreuer mit dem KIS-Anbieter (1x berichtet)
Technischer Fehler im Systemexport (1x berichtet)</t>
  </si>
  <si>
    <t>Anwenderfehler (1x berichtet)</t>
  </si>
  <si>
    <t>Fehlerhafte Sollstatistik (1x berichtet)
Fälschlicherweise wurde die Risikostatistik mit einer anderen Software erstellt. Die Gegenprobe mit der regulären QS-Software ergab eine akzeptable Dokuquote von 98,51 %. (1x berichtet)
fehlerhafte Dokumentation bestätigt, begründet durch hausinterne IT-Probleme (1x berichtet)</t>
  </si>
  <si>
    <t>Der LE hat keine Begründung im Rahmen des Stellungnahmeverfahrens eingereicht. (1x berichtet)
Grund für die fehlerhafte Dokumentation konnte vom LE nicht eruiert werden (1x berichtet)
der LE hat keine Begründung im Rahmen des Stellungnahmeverfahrens eingereicht (1x berichtet)</t>
  </si>
  <si>
    <t>fehlerhafte Dokumentation bestätigt, begründet durch hausinterne IT-Probleme (1x berichtet)
Überdokumentation aufgrund von Fallzusammenführungen und Fallrevisionen. (1x berichtet)</t>
  </si>
  <si>
    <t>Auffälligkeitskriterien: Freitextkommentare zur Bewertung der qualitativ auffälligen Ergebnisse (AJ 2024) – DEK</t>
  </si>
  <si>
    <t>Der Stellungnahme ist zu entnehmen, dass die Abweichung vom Referenzbereich auf Dokumentationsdefizite zurückzuführen ist. Der Leistungserbringer wird aufgefordert, verstärkt auf eine korrekte Dokumentation zu achten, da somit Anfragen zum Stellungnahmeverfahren vermieden werden können und die Zahl der reliablen Ergebnisse bei deren Veröffentlichung zunimmt. (1x berichtet)
Dokumentationsfehler, Geburtstemperatur lag vor. (1x berichtet)</t>
  </si>
  <si>
    <t>Es lagen keine schweren oder letalen Fehlbildungen vor. (1x berichtet)</t>
  </si>
  <si>
    <t>Keine Stellungnahme vorgelegt. (1x berichtet)</t>
  </si>
  <si>
    <t>Der Stellungnahme ist zu entnehmen, dass die Abweichung vom Referenzbereich auf Dokumentationsdefizite zurückzuführen ist. Der Leistungserbringer wird aufgefordert, verstärkt auf eine korrekte Dokumentation zu achten, da somit Anfragen zum Stellungnahmeverfahren vermieden werden können und die Zahl der reliablen Ergebnisse bei deren Veröffentlichung zunimmt. (2x berichtet)
Moderate BPD wurde nicht dokumentiert (1x berichtet)</t>
  </si>
  <si>
    <t>Deutliche Dokumentationsprobleme und zu postulierende hausinterne Unschärfe in der Definition der (milden) BPD. (1x berichtet)</t>
  </si>
  <si>
    <t>Hinweise auf Probleme in der interdisziplinären Zusammenarbeit mit Konsiliarpartner, wiederholt auffällig. (1x berichtet)
Hinweise auf Prozessmängel (2x berichtet)
Hinweise auf strukturelle Probleme, die jedoch bereits erkannt und angegangen wurden. (1x berichtet)</t>
  </si>
  <si>
    <t>HIE lag vor, wurde aber nicht dokumentiert (1x berichtet)</t>
  </si>
  <si>
    <t>Auffälligkeitskriterien: Freitextkommentare zur Bewertung der qualitativ auffälligen Ergebnisse (AJ 2024) – PM-NEO</t>
  </si>
  <si>
    <t>Auffälligkeitskriterien: Freitextkommentare zur Bewertung der qualitativ auffälligen Ergebnisse (AJ 2024) – CAP</t>
  </si>
  <si>
    <t>Hinweise auf Struktur- und Prozessmängel (im Kommentar erläutert)</t>
  </si>
  <si>
    <t>3 / 52
(5,77 %)</t>
  </si>
  <si>
    <t>57</t>
  </si>
  <si>
    <t>4 / 57
(7,02 %)</t>
  </si>
  <si>
    <t>3 / 60
(5,00 %)</t>
  </si>
  <si>
    <t>56</t>
  </si>
  <si>
    <t>1 / 56
(1,79 %)</t>
  </si>
  <si>
    <t>62</t>
  </si>
  <si>
    <t>2 / 62
(3,23 %)</t>
  </si>
  <si>
    <t>1 / 62
(1,61 %)</t>
  </si>
  <si>
    <t>2 / 57
(3,51 %)</t>
  </si>
  <si>
    <t>Qualitätsindikatoren: Bewertung der qualitativ auffälligen Ergebnisse (AJ 2024) – CHE</t>
  </si>
  <si>
    <t>1 / 6
(16,67 %)</t>
  </si>
  <si>
    <t>Qualitätsindikatoren: Bewertung der qualitativ auffälligen Ergebnisse (AJ 2024) – TX-HTX</t>
  </si>
  <si>
    <t>3 / 18
(16,67 %)</t>
  </si>
  <si>
    <t>6 / 18
(33,33 %)</t>
  </si>
  <si>
    <t>Qualitätsindikatoren: Bewertung der qualitativ auffälligen Ergebnisse (AJ 2024) – TX-MKU</t>
  </si>
  <si>
    <t>Qualitätsindikatoren: Bewertung der qualitativ auffälligen Ergebnisse (AJ 2024) – KCHK-AK-CHIR</t>
  </si>
  <si>
    <t>Qualitätsindikatoren: Bewertung der qualitativ auffälligen Ergebnisse (AJ 2024) – KCHK-AK-KATH</t>
  </si>
  <si>
    <t>Qualitätsindikatoren: Bewertung der qualitativ auffälligen Ergebnisse (AJ 2024) – KCHK-KC</t>
  </si>
  <si>
    <t>Qualitätsindikatoren: Bewertung der qualitativ auffälligen Ergebnisse (AJ 2024) – KCHK-KC-KOMB</t>
  </si>
  <si>
    <t>Qualitätsindikatoren: Bewertung der qualitativ auffälligen Ergebnisse (AJ 2024) – KCHK-MK-CHIR</t>
  </si>
  <si>
    <t>55</t>
  </si>
  <si>
    <t>15</t>
  </si>
  <si>
    <t>3 / 15
(20,00 %)</t>
  </si>
  <si>
    <t>4 / 23
(17,39 %)</t>
  </si>
  <si>
    <t>3 / 22
(13,64 %)</t>
  </si>
  <si>
    <t>4 / 22
(18,18 %)</t>
  </si>
  <si>
    <t>Qualitätsindikatoren: Bewertung der qualitativ auffälligen Ergebnisse (AJ 2024) – KCHK-MK-KATH</t>
  </si>
  <si>
    <t>Qualitätsindikatoren: Bewertung der qualitativ auffälligen Ergebnisse (AJ 2024) – TX-LLS</t>
  </si>
  <si>
    <t>Qualitätsindikatoren: Bewertung der qualitativ auffälligen Ergebnisse (AJ 2024) – TX-LTX</t>
  </si>
  <si>
    <t>Qualitätsindikatoren: Bewertung der qualitativ auffälligen Ergebnisse (AJ 2024) – TX-LUTX</t>
  </si>
  <si>
    <t>3 / 25
(12,00 %)</t>
  </si>
  <si>
    <t>Qualitätsindikatoren: Bewertung der qualitativ auffälligen Ergebnisse (AJ 2024) – TX-NLS</t>
  </si>
  <si>
    <t>92</t>
  </si>
  <si>
    <t>3 / 92
(3,26 %)</t>
  </si>
  <si>
    <t>42</t>
  </si>
  <si>
    <t>0 / 42
(0,00 %)</t>
  </si>
  <si>
    <t>1 / 42
(2,38 %)</t>
  </si>
  <si>
    <t>2 / 50
(4,00 %)</t>
  </si>
  <si>
    <t>0 / 50
(0,00 %)</t>
  </si>
  <si>
    <t>109</t>
  </si>
  <si>
    <t>2 / 109
(1,83 %)</t>
  </si>
  <si>
    <t>71</t>
  </si>
  <si>
    <t>54</t>
  </si>
  <si>
    <t>1 / 11
(9,09 %)</t>
  </si>
  <si>
    <t>43</t>
  </si>
  <si>
    <t>1 / 43
(2,33 %)</t>
  </si>
  <si>
    <t>609</t>
  </si>
  <si>
    <t>2 / 609
(0,33 %)</t>
  </si>
  <si>
    <t>127</t>
  </si>
  <si>
    <t>0 / 127
(0,00 %)</t>
  </si>
  <si>
    <t>482</t>
  </si>
  <si>
    <t>0 / 482
(0,00 %)</t>
  </si>
  <si>
    <t>2 / 482
(0,41 %)</t>
  </si>
  <si>
    <t>140</t>
  </si>
  <si>
    <t>3 / 140
(2,14 %)</t>
  </si>
  <si>
    <t>4 / 140
(2,86 %)</t>
  </si>
  <si>
    <t>131</t>
  </si>
  <si>
    <t>0 / 131
(0,00 %)</t>
  </si>
  <si>
    <t>3 / 131
(2,29 %)</t>
  </si>
  <si>
    <t>4 / 131
(3,05 %)</t>
  </si>
  <si>
    <t>Qualitätsindikatoren: Bewertung der qualitativ auffälligen Ergebnisse (AJ 2024) – NET-DIAL</t>
  </si>
  <si>
    <t>Qualitätsindikatoren: Bewertung der qualitativ auffälligen Ergebnisse (AJ 2024) – NET-NTX</t>
  </si>
  <si>
    <t>Qualitätsindikatoren: Bewertung der qualitativ auffälligen Ergebnisse (AJ 2024) – NET-PNTX</t>
  </si>
  <si>
    <t>9 / 52
(17,31 %)</t>
  </si>
  <si>
    <t>4 / 52
(7,69 %)</t>
  </si>
  <si>
    <t>8 / 33
(24,24 %)</t>
  </si>
  <si>
    <t>3 / 19
(15,79 %)</t>
  </si>
  <si>
    <t>23 / 35
(65,71 %)</t>
  </si>
  <si>
    <t>23 / 34
(67,65 %)</t>
  </si>
  <si>
    <t>2 / 34
(5,88 %)</t>
  </si>
  <si>
    <t>2 / 30
(6,67 %)</t>
  </si>
  <si>
    <t>27 / 58
(46,55 %)</t>
  </si>
  <si>
    <t>9 / 58
(15,52 %)</t>
  </si>
  <si>
    <t>25 / 52
(48,08 %)</t>
  </si>
  <si>
    <t>7 / 52
(13,46 %)</t>
  </si>
  <si>
    <t>5 / 33
(15,15 %)</t>
  </si>
  <si>
    <t>3 / 33
(9,09 %)</t>
  </si>
  <si>
    <t>2 / 33
(6,06 %)</t>
  </si>
  <si>
    <t>49</t>
  </si>
  <si>
    <t>18 / 49
(36,73 %)</t>
  </si>
  <si>
    <t>4 / 49
(8,16 %)</t>
  </si>
  <si>
    <t>119</t>
  </si>
  <si>
    <t>3 / 119
(2,52 %)</t>
  </si>
  <si>
    <t>2 / 119
(1,68 %)</t>
  </si>
  <si>
    <t>1 / 119
(0,84 %)</t>
  </si>
  <si>
    <t>114</t>
  </si>
  <si>
    <t>3 / 114
(2,63 %)</t>
  </si>
  <si>
    <t>2 / 114
(1,75 %)</t>
  </si>
  <si>
    <t>1 / 114
(0,88 %)</t>
  </si>
  <si>
    <t>59</t>
  </si>
  <si>
    <t>11 / 59
(18,64 %)</t>
  </si>
  <si>
    <t>10 / 58
(17,24 %)</t>
  </si>
  <si>
    <t>1 / 35
(2,86 %)</t>
  </si>
  <si>
    <t>1 / 58
(1,72 %)</t>
  </si>
  <si>
    <t>1 / 49
(2,04 %)</t>
  </si>
  <si>
    <t>31</t>
  </si>
  <si>
    <t>1 / 31
(3,23 %)</t>
  </si>
  <si>
    <t>Qualitätsindikatoren: Bewertung der qualitativ auffälligen Ergebnisse (AJ 2024) – PCI</t>
  </si>
  <si>
    <t>580</t>
  </si>
  <si>
    <t>41 / 580
(7,07 %)</t>
  </si>
  <si>
    <t>35 / 580
(6,03 %)</t>
  </si>
  <si>
    <t>177 / 580
(30,52 %)</t>
  </si>
  <si>
    <t>2 / 51
(3,92 %)</t>
  </si>
  <si>
    <t>16 / 51
(31,37 %)</t>
  </si>
  <si>
    <t>520</t>
  </si>
  <si>
    <t>38 / 520
(7,31 %)</t>
  </si>
  <si>
    <t>35 / 520
(6,73 %)</t>
  </si>
  <si>
    <t>161 / 520
(30,96 %)</t>
  </si>
  <si>
    <t>Qualitätsindikatoren: Bewertung der qualitativ auffälligen Ergebnisse (AJ 2024) – WI-HI-A</t>
  </si>
  <si>
    <t>189</t>
  </si>
  <si>
    <t>20 / 189
(10,58 %)</t>
  </si>
  <si>
    <t>4 / 189
(2,12 %)</t>
  </si>
  <si>
    <t>50 / 189
(26,46 %)</t>
  </si>
  <si>
    <t>98</t>
  </si>
  <si>
    <t>17 / 98
(17,35 %)</t>
  </si>
  <si>
    <t>1 / 98
(1,02 %)</t>
  </si>
  <si>
    <t>90</t>
  </si>
  <si>
    <t>3 / 90
(3,33 %)</t>
  </si>
  <si>
    <t>33 / 90
(36,67 %)</t>
  </si>
  <si>
    <t>Qualitätsindikatoren: Bewertung der qualitativ auffälligen Ergebnisse (AJ 2024) – WI-HI-S</t>
  </si>
  <si>
    <t>2 / 14
(14,29 %)</t>
  </si>
  <si>
    <t>Qualitätsindikatoren: Bewertung der qualitativ auffälligen Ergebnisse (AJ 2024) – WI-NI-A</t>
  </si>
  <si>
    <t>9 / 57
(15,79 %)</t>
  </si>
  <si>
    <t>7 / 57
(12,28 %)</t>
  </si>
  <si>
    <t>4 / 54
(7,41 %)</t>
  </si>
  <si>
    <t>5 / 56
(8,93 %)</t>
  </si>
  <si>
    <t>3 / 56
(5,36 %)</t>
  </si>
  <si>
    <t>1 / 53
(1,89 %)</t>
  </si>
  <si>
    <t>Qualitätsindikatoren: Bewertung der qualitativ auffälligen Ergebnisse (AJ 2024) – WI-NI-S</t>
  </si>
  <si>
    <t>46</t>
  </si>
  <si>
    <t>1 / 46
(2,17 %)</t>
  </si>
  <si>
    <t>2 / 46
(4,35 %)</t>
  </si>
  <si>
    <t>83</t>
  </si>
  <si>
    <t>28 / 83
(33,73 %)</t>
  </si>
  <si>
    <t>6 / 83
(7,23 %)</t>
  </si>
  <si>
    <t>3 / 83
(3,61 %)</t>
  </si>
  <si>
    <t>26</t>
  </si>
  <si>
    <t>2 / 26
(7,69 %)</t>
  </si>
  <si>
    <t>115</t>
  </si>
  <si>
    <t>17 / 115
(14,78 %)</t>
  </si>
  <si>
    <t>24 / 62
(38,71 %)</t>
  </si>
  <si>
    <t>2 / 59
(3,39 %)</t>
  </si>
  <si>
    <t>82</t>
  </si>
  <si>
    <t>24 / 82
(29,27 %)</t>
  </si>
  <si>
    <t>2 / 82
(2,44 %)</t>
  </si>
  <si>
    <t>1 / 82
(1,22 %)</t>
  </si>
  <si>
    <t>2 / 37
(5,41 %)</t>
  </si>
  <si>
    <t>Qualitätsindikatoren: Bewertung der qualitativ auffälligen Ergebnisse (AJ 2024) – HSMDEF-HSM-IMPL</t>
  </si>
  <si>
    <t>Qualitätsindikatoren: Bewertung der qualitativ auffälligen Ergebnisse (AJ 2024) – HSMDEF-HSM-REV</t>
  </si>
  <si>
    <t>65</t>
  </si>
  <si>
    <t>21 / 65
(32,31 %)</t>
  </si>
  <si>
    <t>2 / 65
(3,08 %)</t>
  </si>
  <si>
    <t>1 / 65
(1,54 %)</t>
  </si>
  <si>
    <t>3 / 37
(8,11 %)</t>
  </si>
  <si>
    <t>11 / 71
(15,49 %)</t>
  </si>
  <si>
    <t>3 / 71
(4,23 %)</t>
  </si>
  <si>
    <t>2 / 36
(5,56 %)</t>
  </si>
  <si>
    <t>Qualitätsindikatoren: Bewertung der qualitativ auffälligen Ergebnisse (AJ 2024) – HSMDEF-DEFI-IMPL</t>
  </si>
  <si>
    <t>3 / 38
(7,89 %)</t>
  </si>
  <si>
    <t>Qualitätsindikatoren: Bewertung der qualitativ auffälligen Ergebnisse (AJ 2024) – HSMDEF-DEFI-REV</t>
  </si>
  <si>
    <t>2 / 9
(22,22 %)</t>
  </si>
  <si>
    <t>13 / 43
(30,23 %)</t>
  </si>
  <si>
    <t>3 / 43
(6,98 %)</t>
  </si>
  <si>
    <t>3 / 26
(11,54 %)</t>
  </si>
  <si>
    <t>164</t>
  </si>
  <si>
    <t>75 / 164
(45,73 %)</t>
  </si>
  <si>
    <t>5 / 164
(3,05 %)</t>
  </si>
  <si>
    <t>Qualitätsindikatoren: Bewertung der qualitativ auffälligen Ergebnisse (AJ 2024) – KAROTIS</t>
  </si>
  <si>
    <t>3 / 24
(12,50 %)</t>
  </si>
  <si>
    <t>2 / 39
(5,13 %)</t>
  </si>
  <si>
    <t>2 / 55
(3,64 %)</t>
  </si>
  <si>
    <t>6 / 55
(10,91 %)</t>
  </si>
  <si>
    <t>232</t>
  </si>
  <si>
    <t>4 / 232
(1,72 %)</t>
  </si>
  <si>
    <t>12 / 232
(5,17 %)</t>
  </si>
  <si>
    <t>2 / 232
(0,86 %)</t>
  </si>
  <si>
    <t>85</t>
  </si>
  <si>
    <t>9 / 85
(10,59 %)</t>
  </si>
  <si>
    <t>6 / 115
(5,22 %)</t>
  </si>
  <si>
    <t>1 / 115
(0,87 %)</t>
  </si>
  <si>
    <t>Qualitätsindikatoren: Bewertung der qualitativ auffälligen Ergebnisse (AJ 2024) – GYN-OP</t>
  </si>
  <si>
    <t>64</t>
  </si>
  <si>
    <t>22 / 64
(34,38 %)</t>
  </si>
  <si>
    <t>10 / 64
(15,62 %)</t>
  </si>
  <si>
    <t>8 / 71
(11,27 %)</t>
  </si>
  <si>
    <t>2 / 71
(2,82 %)</t>
  </si>
  <si>
    <t>13 / 30
(43,33 %)</t>
  </si>
  <si>
    <t>41</t>
  </si>
  <si>
    <t>4 / 41
(9,76 %)</t>
  </si>
  <si>
    <t>3 / 41
(7,32 %)</t>
  </si>
  <si>
    <t>4 / 24
(16,67 %)</t>
  </si>
  <si>
    <t>Qualitätsindikatoren: Bewertung der qualitativ auffälligen Ergebnisse (AJ 2024) – PM-GEBH</t>
  </si>
  <si>
    <t>148</t>
  </si>
  <si>
    <t>35 / 148
(23,65 %)</t>
  </si>
  <si>
    <t>7 / 148
(4,73 %)</t>
  </si>
  <si>
    <t>2 / 31
(6,45 %)</t>
  </si>
  <si>
    <t>4 / 59
(6,78 %)</t>
  </si>
  <si>
    <t>4 / 71
(5,63 %)</t>
  </si>
  <si>
    <t>Qualitätsindikatoren: Bewertung der qualitativ auffälligen Ergebnisse (AJ 2024) – HGV-OSFRAK</t>
  </si>
  <si>
    <t>79</t>
  </si>
  <si>
    <t>4 / 79
(5,06 %)</t>
  </si>
  <si>
    <t>2 / 79
(2,53 %)</t>
  </si>
  <si>
    <t>251</t>
  </si>
  <si>
    <t>5 / 251
(1,99 %)</t>
  </si>
  <si>
    <t>3 / 251
(1,20 %)</t>
  </si>
  <si>
    <t>2 / 251
(0,80 %)</t>
  </si>
  <si>
    <t>162</t>
  </si>
  <si>
    <t>35 / 162
(21,60 %)</t>
  </si>
  <si>
    <t>4 / 162
(2,47 %)</t>
  </si>
  <si>
    <t>3 / 47
(6,38 %)</t>
  </si>
  <si>
    <t>5 / 54
(9,26 %)</t>
  </si>
  <si>
    <t>96</t>
  </si>
  <si>
    <t>6 / 96
(6,25 %)</t>
  </si>
  <si>
    <t>9 / 62
(14,52 %)</t>
  </si>
  <si>
    <t>13 / 76
(17,11 %)</t>
  </si>
  <si>
    <t>4 / 76
(5,26 %)</t>
  </si>
  <si>
    <t>195</t>
  </si>
  <si>
    <t>11 / 195
(5,64 %)</t>
  </si>
  <si>
    <t>7 / 195
(3,59 %)</t>
  </si>
  <si>
    <t>3 / 195
(1,54 %)</t>
  </si>
  <si>
    <t>63</t>
  </si>
  <si>
    <t>2 / 63
(3,17 %)</t>
  </si>
  <si>
    <t>Qualitätsindikatoren: Bewertung der qualitativ auffälligen Ergebnisse (AJ 2024) – HGV-HEP</t>
  </si>
  <si>
    <t>2 / 54
(3,70 %)</t>
  </si>
  <si>
    <t>Qualitätsindikatoren: Bewertung der qualitativ auffälligen Ergebnisse (AJ 2024) – KEP</t>
  </si>
  <si>
    <t>2 / 85
(2,35 %)</t>
  </si>
  <si>
    <t>1 / 51
(1,96 %)</t>
  </si>
  <si>
    <t>4 / 45
(8,89 %)</t>
  </si>
  <si>
    <t>7 / 63
(11,11 %)</t>
  </si>
  <si>
    <t>4 / 63
(6,35 %)</t>
  </si>
  <si>
    <t>5 / 36
(13,89 %)</t>
  </si>
  <si>
    <t>11 / 90
(12,22 %)</t>
  </si>
  <si>
    <t>40</t>
  </si>
  <si>
    <t>4 / 40
(10,00 %)</t>
  </si>
  <si>
    <t>1 / 40
(2,50 %)</t>
  </si>
  <si>
    <t>84</t>
  </si>
  <si>
    <t>6 / 84
(7,14 %)</t>
  </si>
  <si>
    <t>Qualitätsindikatoren: Bewertung der qualitativ auffälligen Ergebnisse (AJ 2024) – MC</t>
  </si>
  <si>
    <t>91</t>
  </si>
  <si>
    <t>33 / 91
(36,26 %)</t>
  </si>
  <si>
    <t>8 / 91
(8,79 %)</t>
  </si>
  <si>
    <t>5 / 91
(5,49 %)</t>
  </si>
  <si>
    <t>428</t>
  </si>
  <si>
    <t>89 / 428
(20,79 %)</t>
  </si>
  <si>
    <t>47 / 428
(10,98 %)</t>
  </si>
  <si>
    <t>Qualitätsindikatoren: Bewertung der qualitativ auffälligen Ergebnisse (AJ 2024) – DEK</t>
  </si>
  <si>
    <t>110</t>
  </si>
  <si>
    <t>4 / 110
(3,64 %)</t>
  </si>
  <si>
    <t>3 / 110
(2,73 %)</t>
  </si>
  <si>
    <t>1 / 16
(6,25 %)</t>
  </si>
  <si>
    <t>1 / 21
(4,76 %)</t>
  </si>
  <si>
    <t>2 / 19
(10,53 %)</t>
  </si>
  <si>
    <t>5 / 39
(12,82 %)</t>
  </si>
  <si>
    <t>6 / 19
(31,58 %)</t>
  </si>
  <si>
    <t>Qualitätsindikatoren: Bewertung der qualitativ auffälligen Ergebnisse (AJ 2024) – PM-NEO</t>
  </si>
  <si>
    <t>221</t>
  </si>
  <si>
    <t>49 / 221
(22,17 %)</t>
  </si>
  <si>
    <t>2 / 221
(0,90 %)</t>
  </si>
  <si>
    <t>5 / 221
(2,26 %)</t>
  </si>
  <si>
    <t>252</t>
  </si>
  <si>
    <t>35 / 252
(13,89 %)</t>
  </si>
  <si>
    <t>10 / 252
(3,97 %)</t>
  </si>
  <si>
    <t>2 / 252
(0,79 %)</t>
  </si>
  <si>
    <t>267</t>
  </si>
  <si>
    <t>89 / 267
(33,33 %)</t>
  </si>
  <si>
    <t>5 / 267
(1,87 %)</t>
  </si>
  <si>
    <t>95</t>
  </si>
  <si>
    <t>9 / 95
(9,47 %)</t>
  </si>
  <si>
    <t>1 / 95
(1,05 %)</t>
  </si>
  <si>
    <t>255</t>
  </si>
  <si>
    <t>79 / 255
(30,98 %)</t>
  </si>
  <si>
    <t>2 / 255
(0,78 %)</t>
  </si>
  <si>
    <t>1 / 255
(0,39 %)</t>
  </si>
  <si>
    <t>Qualitätsindikatoren: Bewertung der qualitativ auffälligen Ergebnisse (AJ 2024) – CAP</t>
  </si>
  <si>
    <t>2 Gallengangsverletzungen (1x berichtet)
Im Rahmen der Einzelfallanalysen konnten Defizite im intraoperativen Management festgestellt werden. (1x berichtet)</t>
  </si>
  <si>
    <t>Keine auswertbare Stellungnahme (unzureichende Beachtung der Datenschutzvorgaben) (1x berichtet)</t>
  </si>
  <si>
    <t>Möglicherweise ist die geringe Fallzahl die Ursache für die erhöhte Komplikationsrate. Aufgrund der bereits vom LE getroffenen Maßnahmen (zukünftig CA bei jeder CHE dabei) werden keine weitere Konsequenzen abgeleitet. Die aufgetretene Komplikation wurde zeitgerecht und fachgerecht behandelt. (1x berichtet)</t>
  </si>
  <si>
    <t>2 Gallengangsverletzungen (1x berichtet)</t>
  </si>
  <si>
    <t>Aufgrund der vorliegenden Stellungnahme ergaben sich Hinweise auf die Notwendigkeit von Struktur- und Prozessverbesserungen. (1x berichtet)
Die auffälligen Ergebnisse beruhen aus Sicht der Fachkommission zu einem erheblichen Anteil auf einer fehlerhaften Kodierung. Diese fehlerhafte Kodierung war schon im Vorjahr ursächlich für rechnerisch auffällige Ergebnisse. Dies wird als Struktur-/Prozessmangel gewertet, zumal in der Stellungnahme keine Maßnahmen zur Behebung des Problems geschildert werden. (1x berichtet)</t>
  </si>
  <si>
    <t>wiederholt fehlerhafte Kodierung. Verdacht der Kodierabnormität. (1x berichtet)</t>
  </si>
  <si>
    <t>Aufgrund der vorliegenden Stellungnahme ergaben sich Hinweise auf die Notwendigkeit von Struktur- und Prozessverbesserungen. (1x berichtet)
Im Rahmen der Einzelfallanalysen konnten Defizite im intra- und postoperativen Management festgestellt werden. (1x berichtet)</t>
  </si>
  <si>
    <t>Der Stellungnahme war zu entnehmen, dass bei dem ersten Fall der Bilirubin-Wert zum Zeitpunkt der Operation noch nicht vorlag. Die präoperative Bestimmung des Bilirubin-Wertes ist jedoch zwingend notwendig, andernfalls sollte nicht operiert werden. Die beiden übrigen Fälle werden von der Fachkommission als unauffällig gewertet. Die vom Kranken-haus erarbeitete SOP für die Cholezystektomie wird seitens der Fachkommission als zielführend gewertet, um eine Verbesserung der Qualitätsziele zu erreichen. (1x berichtet)</t>
  </si>
  <si>
    <t>Die Indikationsstellung wurde von der FK in Bezug auf die Komorbiditäten der Patienten kritisch gesehen und als qualitativ auffällig bewertet. Der Standort befindet sich seit dem AJ 2023 in der Maßnahmenstufe 1. (1x berichtet)</t>
  </si>
  <si>
    <t>Qualitätsindikatoren: Freitextkommentare zur Bewertung der qualitativ auffälligen Ergebnisse (AJ 2024) - CHE</t>
  </si>
  <si>
    <t>Begründung nicht ausreichend für Häufigkeit der Vorhofkatheteranlage, da die geschilderten Problemen in anderen Behandlungseinrichtungen ebenso vorliegen - dort jedoch geringere Menge an VHK. Thema intern aufgreifen, Beobachtung im Folgejahr. (1x berichtet)
Die Fachkommission sieht den Anteil an Fällen ohne Shunt innerhalb von 180 Tagen als einen qualitativen Mangel an. Die neue Praxisleitung hatte das Problem bereits erkannt und arbeitet an deren Beseitung. (1x berichtet)
Qualitativer Mangel wurde durch die Fachkommission festgestellt. Maßnahmenstufe 1. (1x berichtet)</t>
  </si>
  <si>
    <t>Fehlende Beachtung der DeQS-RL Anonymisierungsvorgaben (1x berichtet)
Keine Stellungnahme vorgelegt (1x berichtet)</t>
  </si>
  <si>
    <t>Qualitativer Mangel wurde durch die Fachkommission festgestellt. Maßnahmenstufe 1. (1x berichtet)</t>
  </si>
  <si>
    <t>Notwendige Zusatzdialysen werden üblicherweise in den Heimatzentren durchgeführt. (1x berichtet)</t>
  </si>
  <si>
    <t>Stattgehabter Wechsel in der Gefäßchirurgischen Konsiliarabteilung, Verbesserung im Verlauf wird erwartet (1x berichtet)</t>
  </si>
  <si>
    <t>Der LE hatte nicht am Stellungnahmeverfahren teilgenommen. (2x berichtet)
Leistungserbringer kann nicht gegen den Willen der Patient:innen handeln, die das passende Verfahren ablehnen. (2x berichtet)</t>
  </si>
  <si>
    <t>Qualitätsindikatoren: Freitextkommentare zur Bewertung der qualitativ auffälligen Ergebnisse (AJ 2024) - NET-DIAL</t>
  </si>
  <si>
    <t>70% aller invasiven Untersuchungen werden ohne einen objektiven Ischämienachweis durchgeführt. Die Stellungnahme legt offen, dass dieses Fehlen von objektiven Ischämienachweisen nicht als Mangel interpretiert wird. Das Vorgehen ist nicht leitliniengerecht. (1x berichtet)
Bereits im Vorjahr auffällige Ergebnisse, die nach Aussage der Stellungnahmen auf Dokumentationsfehlern beruhen. Offensichtlich wurden keine suffizienten Maßnahmen zur Behebung des Problems ergriffen. Die Fachkommission fordert zur Korrektur der fehlerhaft dokumentierten Datensätze des Jahre 2024 auf. Ein entsprechendes Monitoring der Ergebnisse z . B. über die unterjährigen Auswertungen des IQTIG sollte etabliert werden. (1x berichtet)
Die Antwort des Leistungserbringers zu dem wiederholt auffälligen Indikator überzeugt die Fachkommission nicht und widerlegt den Verdacht auf Struktur-/Prozessprobleme in der Diagnostik nicht (1x berichtet)
Die Indikationsstellung zur alleinigen invasiven Diagnostik ist nicht per se durch wahrscheinlich geplante schwerwiegende Operationen zu begründen. Diese Fälle werden zudem in der Eingabemaske erfasst (z.B. Endokarditis, Aortenaneurysma, Kardiomyopathie etc.). (1x berichtet)
Eine fehlerhafte Dokumentation ist beschrieben und identifiziert. (1x berichtet)
Hoher Anteil fehlerhafter Dokumentation, Schulung der Mitarbeiter zu empfehlen, insbesondere zur Kodierung der Indikation für den Herzkatheter, einige der aufgeführten Symptome sind keine objektiven Ischämiekriterien. (1x berichtet)
Hohes Maß an Dokumentationsfehlern weisen auf Prozessmängel hin. (1x berichtet)
Systematik der Dokumentation ist teilweise unverstanden. Offensichtlich wird bei fehlendem Ischämienachweis (elektive Patienten) auf "akutes Koronarsyndrom" geswitched. (1x berichtet)
Vorgebrachte Begründung lässt erkennen, dass eine leitliniengerechte Versorgung nicht gewährleistet ist (1x berichtet)</t>
  </si>
  <si>
    <t>Die Datenbasis ist nicht vollständig, da ein Teil der Patienten postinterventionell im KHS verbleibt und in der stationären QS erfasst wird. Der Anteil mit leitliniengerecht erfolgter nicht invasiver Ischämiediagnostik bleibt unklar. . (1x berichtet)</t>
  </si>
  <si>
    <t>Bei dem Leistungserbringer wird der Anteil der Patienten mit einer erhöhten "Door-to-balloon"-Zeit (QI 56003) nach Auffassung der Fachkommission insgesamt als zu hoch angesehen. Auch wird die Tendenz des Ergebnisses im Vorjahresvergleich kritisch gesehen. Die Fachkommission vermutet insbesondere organisatorische Probleme. (1x berichtet)
Bereits intern detektierte und mit Maßnahmen angegangene strukturelle Verbesserungsmöglichkeiten. (1x berichtet)
Der Indikator bildet ein wichtiges Kriterium in der Patientenversorgung ab, das in den letzten drei Jahren nicht erreicht wurde ? trotz gegenlautender Ankündigungen. der Verdacht auf sys-tematische Probleme hat sich nach Einschätzung der Fachkommission erhärtet (1x berichtet)
Die Door- to- balloon Zeit bei STEMI Patienten wird auffällig häufig überschritten. Dies erklärt sich nach der Stellungnahme nicht durch eine zeitliche Verzögerung der Patientenversorgung/ Auflegen im Herzkatheter, sondern durch Schwierigkeiten der Katheter-/ Interventionsprozedur selber. (1x berichtet)
Die Fachkommission diskutiert die Überschreitungen der Door-to-ballon-Zeit als strukturelles Problem und empfiehlt eine Kontaktaufnahme mit dem Rettungsdienst, um das Prozedere der prästationären Diagnosestellung und der Zuweisung in die Einrichtung zu regeln. (1x berichtet)
Die Fachkommission stellt Prozessmängel hinsichtlich der Kommunikation mit dem Rettungsdienst zur anschließenden Organisation und Vorbereitung der Aufnahme fest. Es wird empfohlen, die diesbezüglichen SOP zu prüfen und ggf. anzupassen. (1x berichtet)
Die Fachkommission würdigt die Verbesserung der Ergebnisse im Verlauf und die bereits eingeleiteten Verbesserungsmaßnahmen, muss jedoch für das Erfassungsjahr 2023 noch Hinweise auf organisatorische Mängel in der Versorgung von STEMI-Patient:innen feststellen bei teils knappen Zeitüberschreitungen. (1x berichtet)
Es kam teilweise zu Verzögerungen aufgrund fehlender präklinischer Telemetrie durch den Rettungsdienst, was auf Struktur- und Prozessprobleme hinweist. Von Seiten der Klinik wurden bereits Verbesserungsmaßnahmen eingeleitet. (1x berichtet)
Es kam zu Verzögerungen bei der Aufnahme von STEMI-Patient:innen über die Notaufnahme. Von Seiten der Klinik wurden bereits Verbesserungsmaßnahmen ergriffen. (1x berichtet)
Es werden organisatorische Mängel erkennbar, die zu Verzögerungen beim Patiententransfer von der Aufnahme zum Herzkatheterlabor führten. Von Seiten der Klinik wurden bereits organisatorische Verbeserungsmaßnahmen eingeleitet. (1x berichtet)
Gute Ursachenanalyse der Fälle. Notwendigkeit der Verbesserung vor allem außerhalb der Regelarbeitszeit. (1x berichtet)
Hoher Anteil an offensichtlich falscher Dokumentation von Zeiten und von Indikation bei einem wichtigen Krankheitsbild. (1x berichtet)
Häufig genannter Grund für Verzögerungen: das EKG wurde nicht rechtzeitig gesichtet. (1x berichtet)
Neben prozeduralen Schwierigkeiten auch eingeräumte Defizite in der Erkennung des STEMI. (1x berichtet)
Optimierungspotential in der Stellungnahme erkennbar (1x berichtet)
Personalbedingte Probleme der Prozessqualität, personeller Wechsel und Schulungsmaßnahmen wurden durchgeführt. (1x berichtet)
Strukturelles Problem in Zusammenarbeit mit dem Rettungsdienst, bereits intern adressiert (1x berichtet)
Verbesserung der Organisation und der Arbeitsabläufe ist ratsam. (1x berichtet)
Verdacht auf Struktur- und Prozessmängel (Organisation bei nur einem Katheterplatz unzureichend) (1x berichtet)
Verschlechterung im Indikator zum Vorjahr, keine abgeleiteten Maßnahmen. (1x berichtet)
Verzögerte "Door-to-ballon" Zeit bei komplexen Krankheitsbildern, hier intern bereits Maßnahmen zur Optimierung ergriffen. Zusätzlich Hinweise auf Unklarheiten in der Priorisierung / Dokumentation. (1x berichtet)
Verzögerungen bei der Aufnahme von Patient:innen über die zentrale Notaufnahme weisen auf Struktur- und Prozessmängel hin. Von Seiten der Klinik wurden bereits organisatorische Verbesserungsmaßnahmen eingeleitet. (1x berichtet)
inadäquate Door-to-Balloon-Zeiten (1x berichtet)</t>
  </si>
  <si>
    <t>Aufgrund der vorliegenden Stellungnahme wird der Wert außerhalb des Referenzbereiches als berechtigter Hinweis auf die Notwendigkeit von Prozessverbesserungen gesehen. Softwareumstellung führte zur Fehlbelegung des Datenfeldes, Fehler erkannt und behoben (1x berichtet)
Werte werden zu häufig nicht erfasst. (1x berichtet)</t>
  </si>
  <si>
    <t>Auffällige Strahlenexposition ist in über 60 % der Fälle auf einem Untersucher zurückzuführen. Maßnahmen wurden ergriffen (Schulungen Dosisreduktion, Rückmeldung DFP an alle Untersucher, unterjähriges Monitoring, Verebsseung Dokumentation). (1x berichtet)
Aufgrund der geschilderten ausführlichen internen Maßnahmen verzichtet die Fachkommission bei gleichzeitig veränderter Berechnung und daher nur bedingter Vergleichbarkeit des Indikators auf Maßnahmen der Maßnahmenstufe 1. Verlaufsbeobachtung im Folgejahr. (1x berichtet)
Aufgrund der vorliegenden Stellungnahme wird der Wert außerhalb des Referenzbereiches als berechtigter Hinweis auf die Notwendigkeit von Prozessverbesserungen gesehen. (2x berichtet)
Aus Sicht der Fachkommission bestehen Hinweise auf Struktur-/Prozessmängel, die mit der anstehenden Inbetriebnahme der neuen Herzkatheteranlagen vermutlich behoben sein dürften. (1x berichtet)
Bei qualitativer Auffälligkeit 2022 und Maßnahme der Maßnahmenstufe 1 mit Umsetzung Ende 2023 ist eine deutliche Verbesserung erst im laufenden Erfassungsjahr 2024 zu erwarten. Daher Verzicht auf erneute Maßnahme und Verlaufsbeobachtung durch die Fachkommission. (1x berichtet)
Die Fachkommission sieht Hinweise auf Prozessmängel, hinsichtlich der Indikation zur Koronarangiographie und der Wahl des Vorgehens zur Bildgebung. Die Prozeduren sollten an aktuelle Standards und neue Möglichkeiten zur nicht-invasiven Bildgebung angepasst werden. (1x berichtet)
Die Fachkommission sieht Hinweise auf Struktur- und Prozessmängel, sie begrüßt gleichwohl die bereits eingeleiteten Maßnahmen zur Strahlenreduktion. (1x berichtet)
Die Stellungnahme erklärt nicht den auffälligen Indikator, dieser ist nicht durch als beispielhaft genannte interventionelle Klappeneingriffe zu generieren. (1x berichtet)
Die erhöhte Strahlenbelastung erklärt sich durch den Einsatz einer veralteten Herzkatheteranlage mit suboptimaler Bildqualität bei komplexen Untersuchungen - ein Austausch der Anlage ist für 2024 vorgesehen. (1x berichtet)
Die erhöhte Strahlendosis beruht lt. Angaben der Klinik auf der Verwendung einer veralteten Herzkatheteranlage, was auf Struktur- und Prozessprobleme hinweist. Eine neue Katheteranlage ist beauftragt, zwischenzeitlich wurden die Einstellungen der alten Anlage für das Jahr 2024 überarbeitet. (1x berichtet)
Die in der Stellungnahme genannnten Gründe für das auffällig hohe DFP sind nicht ausreichend. (1x berichtet)
Die Überschreitungen des DFP sind zu hoch und nicht durch die in der Stellungnahme angegebenen Erklärungen gerechtfertigt. (1x berichtet)
Durchleuchtungszeit und zum Teil zu lange Filmszenen, Adipositas ist in der Riskoadjustierung bereits berücksichtigt. (1x berichtet)
Es bestehen Prozessmängel im Sinne erheblicher Dokumentationsprobleme. Eine Prüfung der Dokumentationsprozesse und Korrektur für das laufende Erfassungsjahr sind dringend erforderlich. (1x berichtet)
FFR-Messung mag die Strahlenbelastung moderat erhöhen, ist aber sicherlich nicht der Hauptgrund (Grund sind hier eher die untersucherabhängigen individuellen Durchleuchtungszeiten). (1x berichtet)
Hinweise auf Struktur-und Prozessmängel (1x berichtet)
Hoher Anteil an offensichtlichen Dokumentationsfehlern, unerfahrene/r Untersucher (ohne aktuelles Einarbeitungskonzept) (1x berichtet)
Mischbild aus strukturellen Auffälligkeiten und Dokumentationsproblemen, intern aufgegriffen mit abgeleiteten Maßnahmen. (1x berichtet)
Mischbild: Technisch veraltete Katheteranlage, inzwischen außer Betrieb. Zusätzlich Optimierungspotential im Strahlenschutz selbst detektiert und intern angegangen durch Schulungen . (1x berichtet)
Neue Geräteausstattung mit verbesserten Möglichkeiten des Strahlenschutzes vorgesehen. Strahlenschutzmaßnahmen ergriffen, Verlaufsbeobachtung durch die Fachkommission im Folgejahr. (1x berichtet)
Teils Dokumentationsprobleme, teils strukturelle Optimierungsmöglichkeiten erkannt und in internen Maßnahmen aufgegriffen. (1x berichtet)
Verbringungsleistung, kein direktes Stellungnahmeverfahren mit dem eigentlichen Leistungserbringer möglich (1x berichtet)
Wiederholte Auffälligkeit trotz eines bereits stattgefundenen Gespräches und vorliegender SOP, ein Teil der vorgebrachten Argumente wird bereits durch die Risikofaktoren-Adjustierung im Qualitätsindikator berücksichtigt. (1x berichtet)
personelle Fluktuation, Probleme bei der Einarbeitung. (1x berichtet)
wegen Personaleinarbeitung passager erhöhte DFPs (1x berichtet)
Überhöhte DFPs bei isolierter Koronarangiographie in 2022 und 2023 sowie bei der isolierten PCI 2022. Tendenzielle Verbesserung zum Vorjahr, jedoch erneut Auffälligkeit. (1x berichtet)</t>
  </si>
  <si>
    <t>Der Stellungnahme war zu entnehmen, dass es sich vorwiegend um komplexe Prozeduren handelte. Die Fachkommission bestätigt, dass komplexere Eingriffe zugenommen haben. Diese haben jedoch alle Kliniken zu verzeichnen. Die Ergebnisse des Leistungserbringers weichen jedoch deutlich von den Bundes- und Landesergebnissen ab, die nicht durch die Ausführungen in der Stellungnahme begründbar sind. (1x berichtet)
Keine Stellungnahme vorgelegt (1x berichtet)</t>
  </si>
  <si>
    <t>Auffälligkeiten durch veraltete Anlagen, die zwischenzeitlich nachweisbar ersetzt werden. (1x berichtet)
Ausführliche Analyse (in Zusammenschau mit weiteren QI) zu Optimierungsmöglichkeiten im Strahlenschutz mit Ableitung interner Maßnahmen erfolgt. (1x berichtet)
Die Fachkommission sieht Hinweise auf Struktur- und Prozessmängel. (1x berichtet)
Mischbild: Technisch veraltete Katheteranlage, inzwischen außer Betrieb. Zusätzlich Optimierungspotential im Strahlenschutz selbst detektiert und intern angegangen durch Schulungen . (1x berichtet)
Neue Geräteausstattung mit verbesserten Möglichkeiten des Strahlenschutzes vorgesehen. Strahlenschutzmaßnahmen ergriffen, Verlaufsbeobachtung durch die Fachkommission im Folgejahr. (1x berichtet)</t>
  </si>
  <si>
    <t>Der Stellungnahme war zu entnehmen, dass es sich vorwiegend um komplexe Prozeduren handelte. Die Fachkommission bestätigt, dass komplexere Eingriffe zugenommen haben. Diese haben jedoch alle Kliniken zu verzeichnen. Die Ergebnisse des Leistungserbringers weichen jedoch deutlich von den Bundes- und Landesergebnissen ab, die nicht durch die Ausführungen in der Stellungnahme begründbar sind. (1x berichtet)</t>
  </si>
  <si>
    <t>Am ehesten spezielles Patientengut, Indikationen müssen gut abgesichert sein, Reevaluation durch Fachkommission in einem Jahr. (1x berichtet)
Das erhöhte DFP bei isolierter PCI ist durch einen erhöhten Anteil an komplexen Interventionen in Teilen erklärt. Das DFP bei Coro + PCI sind bei dem LE nicht auffällig. Allerdings werden in Einzelfällen Werte bis zu &gt;50.000cGy*qcm angegeben, diese Werte sind dramatisch zu hoch. (1x berichtet)</t>
  </si>
  <si>
    <t>Auffälligkeiten durch veraltete Anlagen, die zwischenzeitlich nachweisbar ersetzt werden. (1x berichtet)
Aufgrund der vorliegenden Stellungnahme wird der Wert außerhalb des Referenzbereiches als berechtigter Hinweis auf die Notwendigkeit von Prozessverbesserungen gesehen. (2x berichtet)
Aus Sicht der Fachkommission bestehen Hinweise auf Struktur-/Prozessmängel, die mit der anstehenden Inbetriebnahme der neuen Herzkatheteranlagen vermutlich behoben sein dürften. (1x berichtet)
Ausführliche Analyse zu Optimierungsmöglichkeiten im Strahlenschutz mit Ableitung interner Maßnahmen erfolgt. (1x berichtet)
Bei qualitativer Auffälligkeit 2022 und Maßnahme der Maßnahmenstufe 1 Mitte/Ende 2023 ist eine deutliche Verbesserung erst im laufenden Erfassungsjahr 2024 zu erwarten. Daher Verzicht auf erneute Maßnahme und Verlaufsbeobachtung. (1x berichtet)
Die Durchführung komplexer Prozeduren wird unter Berücksichtigung der ingesamt überschaubaren Gesamtfallzahl und der Ausbildungssituation von der Fachkommission kritisch gesehen. (1x berichtet)
Die Problematik des erhöhten DFP wird vom LE beschrieben, es liegen jedoch keine ausreichenden, konkreten Strahlenschutzmassnahmen zur Verminderung des DFP vor. (1x berichtet)
Die erhöhte Strahlendosis beruht lt. Angaben der Klinik auf der Verwendung einer veralteten Herzkatheteranlage, was auf Struktur- und Prozessprobleme hinweist. Eine neue Katheteranlage ist beauftragt, zwischenzeitlich wurden die Einstellungen der alten Anlage für das Jahr 2024 überarbeitet. (1x berichtet)
Die in der Stellungnahme genannnten Gründe für das auffällig hohe DFP ist nicht ausreichend. (1x berichtet)
Die Überschreitungen des DFP sind zu hoch und nicht durch die in der Stellungnahme angegebenen Erklärungen gerechtfertigt. (1x berichtet)
Hinweise auf Probleme im Strahlenschutz bei Auffälligkeit auch in zwei weiteren QI bzgl. Dosis-Flächenprodukt. Aufgrund von diesbezüglich bereits von der FK eingeleitete Maßnahmen Verzicht auf weitere Maßnahme in diesem QI. (1x berichtet)
Laut Stellungnahme des Leistungserbringers liegen der Auffälligkeit die Ausbildung mehrerer Kolleg:innen und eine Vielzahl an hochkomplexen Prozeduren zu Grunde. Aus Sicht der Fachkommission ist die Kombination dieser Faktoren, auch im Hinblick auf die insgesamt überschaubare Gesamtfallzahl, problematisch. Es werden Hinweise auf Struktur- und Prozessmängel gesehen. (1x berichtet)
Mischbild: Technisch veraltete Katheteranlage, inzwischen außer Betrieb. Zusätzlich Optimierungspotential im Strahlenschutz selbst detektiert und intern angegangen durch Schulungen . (1x berichtet)
Neue Geräteausstattung mit verbesserten Möglichkeiten des Strahlenschutzes vorgesehen. Strahlenschutzmaßnahmen ergriffen, Verlaufsbeobachtung durch die Fachkommission im Folgejahr. (1x berichtet)
Strahlungswerte sind noch zu hoch. Tendenz ist positiv. (1x berichtet)
suboptimale Geräteeinstellung, unterjährig behoben. (1x berichtet)
wegen Personaleinarbeitung passager erhöhte DFPs (1x berichtet)</t>
  </si>
  <si>
    <t>Bei Abrechnung der Leistung muss auch eine korrekte QS Dokumentation erfolgen. (1x berichtet)
Hoher Anteil an offensichtlichen Dokumentationsfehlern (1x berichtet)
Seit mehreren Jahren bestehen Defizite in der Dokumentation/Übertragung der Daten zur Strahlenexposition. Die Vollständigkeit dieser Daten hat sich trotz der in den Stellungnahmen geschilderten Maßnahmen zur Behebung dieses Defizits kontinuierlich verschlechtert. Offensichtlich wurden keine suffizienten Maßnahmen zur Behebung des Problems ergriffen. (1x berichtet)</t>
  </si>
  <si>
    <t>Keine Stellungnahme vorgelegt (1x berichtet)
Keine Stellungnahme vorgelegt. (1x berichtet)</t>
  </si>
  <si>
    <t>Die verbringende Klinik ist zur Dokumentation verpflichtet. Vorliegen der notwendigen Angaben nicht sichergestellt. (1x berichtet)</t>
  </si>
  <si>
    <t>Anzahl der Blutungen in der Leiste, die revidiert werden mussten, ist zu hoch. (1x berichtet)
Aufgrund der vorliegenden Stellungnahme wird der Wert außerhalb des Referenzbereiches als berechtigter Hinweis auf die Notwendigkeit von Prozessverbesserungen gesehen. (1x berichtet)
Aufgrund der vorliegenden Stellungnahme wird der Wert außerhalb des Referenzbereiches als berechtigter Hinweis auf die Notwendigkeit von Prozessverbesserungen gesehen. Der Wechsel des Zugangsweges wie auch der Wechsel des Verschlusssystems sind beim LE bereits erfolgt. (1x berichtet)
Aufgrund der vorliegenden Stellungnahme wird der Wert außerhalb des Referenzbereiches als berechtigter Hinweis auf die Notwendigkeit von Prozessverbesserungen gesehen. Es wurde vom LE bereits der Wechsel des Zugangsweges wenn möglich eingeführt. (1x berichtet)
Bereits intern aufgegriffene Optimierungsmöglichkeiten und ausführliche abgeleitete Maßnahmen. (1x berichtet)
Der Stellungnahme ist zu entnehmen, dass in einem Teil der Fälle der Zugang für die Koronarangiografie über die Arteria femoralis erfolgte, was als Ursache für die Blutungskomplikationen vermutet wird. Der Leistungserbringer hat einige Routineabläufe in seiner Klinik angepasst, unter anderem die Einführung des standardmäßigen Zugangs für die Koronarangiografie bei akutem Koronarsyndrom über die Arteria radialis. Seitdem konnte ein signifikanter Rückgang der Blutungskomplikationen nach Koronarangiografie verzeichnet werden. (1x berichtet)
Die Fachkommission sieht Hinweise auf Struktur und Prozessmängel. (1x berichtet)
Hinweise auf Struktur- und Prozessmängel. Wechsel von Femoral auf Radial wenn möglich erfolgt, Sonographie Kontrolle bei Punktion Femoralis)  Z.t. auch nachvollziehbare Fälle (Z.n. ECMO Kanülenentfernung, Z.n. Impella-Schleusenzug, Dokuproblem im EF, Blutung ohne Zusammenhang mit PCI/Koro), (1x berichtet)
Mangelde Routine beim A. radialis-Zugang (3x berichtet)</t>
  </si>
  <si>
    <t>Es handelt sich primär nicht um einen ST-Hebungsinfarkt, sondern um eine Komplikation einer elektiven PCI und ist damit nicht korrekt dokumentiert. Fehlende Beachtung der DeQS-RL Anonymisierungsvorgaben. (1x berichtet)</t>
  </si>
  <si>
    <t>Der Hinweis auf die Komplexität der Nachvollziehbarkeit der MACCE-Fälle ist bekannt. Dennoch müssen die Fälle und die hier dargestellten Komplikationen dokumentiert und analysiert werden. Dies kann z.B. durch direkten Kontakt zu den Patienten erfolgen. Fehlende Beachtung der DeQS-RL Anonymisierungsvorgaben. (1x berichtet)</t>
  </si>
  <si>
    <t>Die auffälligen Ergebnisse beruhen unter Berücksichtigung der Stellungnahme auf einem Kodierfehler. Dieser Kodierfehler trat bereits im Vorjahr auf. Offensichtlich wurden keine suffizienten Maßnahmen zur Behebung des Problems ergriffen. Die Fachkommission fordert zur Korrektur dieses Kodierfehlers in sämtlichen betroffenen Datensätzen des Jahres 2024 auf. Ein entsprechendes unterjähriges Monitoring der Ergebnisse z. B. anhand der unterjährigen Auswertungen des IQTIG ist zu etablieren. (1x berichtet)</t>
  </si>
  <si>
    <t>Der Parameter ist sowohl für den Leistungserbringer als auch für die Fachkommission schwer überprüfbar. Der Fall ist trotzdem unzureichend aufgearbeitet worden. (1x berichtet)</t>
  </si>
  <si>
    <t>Der Parameter ist sowohl für die Leistungserbringer als auch für die Fachkommission schwer überprüfbar. Fälle sind unzureichend aufgearbeitet. (1x berichtet)</t>
  </si>
  <si>
    <t>Qualitätsindikatoren: Freitextkommentare zur Bewertung der qualitativ auffälligen Ergebnisse (AJ 2024) - PCI</t>
  </si>
  <si>
    <t>Angaben zum Hygiene- und Infektionsmanagement waren unvollständig oder fehlerhaft (1x berichtet)
Aufgrund der Stellungnahme wird der Wert der Einrichtung außerhalb des Referenzbereiches als berechtigter Hinweis auf die Notwendigkeit von Prozessverbesserungen gesehen. (4x berichtet)
Berücksichtigung der zeitlichen Überschneidung von Maßnahmen aus dem Vorjahr (1x berichtet)
Der interner Standard zu Wundversorgung und Verbandswechsel ist nicht verschriftlicht. Die Patienteninformation zur Hygiene bei MRSA-Besiedlung/Infektion fehlt, da es bisher keine MRSA-Patient:innen gab. (1x berichtet)
Die Fachkommission sieht Hinweise auf Struktur- und Prozessmängel. Der LE erhielt einen ausführlichen Kommentar zur Bewertung. (1x berichtet)
Die zuständige Fachkommission sieht Auffälligkeiten in der Darstellung des Hygiene- und Infektionsmanagements Ihrer Einrichtung. Bitte achten Sie zukünftig auf eine korrekte und vollständige Dokumentation durch dafür autorisierte Mitarbeiter, die die richtigen Antworten auf die entsprechenden Fragen kennen. (1x berichtet)
Die zuständige Fachkommission sieht Auffälligkeiten in der Darstellung des Hygiene- und Infektionsmanagements Ihrer Einrichtung. Zu den Unterkennzahlen zur Entwicklung und Aktualisierung von Leitlinien bzw. Arbeitsanweisungen ist zu beachten, dass diese grundsätzlich vorliegen sollten und in ihrer Ausgestaltung an die entsprechenden Inhalte Ihrer Einrichtung angepasst werden kann. Sofern Vorgaben eines OP-Zentrums vorliegen, sollten diese bekannt sein, um entsprechende Fragen auch beantworten zu können. (1x berichtet)
Die zuständige Fachkommission sieht Auffälligkeiten in der Darstellung des Hygiene- und Infektionsmanagements Ihrer Einrichtung. Zu den Unterkennzahlen zur Entwicklung und Aktualisierung von Leitlinien bzw. Arbeitsanweisungen ist zu beachten, dass diese grundsätzlich vorliegen sollten und in ihrer Ausgestaltung an die entsprechenden Inhalte Ihrer Einrichtung angepasst werden können. (2x berichtet)
Die zuständige Fachkommission sieht Auffälligkeiten in der Darstellung des Hygiene- und Infektionsmanagements Ihrer Einrichtung. Zu den Unterkennzahlen zur Entwicklung und Aktualisierung von Leitlinien bzw. Arbeitsanweisungen ist zu beachten, dass diese grundsätzlich vorliegen sollten und in ihrer Ausgestaltung an die entsprechenden Inhalte Ihrer Einrichtung angepasst werden können. Sofern Vorgaben eines OP-Zentrums vorliegen, sollten diese bekannt sein, um entsprechende Fragen auch beantworten zu können. (1x berichtet)
Die zuständige Fachkommission sieht Auffälligkeiten in der Darstellung des Hygiene- und Infektionsmanagements Ihrer Einrichtung. Zu den Unterkennzahlen zur Entwicklung und Aktualisierung von Leitlinien bzw. Arbeitsanweisungen ist zu beachten, dass diese grundsätzlich vorliegen sollten und in ihrer Ausgestaltung an die entsprechenden Inhalte Ihrer Einrichtung angepasst werden können. Sofern mit externen Zentren zusammengearbeitet wird, sollten diese Informationen vorliegen um entsprechende Fragen beantworten zu können. (1x berichtet)
Es bestanden qualitative Mängel im Hygiene- und Infektionsmanagement im Jahr 2023 sowie Dokumentationsmängel. Die vom Leistungserbringer bereits eingeleiteten Maßnahmen werden von der Fachkommission als geeignet angesehen, das Indikatorergebnis zu verbessern. (1x berichtet)
Es bestanden qualitative Mängel im Hygiene- und Infektionsmanagement im Jahr 2023 sowie Dokumentationsmängel. Die vom Leistungserbringer bereits eingeleiteten und vorgesehenen Maßnahmen werden von der Fachkommission als geeignet angesehen, das Indikatorergebnis zu verbessern. (2x berichtet)
Es erfolgte keine Teilnahme an Informationsveranstaltungen zur Antibiotikaresistenzlage und –therapie. Zudem gibt es keine Patienteninformation zur Hygiene bei MRSA-Besiedlung/Infektion in der Belegklinik. (1x berichtet)
Es gibt keine Durchführung von Compliance-Überprüfungen, keine „nicht notwendige“ Leitlinie zur Antibiotikatherapie und es findet keine Teilnahme an Informationsveranstaltungen zur Antibiotikaresistenzlage und –therapie statt. (1x berichtet)
Es gibt keine Leitlinien, Arbeitsanweisungen, interne Standards und es erfolgte keine Teilnahme an Informationsveranstaltungen. (1x berichtet)
Es liegen Hinweise auf Prozessmängel vor (8x berichtet)
Fehlende Arbeitsanweisungen zur Einhaltung von Leitlinien seit drei Jahren. Bei anhaltenden Mängel drohen Maßnahmen. (2x berichtet)
Fehlende Arbeitsanweisungen zur Einhaltung von Leitlinien. Bei anhaltenden Mängel drohen Maßnahmen. (1x berichtet)
Fehlende Prozessregelungen und Fortbildungsnachweise, jetzt nachgewiesen (1x berichtet)
Fehlende Stellungnahme zu den einzelnen Items (1x berichtet)
Keine Durchführung von Compliance-Überprüfungen. (1x berichtet)
Keine eigenen internen Leitlinien. Procedere der Präoperative Haarentfernung wird hinterfragt. (1x berichtet)
Mit allen LE wurde bei einem rechnerisch auffälligen Ergebnis ein Stellungnahmeverfahren durchgeführt. Die dabei aufgetretenen administrativen Probleme mit dem Verfahren wurden aufgearbeitet, inhaltliche Verständnisschwierigkeiten wurden versucht zu klären. Die FK hat  Empfehlungen zur Umsetzung der gesetzlichen Hygienevorgaben gegeben. Die Fachkommission wertet das Ergebnis als qualitativ auffällig, da gesetzliche Hygienevorgaben nicht eingehalten wurden. (2x berichtet)
Stellungnahme beantwortet die Fragestellung nicht (1x berichtet)
alle Items der Einrichtungsbefragung sind bearbeitet. (1x berichtet)
unzureichende Stellungnahme bezüglich der Fragestellung des Qualitätsindikators (1x berichtet)
vereinzelt unzureichende Nachweise (1x berichtet)</t>
  </si>
  <si>
    <t>Aus Sicht der Fachkommission wurden keine ausreichend erklärenden Gründe für die Auffälligkeit benannt. Der LE wurde auf die Verpflichtung zur Teilnahme an der Einrichtungsbefragung zum Hygiene- und Infektionsmanagement hingewiesen. (2x berichtet)
Bei fehlender Mitwirkung am QS-Verfahren wertet die Fachkommission wie angegeben. Der LE wurde  auf die Verpflichtung zur Teilnahme an der Einrichtungsbefragung zum Hygiene- und Infektionsmanagement hingewiesen. (1x berichtet)
Der LE hat aus Sicht der Fachkommission keine ausreichend erklärenden Gründe für die Auffälligkeit benannt. Er wurde auf die Verpflichtung zur Teilnahme an der Einrichtungsbefragung zum Hygiene- und Infektionsmanagement hingewiesen. (1x berichtet)
Der LE hat aus Sicht der Fachkommission, bei wiederholter Auffälligkeit keine ausreichend erklärenden Gründe für die Auffälligkeit benannt, er erhielt einen ausführlichen Hinweis. (1x berichtet)
Der LE hat die Auffälligkeit nicht ausreichend begründet, weshalb diese Bewertungseinstufung durch die FK vorgenommen wurde. (1x berichtet)
Der LE hat keine ausreichend erklärenden Gründe für die Auffälligkeit dargestellt. Er wurde auf die Verpflichtung zur Teilnahme an der Einrichtungsbefragung zum Hygiene- und Infektionsmanagement hingewiesen. (1x berichtet)
Die Fachkommission wertet bei fehlender Mitwirkung am QS-Verfahren wie angegeben. (1x berichtet)
Die Fachkommission wertet bei fehlender Mitwirkung am QS-Verfahren wie angegeben. Der LE wurde auf die Verpflichtung zur Teilnahme an der Einrichtungsbefragung zum Hygiene- und Infektionsmanagement hingewiesen. (2x berichtet)
Die Fachkommission wertet bei fehlender Mitwirkung am QS-Verfahren wie angegeben. Der LE wurde erneut auf die Verpflichtung zur Teilnahme an der Einrichtungsbefragung zum Hygiene- und Infektionsmanagement hingewiesen. (2x berichtet)
Die Fachkommission wertet bei fehlender Mitwirkung des LE am QS-Verfahren wie angegeben und übermittelte einen ausführlichen Kommentar. Der LE wurde auf die Verpflichtung zur Teilnahme an der Einrichtungsbefragung zum Hygiene- und Infektionsmanagement hingewiesen. (1x berichtet)
Fehlende Beachtung der DeQS-RL Anonymisierungsvorgaben, kein Hinweis auf Qualitätsmängel (1x berichtet)
Keine Gründe genannt, Hygiene- und Infektionsmanagment-Konzept wurde von FK angefordert und wurde vom LE übermittelt. (1x berichtet)
Keine Stellungnahme vorgelegt. (7x berichtet)
LE argumentiert, dass sich das ambulante OP Zentrum um alles kümmert. FK hat LE umfassend über die Vorgaben informiert und Hygiene- und Management-Konzept angefordert. (1x berichtet)
Trotz wiederholter Aufforderung und Erinnerungsschreiben zum Stellungnahmeverfahren ist für diesen Qualitätsinidkator, diese Kennzahl bzw. dieses Auffälligkeitskriterium keine Stellungnahme eingegangen. (1x berichtet)</t>
  </si>
  <si>
    <t>Der LE  reagiert nicht, die KV wurde informiert. Die Frist wurde zum 30.09 und dann nochmal bis zum 11.11. verlängert.  Der LE hat keine STN eingereicht und daher nicht am Stellungnahmeverfahren teilgenommen. (2x berichtet)
Der LE hat am Stellungnahmeverfahren nicht teilgenommen. (11x berichtet)
Der Leistungserbringer erhielt einen ausführlichen Kommentar zur Bewertung, insbesondere zur verpflichtenden Teilnahme an der Einrichtungsbefragung zum Hygiene- und Infektionsmanagement, auch wenn Tracer-Eingriffe belegärztlich durchgeführt werden oder in einer anderen Einrichtung als der eigenen Praxis durchgeführt werden. (1x berichtet)
Der Leistungserbringer erhielt einen ausführlichen Kommentar zur Bewertung. Er wurde auf die Verpflichtung zur Teilnahme an der Einrichtungsbefragung zum Hygiene- und Infektionsmanagement hingewiesen. (1x berichtet)
Der Operateur ist für die vollständige Dokumentation und dem Vorhalten der Standards verantwortlich. Fehlende Beachtung der DeQS-RL Anonymisierungsvorgaben. (1x berichtet)
Eine einrichtungsbezogene Dokumentation wurde nicht übermittelt. Der Leistungserbringer entzieht sich somit der Bewertung seines Hygiene- und Infektionsmanagements durch die externe Qualitätssicherung. Der Leistungserbringer wird aufgefordert, die Ursachen der Nicht-Übermittlung von einrichtungsbezogenen Daten zu klären. (108x berichtet)
Eine einrichtungsbezogene Dokumentation wurde nicht übermittelt. Der Leistungserbringer entzieht sich somit der Bewertung seines Hygiene- und Infektionsmanagements durch die externe Qualitätssicherung. Der Leistungserbringer wird aufgefordert, die Ursachen der Nicht-Übermittlung von einrichtungsbezogenen Daten zu klären. Fehlende Beachtung der DeQS-RL Anonymisierungsvorgaben. (32x berichtet)
Keine fristgerechte Rückmeldung erhalten (21x berichtet)</t>
  </si>
  <si>
    <t>Qualitätsindikatoren: Freitextkommentare zur Bewertung der qualitativ auffälligen Ergebnisse (AJ 2024) - WI-HI-A</t>
  </si>
  <si>
    <t>Aufgrund der Stellungnahme wird der Wert der Einrichtung außerhalb des Referenzbereiches als berechtigter Hinweis auf die Notwendigkeit von Prozessverbesserungen gesehen. (3x berichtet)
Eine interne Leitlinie zur perioperativen Antibiotikaprophylaxe und Antibiotikatherapien liegt nicht vor. Zudem finden keine Informationsveranstaltung zur Antibiotikaresistenzlage für alle Mitarbeiter statt. (1x berichtet)
Es bestanden qualitative Mängel im Hygiene- und Infektionsmanagement im Jahr 2023 sowie Dokumentationsmängel. Die vom Leistungserbringer bereits eingeleiteten und vorgesehenen Maßnahmen werden von der Fachkommission als geeignet angesehen, das Indikatorergebnis zu verbessern. (4x berichtet)
Es fehlen Nachweise zur Teilnahme an Informationsveranstaltungen zur Antibiotikaresistenzlage und -therapie und zur Teilnahme an Informationsveranstaltungen zur Hygiene und Infektionsprävention (1x berichtet)
Es liegen keine internen Leitlinien zur  perioperativen Antibiotikaprophylaxe und Antibiotikatherapie vor. Klingenrasierer stehen im AJ 2024 noch zur Wahl. (1x berichtet)
Es liegt keine interne Leitlinie zur perioperativen Antibiotikaprophylaxe, zur Antibiotikatherapie, wie auch interne Standards zur Wundversorgung und Verbandswechsel vor. Zudem finden keine Informationsveranstaltungen zur Antibiotikaresistenzlage statt. (1x berichtet)
Fehlende Arbeitsanweisungen zur Einhaltung von Leitlinien seit drei Jahren. Bei anhaltenden Mängel drohen Maßnahmen. (2x berichtet)
Fehlende Arbeitsanweisungen zur Einhaltung von Leitlinien seit drei Jahren. Bei anhaltenden Mängeln drohen Maßnahmen. (1x berichtet)
Interne Umstrukturierungen haben Prozessmängeln verursacht. (1x berichtet)
Leitlinien befinden sich derzeit noch in Bearbeitung. (1x berichtet)
Maßnahmen sind abgeleitet, noch nicht vollständig umgesetzt (1x berichtet)
Maßnahmen sind geplant (1x berichtet)
Prozesse sind zu prüfen Strukturprobleme aufgrund Personalmangel (1x berichtet)
eine interne Leitlinie zur Antibiotikatherapie in einer stationären Einrichtung ist vorzuhalten (1x berichtet)</t>
  </si>
  <si>
    <t>Aus Sicht der Fachkommission wurden keine ausreichend erklärenden Gründe für die Auffälligkeit dargestellt. (1x berichtet)
Trotz wiederholter Aufforderung und Erinnerungsschreiben zum Stellungnahmeverfahren ist für diesen Qualitätsinidkator, diese Kennzahl bzw. dieses Auffälligkeitskriterium keine Stellungnahme eingegangen. (1x berichtet)</t>
  </si>
  <si>
    <t>Der LE hat am Stellungnahmeverfahren nicht teilgenommen. (1x berichtet)
Der LE hat nicht reagiert, die KV wurde informiert. Die Frist wurde zum 30.09 und dann nochmal bis zum 11.11. verlängert. Der LE kontaktierte nach mehrfacher Verlängerung dann die GS und teilte,  die Schwierigkeiten im Umgang mit dem QS Portal mit. Nach Unterstützung der GS entschied sich der LE dennoch die STN per E-Mail zu versenden. Die FK hat hier ein Organisationsproblem festgestellt. Die FK geht von einer Verbesserung aufgrund der geplanten Schulung in 2025 aus. (1x berichtet)
Eine einrichtungsbezogene Dokumentation wurde nicht übermittelt. Der Leistungserbringer entzieht sich somit der Bewertung seines Hygiene- und Infektionsmanagements durch die externe Qualitätssicherung. Der Leistungserbringer wird aufgefordert, die Ursachen der Nicht-Übermittlung von einrichtungsbezogenen Daten zu klären. (36x berichtet)
Eine einrichtungsbezogene Dokumentation wurde nicht übermittelt. Der Leistungserbringer entzieht sich somit der Bewertung seines Hygiene- und Infektionsmanagements durch die externe Qualitätssicherung. Der Leistungserbringer wird aufgefordert, die Ursachen der Nicht-Übermittlung von einrichtungsbezogenen Daten zu klären. Fehlende Beachtung der DeQS-RL Anonymisierungsvorgaben. (12x berichtet)</t>
  </si>
  <si>
    <t>Qualitätsindikatoren: Freitextkommentare zur Bewertung der qualitativ auffälligen Ergebnisse (AJ 2024) - WI-HI-S</t>
  </si>
  <si>
    <t>Aufgrund der Stellungnahme wird der Wert der Einrichtung außerhalb des Referenzbereiches als berechtigter Hinweis auf die Notwendigkeit von Prozessverbesserungen gesehen. (1x berichtet)
Die Stellungnahme weicht aus und erörtert nicht Fehlerquellen bei der präoperativen Antisepsis. Indikation zur iv-Antibiose aus der Stellungnahme nicht ersichtlich. (1x berichtet)</t>
  </si>
  <si>
    <t>Die FK bedankt sich für die Darstellung der Fälle, jedoch ist die Darstellung nicht ausreichend. (1x berichtet)
Trotz wiederholter Aufforderung und Erinnerungsschreiben zum Stellungnahmeverfahren ist für diesen Qualitätsinidkator, diese Kennzahl bzw. dieses Auffälligkeitskriterium keine Stellungnahme eingegangen. (1x berichtet)</t>
  </si>
  <si>
    <t>Aufgrund der Stellungnahme wird der Wert der Einrichtung außerhalb des Referenzbereiches als berechtigter Hinweis auf die Notwendigkeit von Prozessverbesserungen gesehen. Die Fachkommission sieht die ergriffenen Maßnahmen als geeignet an, das Ergebnis zukünftig zu verbessern. (2x berichtet)
Der Leistungserbringer hat keine Stellungnahme abgegeben. (1x berichtet)</t>
  </si>
  <si>
    <t>Qualitätsindikatoren: Freitextkommentare zur Bewertung der qualitativ auffälligen Ergebnisse (AJ 2024) - WI-NI-A</t>
  </si>
  <si>
    <t>Die FK bedankt sich für die ausführliche STN, sie hatte an den LE eine Rückfrage ( die Genitale Operationen bei Transgenderpersonen isoliert darstellen und die  Anzahl aller geschlechtsangleichenden Operationen und die Fälle mit Infektionen benennen) gestellt. Aufgrund  der hohen Anzahl an Wundinfektionen die Einstufung einer Auffälligkeit vorgenommen. Die FK legt den Fall auf Wiedervorlage und schaut sich die Entwicklung im nächsten Jahr erneut an. (1x berichtet)
Die Fachkommission lobt die kritische Analyse zur Optimierung der Behandlung und die Reduktion postoperativer Wundinfektionen Ihrer Einrichtung. Sie regt an, folgende Themen intern zu prüfen: Teilnahme an Informationsveranstaltungen zur Antibiotikaresistenzlage und -therapie (QS WI HI ID: 34_22020) und Teilnahme an Informationsveranstaltungen zur Hygiene und Infektionsprävention (QS WI HI ID: 34_22023). (1x berichtet)
Die Stellungnahme beantwortet die Frage zur Auffälligkeit nicht. (1x berichtet)
Die geplanten Maßnahmen werden begrüßt und sollten kurzfristig zur Absenkung der Komplikationsrate führen. (1x berichtet)
Empfehlung, zukünftig besser auf die Wahl der Grafts zu achten. Püfung des intraoperativen Managements bzgl. der Hautdesinfektion empfohlen. Einführung folgender Aspekte: Entwicklung und Aktualisierung eines internen Standards zu Wundversorgung und Verbandwechsel (QS WI HI ID: 34_22017) und Durchführung von Compliance-Beobachtungen (QS WI HI ID: 34_22032). (1x berichtet)
Entsprechende Fälle ausführlich bearbeiten und analysieren, um die Behandlung zukünftig zu optimieren und derartige postoperative Wundinfektionen zu vermeiden. Fokus sollte zukünftig auch die Teilnhame des Personals an "Informationsveranstaltungen zur Antibiotikaresistenzlage und -therapie" (QS WI HI ID: 34_22020) und  "Informationsveranstaltungen zur Hygiene und Infektionsprävention (QS WI HI ID: 34_22023) sein. Empfehlung zur Prüfung, ob und wie Laborkontrollen bzw. Abstriche durchgeführt werden sowie bezüglich der Notwendigkeit einer VAC-Therapie. (1x berichtet)
Es liegen Hinweise auf Prozessmängel vor (1x berichtet)
Kritische Prüfung der Antibiotika-Prophylaxe Ihrer Einrichtung empfohlen. Interne kritische Analyse der Kodierung bzw. Dokumentation von Abstrichen und Revisionseingriffen empfohlen. Optimieren der Teilnahme an Informationsveranstaltungen zur Antibiotikaresistenzlage und -therapie (QS WI HI ID: 34_22020) und der Teilnahme an Informationsveranstaltungen zur Hygiene und Infektionsprävention (QS WI HI ID: 34_22023). (1x berichtet)
Standardisierung und Optimierung der Antibiotika-Prophylaxe Ihrer Einrichtung. Empfehlung zur Durchführung folgender Aspekte: Teilnahme an Informationsveranstaltungen zur Antibiotikaresistenzlage und -therapie, Teilnahme an Informationsveranstaltungen zur Hygiene und Infektionsprävention, Durchführung von Compliance-Beobachtungen. ID: 34_22020 Teilnahme an Informationsveranstaltungen zur Antibiotikaresistenzlage und -therapie ID: 34_22023 Teilnahme an Informationsveranstaltungen zur Hygiene und Infektionsprävention ID: 34_22032 Durchführung von Compliance-Beobachtungen (1x berichtet)</t>
  </si>
  <si>
    <t>Aufgrund der Stellungnahme wird der Wert der Einrichtung außerhalb des Referenzbereiches als berechtigter Hinweis auf die Notwendigkeit von Prozessverbesserungen gesehen. Die Fachkommission sieht die ergriffenen Maßnahmen als geeignet an, das Ergebnis zukünftig zu verbessern. (2x berichtet)
Die Fachkommission regt an, die Dokumentation der Risikofaktoren und evtl. Revisionseingriffe im Rahmen Ihrer komplexen Fälle intern kritisch zu prüfen. Sie empfiehlt zudem, die Antibiotikaprophylaxe zu standardisieren. Optimieren Sie in diesem Zusammenhang folgende Aspekte: Vorhandensein einer internen Leitlinie zur perioperativen Antibiotikaprophylaxe, Teilnahme an Informationsveranstaltungen zu Antibiotikaresistenzlage und -therapie sowie zu Hygiene und Infektionsprävention. (1x berichtet)
Keine fristgerechte Rückmeldung erhalten, Keine IKNR bekannt. (1x berichtet)</t>
  </si>
  <si>
    <t>Die FK bedankt sich für die ausführliche STN, sie hatte an den LE eine Rückfrage ( die Genitale Operationen bei Transgenderpersonen isoliert darstellen und die  Anzahl aller geschlechtsangleichenden Operationen und die Fälle mit Infektionen benennen) gestellt. Aufgrund  der hohen Anzahl an Wundinfektionen die Einstufung einer Auffälligkeit vorgenommen. Die FK legt den Fall auf Wiedervorlage und schaut sich die Entwicklung im nächsten Jahr erneut an. (1x berichtet)
Die Fachkommission weist die Einrichtung zunächst sowohl auf die Höhe der Rate an Infektionen als auch auf das risikoadjustierte Ergebnis hin, die sich im bundesweit oberen Bereich befinden. Die Argumentation, intern tätige Belegärzte hätten zu diesen Ergebnissen beigetragen, scheidet aus, da letztendlich die Einrichtung selbst für die Einhaltung des Hygienemanagements verantwortlich ist. Darüber hinaus ist der Stellungnahme keine nachvollziehbare Argumentation zu entnehmen. Die Fachkommission empfiehlt eine tiefere Analyse der für die Infektionsrate als ursächlich anzusehenden Gründe. In Zusammenarbeit mit einem Hygieniker wären beispielsweise ein Überprüfen des Hygienemanagements, die Einführung präoperativer antiseptischer Waschungen, ein kontinuierliches Screening der Infektionen und die Durchführung von Schulungen und Compliancebeobachtungen zu empfehlen. In Zusammenschau der hohen Wundinfektionsrate und der Argumentation der Stellungnahme muss die Fachkommission von Struktur- oder Prozessfehlern ausgehen. Sie wertet in diesem Sinne und wird die Entwicklung des Ergebnisses im Folgejahr besonders beobachten. (1x berichtet)
Die hohe Anzahl sowie das gesamte Spektrum an Infektionen lassen Probleme beim Hygiene- und Infektionsmanagement vermuten. Dem Leistungserbringer wird seitens der Fachkommission empfohlen, dass Setting vor Ort in der Orthopädie/ Unfallchirurgie durch den Krankenhaushygieniker prüfen zu lassen. (1x berichtet)
Fehlende Angaben zur präoperativen Antisepsis. (1x berichtet)
Fehlende Einhaltung von Leitlinien. Die geplanten Maßnahmen werden begrüßt und sollten kurzfristig zur Absenkung der Komplikationsrate führen. (1x berichtet)
Fehlende Klarstellungen bzgl. der SOP's bzw. infektionspräventive Maßnahmen. (1x berichtet)
Hygieneplan und SOP fehlen. (1x berichtet)
Prozessdefizit wurde analysiert und Maßnahmen abgeleitet. (1x berichtet)</t>
  </si>
  <si>
    <t>Entsprechende Fälle ausführlich bearbeiten und analysieren, um die Behandlung zukünftig zu optimieren und derartige postoperative Wundinfektionen zu vermeiden. Fokus sollte zukünftig auch die Teilnhame des Personals an "Informationsveranstaltungen zur Antibiotikaresistenzlage und -therapie" (QS WI HI ID: 34_22020) und  "Informationsveranstaltungen zur Hygiene und Infektionsprävention (QS WI HI ID: 34_22023) sein. Empfehlung zur Prüfung, ob und wie Laborkontrollen bzw. Abstriche durchgeführt werden sowie bezüglich der Notwendigkeit einer VAC-Therapie. (1x berichtet)
Es liegen Hinweise auf Prozessmängel vor (1x berichtet)
Fehlende SOP zur Antisepsis. (1x berichtet)
Kritische Prüfung der Antibiotika-Prophylaxe Ihrer Einrichtung empfohlen. Interne kritische Analyse der Kodierung bzw. Dokumentation von Abstrichen und Revisionseingriffen empfohlen. Optimieren der Teilnahme an Informationsveranstaltungen zur Antibiotikaresistenzlage und -therapie (QS WI HI ID: 34_22020) und der Teilnahme an Informationsveranstaltungen zur Hygiene und Infektionsprävention (QS WI HI ID: 34_22023). (1x berichtet)
Procedere der präoperativen Vorbereitung einschließlich Rasur wird hinterfragt (1x berichtet)</t>
  </si>
  <si>
    <t>Aufgrund der Stellungnahme wird der Wert der Einrichtung außerhalb des Referenzbereiches als berechtigter Hinweis auf die Notwendigkeit von Prozessverbesserungen gesehen. Die Fachkommission sieht die ergriffenen Maßnahmen als geeignet an, das Ergebnis zukünftig zu verbessern. (1x berichtet)
Die Fachkommission regt an, die Dokumentation der Risikofaktoren und evtl. Revisionseingriffe im Rahmen Ihrer komplexen Fälle intern kritisch zu prüfen. Sie empfiehlt zudem, die Antibiotikaprophylaxe zu standardisieren. Optimieren Sie in diesem Zusammenhang folgende Aspekte: Vorhandensein einer internen Leitlinie zur perioperativen Antibiotikaprophylaxe, Teilnahme an Informationsveranstaltungen zu Antibiotikaresistenzlage und -therapie sowie zu Hygiene und Infektionsprävention. (1x berichtet)
Keine fristgerechte Rückmeldung erhalten, Keine IKNR bekannt. (1x berichtet)</t>
  </si>
  <si>
    <t>Die FK bedankt sich für die ausführliche STN, sie hatte an den LE eine Rückfrage ( die Genitale Operationen bei Transgenderpersonen isoliert darstellen und die  Anzahl aller geschlechtsangleichenden Operationen und die Fälle mit Infektionen benennen) gestellt. Aufgrund  der hohen Anzahl an Wundinfektionen die Einstufung einer Auffälligkeit vorgenommen. Die FK legt den Fall auf Wiedervorlage und schaut sich die Entwicklung im nächsten Jahr erneut an. (1x berichtet)
Prozessdefizit wurde analysiert und Maßnahmen abgeleitet. (1x berichtet)</t>
  </si>
  <si>
    <t>Die Fachkommission regt die kritische Prüfung der Dokumentation der Komplikationen Ihrer Fälle an. Sie schlägt zudem vor, die Kodierung von Revisionseingriffen intern kritisch zu analysieren. Optimieren Sie zudem die Teilnahme an Informationsveranstaltungen zur Antibiotikaresistenzlage und -therapie (QS WI HI ID: 34_22020) und die Durchführung von Compliance-Beobachtungen (QS WI HI ID: 34_22032). (1x berichtet)
Zumindest im ersten Fall nicht typisches chirurgisches Vorgehen mit deutlich erhöhtem Infektionsrisiko. Gute Abarbeitung der Formalitäten aber unklar, ob nicht die Chirurgischen Konzepte ursächlich sein könnten. (1x berichtet)</t>
  </si>
  <si>
    <t>Qualitätsindikatoren: Freitextkommentare zur Bewertung der qualitativ auffälligen Ergebnisse (AJ 2024) - WI-NI-S</t>
  </si>
  <si>
    <t>Häufung von VVI-Schrittmacherimplantationen bei Patienten mit Indikation zur vorhofbeteiligten Pacing, die allenfalls im Einzelfall medizinisch gerechtfertigt ist. Multimorbidität ist bei symptomatischer Behandlung eher ein Grund zur vorhofbeteiligten Stimulation, die Implantationszeit und das OP-Risiko sind prinzipiell auch bei alten und multimorbiden Patienten nur geringfügig im Vergleich zum VVI-System erhöht. (1x berichtet)</t>
  </si>
  <si>
    <t>Abteilung geschlossen (1x berichtet)</t>
  </si>
  <si>
    <t>D70 kann hier aus technischen Gründen nicht kodiert werden (1x berichtet)</t>
  </si>
  <si>
    <t>Aufgrund der deutlich erhöhten Dosis-Flächen-Produkte bei insgesamt geringer Gesamtfallzahl, die in diesem Umfang nicht ausschließlich medizinisch begründbar sind, bestehen Hinweise auf Struktur- und Prozessmängel. Die Schrittmacher- und Defibrillatoren-Versorgung wurde zum Quartal 3 2024 eingestellt. (1x berichtet)
Deutliche Überschreitungen der Strahlenwerte, zumindest zwei der auffälligen Vorgänge sind inakzeptabel! (1x berichtet)
Die Fachkommission sieht Hinweise auf Prozessmängel, die auch durch die Ausbildung neuer Kolleg:innen und patientenseitige Faktoren nicht ausreichend erklärt werden kann. Das Hauptproblem wird in einer mangelnden Anwendung gepulster Durchleuchtung gesehen. Die Fachkommission empfiehlt technische und prozedurale Verbesserungspotenziale auszuschöpfen. (1x berichtet)
Die erzielten Strahlendosen sind insgesamt zu hoch und können auch durch die Einarbeitung eines neuen Kollegen nicht vollumfänglich erklärt werden, es bestehen daher Hinweise auf Struktur- und Prozessmängel. Die Klinik hat jedoch bereits selbstständig Verbesserungsmaßnahmen in Form von Schulungen sowie technischen Maßnahmen eingeleitet. (1x berichtet)
Die risikoadjustierte Rate zur Strahlenexposition liegt seit (mind.) 3 Jahren über der erwarteten Rate (O/E &gt; 1).  Im Auswertungsjahr 2024 sehr deutliche Überschreitung des Referenzbereichs. Der Erfolg der geschilderten Maßnahmen (Fortbildung/Training) zur Reduktion der Strahlenexposition sollte anhand eigener Auswertungen bzw. der unterjährigen Quartalsauswertungen des IQTIG regelmäßig evaluiert werden. (1x berichtet)
Dokumentations- und Strukturmängel wurden bereits selbst erkannt. Gegenmaßnahmen wurden eingeleitet. (1x berichtet)
Erhöhte Strahlenbelastung (1x berichtet)
Erhöhter Anteil von Patienten mit zu hohem Flächendosisprodukt bei sehr geringem Implantationsvolumen (1x berichtet)
Erhöhtes FDP bei sehr geringer Implantationszahl (1x berichtet)
Fehlbedienung des C-Bogens. Unerfahrene Operateure. Maßnahmen wurden durch den Leistungserbringer eingeleitet. (1x berichtet)
Hier scheint es sich um eine Verbringungsleistung zu handeln. In diesem Fall ist die verbringende Klinik für die Dokumentation verantwortlich. (1x berichtet)
Hinweise auf Struktur- und Prozessmängel aufgrund technischer Mängel am C-Bogen. (1x berichtet)
Hinweise auf Struktur- und Prozessmängel. Maßnahmenstufe 1. (1x berichtet)
Hinweise auf Struktur-und Prozessmängel, Schrittmacherchirurgie an diesem Standort zum 1.11.2023 eingestellt (1x berichtet)
Hoher Anteil von Patienten mit Überschreitung der Referenzwerte für das FDP (1x berichtet)
Häufige Überschreitung des Referenzwerts zum FDP (1x berichtet)
Im Erfassungsjahr 2023 bestanden noch Struktur- und Prozessmängel, die aber bereits im Rahmen eines Kollegialgesprächs und einer Zielvereinbarung mit dem Krankenhaus aufgearbeitet wurden. Verbesserungsmaßnahmen wurden zwischenzeitlich eingeleitet bzw. umgesetzt. (2x berichtet)
Implantation mit C-Bogen unter Inkaufnahme zum Teil deutlich erhöhter Dosisflächenprodukte, inzwischen Durchleuchtung im Herzkatheterlabor möglich. Kontrolle der Werte des 3./4. Quartals 2024 durch die FK. (1x berichtet)
Interne Maßnahmen mit Umstellung der Elektroden (keine Ankerelektroden mehr) wurden eingeleitet. (1x berichtet)
Nach Auffassung der Fachkommission lässt sich die Abweichung vom Referenzbereich nicht allein durch das beschriebene Patientenklientel erklären, da dieses in dem Indikator über die Risikoadjustierung mit abgebildet wird. Die Fachkommission vermutet eine veraltete Röntgentechnik. Der Leistungserbringer wird aufgefordert, die Stahlenschutzvorgaben zu prüfen. (2x berichtet)
Seit 3 Jahren rechnerisch auffällige Ergebnisse, bereits im Vorjahr als qualitativ auffällig bewertet. Die in der Stellungnahme des Vorjahres beschriebenen Maßnahmen zur Reduktion der Strahlenexposition zeigen offensichlich nicht den gewünschten Erfolg. Die Maßnahmen zur Reduktion der Strahlenexposition sollten intensiviert werden. Der Erfolg der geschilderten Maßnahmen sollte anhand eines Monitorings z. B. anhand der unterjährigen Auswertungen des IQTIG regelmäßig evaluiert werden. (1x berichtet)
Seit mehreren Jahren rechnerisch auffällige Ergebnisse im Bereich der Strahlenexposition. Der Erfolg der in der Stellungnahmen geschilderten Maßnahmen zur Reduktion der Strahlenexposition sollte anhand eines Monitorings z. B. anhand der unterjährigen Auswertungen des IQTIG regelmäßig evaluiert werden. (1x berichtet)
Zu hohe Dosis-Flächen-Produkte (zu viel Strahlung), die nicht ausreichend erklärt sind (1x berichtet)
häufige Überschreitung des Referenzwertes zum FDB bei kleinem - mittelgroßem Implantationsvolumen (1x berichtet)
Überschreiten des Referenzwertes zum FD in zwei aufeinanderfolgenden Jahren bei niedrigem Implantationsvolumen, im letzten Jahr noch nicht als auffällig bewertet (1x berichtet)
Überschreitung des Referenzwertes des FDP bei kleinem Implantationsvolumen (1x berichtet)</t>
  </si>
  <si>
    <t>Die bestehenden Strukturprobleme scheinen durch die Anschaffung neuer DL-Geräte behoben. (1x berichtet)
Die durchgeführten Maßnahmen konnten noch nicht vollumfänglich greifen, da sie erst zum Ende des EJ 2023 durchgeführt wurden. Deshalb Kontrolle der Ergebnisse im nächsten Jahr. (1x berichtet)
Niedrige Fallzahl, bereits hieraus abgeleitete Konsequenz Behandlungen nur noch an einem anderen Standort mit höheren Fallzahlen durchzuführen. (1x berichtet)</t>
  </si>
  <si>
    <t>Dokumentationsproblem, was aber nicht in Gänze aufgearbeitet wurde. Zwar liegen die fehlenden Messwerte wohl in den Protokollen vor, wurden jedoch nicht korrekt in den jeweiligen QS-Bogen übertragen. (1x berichtet)
Zu geringe Fallzahl, Hinweis auf Qualitätsmängel (1x berichtet)</t>
  </si>
  <si>
    <t>Aus Sicht der Fachkommission sind gravierende Komplikationen (bei rel. geringen Fallzahlen) aufgetreten. (1x berichtet)
Der Stellungnahme war zu entnehmen, dass bei fünf Fällen ein Pneumothorax aufgetreten ist, bei drei Patienten kam es postoperativ zu operationspflichtigen Herzbeuteltamponaden als Folge einer intraperikardialen Einblutung und in einem Fall wurde eine Wundrevision infolge einer Blutung in die SMTasche notwendig. Der Leistungserbringer hat verschiedene Maßnahmen eingeleitet hat, die seitens der Fachkommission als zielführend gewertet werden, um eine Verbesserung des Qualitätsziels zu erreichen. (1x berichtet)
Die FK sieht in diesem Fall Strukturdefizite und schaut sich die Entwicklung im nächsten Jahr an. (1x berichtet)
Die Fachkommission sieht Hinweise auf Struktur- und Prozessmängel. (1x berichtet)
Die Fachkommission sieht deutliche Hinweise auf Struktur- und Prozessprobleme als mögliche Ursache für die rechnerische Auffälligkeit. (1x berichtet)
Erhöhte Rate nicht-sonden-bedingter Komplikationen nach Herzschrittmacherimplantation (1x berichtet)
Hinweise auf Struktur- und Prozessmängel (1x berichtet)
Hinweise auf Struktur- und Prozessmängel. Maßnahmenstufe 1. (3x berichtet)
Hohe Rate an Pneumothoraces und Perikardtamponaden nach Herzschrittmacherimplantation (1x berichtet)
Hohe Rate von interventionspflichtigen Komplikationen, die peri- bzw. postoperativ aufgetreten sind. (1x berichtet)
Ungenügende Sachkunde (1x berichtet)
Weiterhin erhöhte Inzidenz an Pneumothoraces (wie im Erfassungsjahr 2022) (1x berichtet)
Zweimaliges Auftreten der seltenen, potentiell lebensbedrohlichen Komplikation eines Hämoperikards nach Vorhofsondenimplantation in zwei aufeinander folgenden Jahren bei kleinem Implantationsvolumen. (1x berichtet)
erhöhte Rate an lebensbedrohlichen / tödlichen Komplikationen bei Herzschrittmacherimplantation bei kleinem bis mittelgroßem Implantationsvolumen (1x berichtet)
wiederholt tödliche Komplikationen infolge einer Herzschrittmacherimplantation (1x berichtet)</t>
  </si>
  <si>
    <t>Aufgrund der Erläuterung mit der Darstellung ergriffener Schritte (Wechsel des Sondentyps) zur Ergebnisverbesserung wird der Wert außerhalb des Referenzbereiches als berechtigter Hinweis auf die Notwendigkeit von Prozessverbesserungen gesehen. (1x berichtet)
Aufgrund der vorliegenden Stellungnahme können Struktur- und Prozessprobleme nicht sicher ausgeschlossen werden. (1x berichtet)
Bei einer wiederholten Häufung von dislozierten Sonden bestehen Hinweise auf Struktur- und Prozessmängel. (1x berichtet)
Chefarztwechsel bzw. -Vazanz, hohe Belastungssituation für verbeibende Mitarbeiter, Einarbeitungsphase eines Arztes, Durchführung in OP oft nur zu Randzeiten möglich, weil OP auch von Chirurgie genutzt. FK sieht Hinweise auf Stuktur-und Prozessmängel. Diese wurden durch LE behoben. Mit Ergebnisverbesserung wird gerechnet. (1x berichtet)
Erhöhte Rate an Sonden-assoziierten Frühkomplikationen (1x berichtet)
Erhöhte Rate an Sondendislokationen bei mittlerem Implantationsvolumen (1x berichtet)
Fehlende Routine bei geringer Fallzahl (1x berichtet)
Häufige Sondendislokationen bei mäßigem Implantationsvolumen (1x berichtet)
Kleine Grundgesamtheit. Ergebnisse schlechter als 2022. (1x berichtet)
OP-Technik, Fixierung des verwendeten Materials (1x berichtet)
Seit mehreren Jahren recherisch auffällige Ergebnisse im Bereich der Indikatoren zu Sondendislokationen (bei geringen Fallzahlen). Die Fachkommission empfiehlt entsprechende Schulungen bzw. eine Kooperation mit einer High-Volume-Institution. (1x berichtet)
Sondenkomplikationen vermeiden (1x berichtet)
Steigende, auch im Vorjahr erhöhte Rate an frühpostoperativen Sondendislokationen bei kleinem Implantationsvolumen (1x berichtet)
Ungenügende Sachkunde (4x berichtet)
Unsachgemäße Implantationen von Schraubsonden (1x berichtet)
Vermehrte Sondenkomplikationen in der Einarbeitung eines neuen Implanteurs (1x berichtet)
Zu geringe Fallzahl, Hinweis auf Qualitätsmängel (1x berichtet)
deutlich vermehrte Sondendislokationen während der Einarbeitung eines neuen Implanteurs (1x berichtet)
erhöhte Rate an Sondenkomplikationen (1x berichtet)
gehäuft Sondendislokationen bei kleinem bis mittelgroßem Implantationsvolumen (1x berichtet)
im Jahr 2023 aufgetretene Häufung von Sondendislokationen (1x berichtet)</t>
  </si>
  <si>
    <t>Die Fachkommission sieht deutliche Hinweise auf Struktur- und Prozessprobleme als mögliche Ursache für die rechnerische Auffälligkeit. (1x berichtet)
Möglicherweise Todesfall infolge einer prozedur-assoziierten schweren Komplikationen (Perikardtamponade), die nicht behandelt wurde (1x berichtet)</t>
  </si>
  <si>
    <t>'Abläufe optimiert' bedeutet konkret was ? (1x berichtet)
Die Fachkommission sieht Hinweise auf Struktur- und Prozessmängel. (1x berichtet)
Die Häufigkeit von Folgeeingriffen im Vergleich zum Gesamtimplantationsvolumen weist auf Prozessprobleme hin. Die Fachkommission sieht anhand der Stellungnahme Hinweise darauf, dass Standardabläufe bei der Erstimplantation ggf. zu wenig strukturiert sind. (1x berichtet)
Erhöhte Inzidenz von Sonden- und Taschenproblemen nach Herzschrittmacherimplantation (1x berichtet)
Erhöhte Rate an Sondenkomplikationen bei kleinem bis mittleren Implantationsvolumen (1x berichtet)
Erhöhte Rate an frühpostoperativen Sondenkomplikationen, bereits im Vorjahr im Indikator Sondendislokation auffällig und mit Maßnahmen belegt (1x berichtet)
Erhöhte Rate an prozedur-assozzierten Frühkomplikationen, bereits im SD 2023 mit Maßnahmen belegt (1x berichtet)
Erhöhte Rate atrialer Sondendislokationen bei kleinem Implantationsvolumen (1x berichtet)
Erhöhte Rate von Sondendislokationen bei niedrigem Implantationsvolumen (1x berichtet)
Erhöhte Sondendislokationsrate, bereits in 2023 auffällig und mit Maßnahmen belegt, jetzt entsprechend auffälliger Follow-up-Indikator (1x berichtet)
Hinweis auf Struktur und Prozessprobleme (1x berichtet)
Hinweise auf Struktur- und Prozessprobleme (1x berichtet)
Hohe Komplikationsrate bei allenfalls mittlerem Implantationsvolumen (1x berichtet)
Hohe Rate an Sondendislokationen / -fehlfunktionen bei geringem Implantationsvolumen (1x berichtet)
Hohe Rate an Sondendislokationen bei Herzschrittmachimplantation (1x berichtet)
Häufige Sondendislokationen bei geringem Implantationsvolumen (1x berichtet)
Häufung von Sondenkomplikationen, in zwei Fällen auch mit Perikardergussbildung (1x berichtet)
Schwerwiegende Komplikationen bei geringem Implantationsvolumen (1x berichtet)
Seit mehreren Jahren recherisch auffällige Ergebnisse im Bereich der Indikatoren zu Sondendislokationen (bei geringen Fallzahlen). Die Fachkommission empfiehlt entsprechende Schulungen bzw. eine Kooperation mit einer High-Volume-Institution. (1x berichtet)
Ungenügende Sachkunde (1x berichtet)
Verbesserung der Komplikationsrate nach Maßnahmen aus dem SD für das Erfassungsjahr 2022, die aber immer noch erhöht ist. (1x berichtet)
Wiederholt auffällig bei weiterhin niedrigen Fallzahlen. Engpässe bei Material und anderen Kapazitäten. (1x berichtet)
fehlende Präzision im Detail. (1x berichtet)
zwei Jahre in Folge Erhöhung der Komplikationsrate bei kleinem Implantationsvolumen (1x berichtet)</t>
  </si>
  <si>
    <t>Zentrum stellt Herzschrittmacherimplantationen zum 01.01.2025 ein. (1x berichtet)</t>
  </si>
  <si>
    <t>Aufgrund der beobachteten Häufung von Infektionen und der vorliegenden Stellungnahme können Hinweise auf Struktur- und Prozessprobleme nicht sicher ausgeschlossen werden. (1x berichtet)
Erhöhte Infektionsrate mutmaßlich bedingt durch individuelle Hygienefehler (1x berichtet)</t>
  </si>
  <si>
    <t>Qualitätsindikatoren: Freitextkommentare zur Bewertung der qualitativ auffälligen Ergebnisse (AJ 2024) - HSMDEF-HSM-IMPL</t>
  </si>
  <si>
    <t>Auffällig sind die hohen Strahlenwerte bei 1-Kammer-Implantationen und die sehr hohen Werte bei der CRT-Implantationen, die auf einen Mangel bei der Sondenimplantation hinweisen. Der Hinweis auf die geringfügige Überschreitung der Fallzahlen ist dabei von wenig Selbstkritik geprägt, da Werte von 16.827 cGyxcm2 und eine DL Zeit von 52 min bei mir selbst in der Anfangszeit der CRT nicht aufgetreten sind. (1x berichtet)
Aufgrund der Erläuterung mit Darstellung ergriffener Schritte (u.a. neuer C-Bogen, Anpassung Einstellungen) zur Ergebnisverbesserung wird der Wert außerhalb des Referenzbereiches als berechtigter Hinweis auf die Notwendigkeit von Prozessverbesserungen gesehen. (1x berichtet)
Aufgrund der vorliegenden Stellungnahme können Struktur- und Prozessprobleme nicht sicher ausgeschlossen werden. (1x berichtet)
Der Fachkommission möchte anhand der vorliegenden Unterlagen nicht fachlich werten und bittet die Einrichtung um Übersendung zusätzlicher Informationen. Die Beantwortung der Nachfrage schildert hauptsächlich technische, geräteseitige und darüber hinaus personelle Probleme. Bis auf Ausnahmen  werden keine medizinisch inhaltlichen oder patientenseitigen Besonderheiten geschildert. Die Fachkommission muss demnach von Struktur- oder Prozessproblemen ausgehen und wertet dementsprechend. (1x berichtet)
Deutliche Überschreitung des Referenzwertes zum FDB bei kleinem bis mittleren Implantationsvolumen (1x berichtet)
Die FK schaut sich an, ob der Indikator im nächsten Jahr erneut auffällig ist. Die Maßnahmen der Exposition sollen leitliniengerecht eingehalten werden. (1x berichtet)
Die Fachkommission sieht Hinweise auf Struktur- und Prozessmängel. (1x berichtet)
Die risikoadjustierte Rate (mit Berücksichtigung des BMI) zur Strahlenexposition zeigt seit 3 Jahren rechnerisch auffällige Ergebnisse. Schulungen zur Reduktion der Strahlenexpostion sind aus Sicht der Fachkommission dringend zu empfehlen. Bei geringen Fallzaheln wäre eine Kooperation mit einer High-Volume- Institution zu erwägen. Ein Monitoring der Ergebnisse z.B. anhand der unterjährigen Auswertungen des IQTIG sollte etabliert werden. (1x berichtet)
Hinweis auf Prozessmängel. Die vom Leistungserbringer eingeleiteten Maßnahmen sieht die Fachkommission als geeignet an, das Indikatorergebnis zu verbessern. (1x berichtet)
Hinweise auf Struktur- und Prozessmängel (1x berichtet)
Häufige Überschreitung des Referenzwertes des FDP bei kleinem Implantationsvolumen (1x berichtet)
Häufiges Überschreiten des Referenzwerts zum FDP bei Deviceimplantation (1x berichtet)
Im Erfassungsjahr 2023 bestanden noch Struktur- und Prozessmängel, die aber bereits im Rahmen eines Kollegialgesprächs und einer Zielvereinbarung mit dem Krankenhaus aufgearbeitet wurden. Verbesserungsmaßnahmen wurden zwischenzeitlich eingeleitet bzw. umgesetzt. (1x berichtet)
Kein intraprozedurales Monitoring des kumulativen DFPs (1x berichtet)
Vermehrte Überschreitung der Referenzwerte für das FDP (1x berichtet)
Weiterhin kam ein veralteter C-Bogen mit eingeschränkten technischen Möglichkeiten zum Einsatz. Maßnahmen wurden von Seiten der Klinik zwar eingeleitet, konnten aber zum Erfassungsjahr 2023 noch nicht vollständig umgesetzt werden. (1x berichtet)
Wiederholt auffälliges Ergebnis. Mögliche Defizite im gesamten Defibrillatoren-Prozess, insbesondere bei der Durchleuchtungszeit. (1x berichtet)
häufige Überschreitung des Referenzwerts zum FDP bei kleinem Implantationsvolumen (1x berichtet)
zu häufiges Filmen (1x berichtet)
Überschreiten des Referenzwerts des FDP bei kleinem Implantationsvolumen (1x berichtet)
überwiegendes Dokumentationsproblem (1x berichtet)</t>
  </si>
  <si>
    <t>Die durchgeführten Maßnahmen konnten noch nicht vollumfänglich greifen, da sie erst zum Ende des EJ 2023 durchgeführt wurden. Deshalb Kontrolle der Ergebnisse im nächsten Jahr. (1x berichtet)</t>
  </si>
  <si>
    <t>Der Anteil an Vorhofsondendislokationen wird seitens der Fachkommission als zu hoch angesehen. Der Leistungserbringer wird aufgefordert, die intraoperative Prüfung der Sonden zu verbessern. (1x berichtet)
Sondendislokation bei nicht ausreichend "Spiel" der Sonden (1x berichtet)
Zu geringe Fallzahl, Hinweis auf Qualitätsmängel (1x berichtet)</t>
  </si>
  <si>
    <t>Bei wiederholter rechnerischer Auffälligkeit und Häufung von Komplikationen an der ICD-Ventrikelsonde sieht die Fachkommission Hinweise auf Struktur- und Prozessmängel. (1x berichtet)
Der Stellungnahme war zu entnehmen, dass in zwei Fällen eine Fehldokumentation vorlag, bei zwei Patienten Wundprobleme (Taschenhämatom) aufgetreten sind, neun Patienten frühe und vier späte Sondenprobleme aufwiesen, die revidiert werden mussten. Der Leistungserbringer hat verschiedene Maßnahmen eingeleitet, die seitens der Fachkommission als zielführend gewertet werden, um eine Verbesserung des Qualitätsziels zu erreichen. (1x berichtet)
Die Fachkommission sieht im Rahmen des Stellungnahmeverfahrens Hinweise auf Struktur- und Prozessmängel. (1x berichtet)
Erhöhte Komplikationsrate bei mäßig hohem Implantationsvolumen (1x berichtet)
Erhöhte Rate an Komplikationen nach ICD/CRT-D-Implantation (1x berichtet)
Erhöhte Rate an Sondenkomplikationen bei kleinem Volumen an ICD-Implantationen, 2. Stellungnahme passt nicht zum Modul (1x berichtet)
Erhöhte Rate von Sondenkomplikationen (leicht ansteigend zu Vorjahr, damals noch als unauffällig bewertet) (1x berichtet)
ICD-Taschen-assoziierte Komplikationen bei niedrigem Implantationsvolumen (1x berichtet)
Struktur-und Prozessprobleme können als Ursache nicht ausgeschlossen werden. (1x berichtet)
in Summe ist die Anzahl der Komplikationen auffällig (1x berichtet)
zu geringe standortbezogene Fallzahl (1x berichtet)</t>
  </si>
  <si>
    <t>Keine ausreichend spezifische Erklärung für die erhöhten Revisionseingriffe. (1x berichtet)</t>
  </si>
  <si>
    <t>Es handelt sich um eine rechnerische Auffälligkeit, die allerdings frühzeitig erkannt und zu Gegenmaßnahmen geführt hat (Nachschulung, begleitete OP). Der Implanteur, dem die Auffälligkeit zugeschrieben wird, hat die Wirkungsstätte bereits verlassen. (1x berichtet)</t>
  </si>
  <si>
    <t>Die FK bedankt sich für die eingereichte STN.  Die FK nimmt diese qualitative auffällige Einstufung vor, da wichtige Informationen zur weiteren Behandlung vom Patient*in fehlten. (1x berichtet)
Erhöhte Infektionsrate hochwahrscheinlich aufgrund eines individuellen Hygienefehlers (1x berichtet)</t>
  </si>
  <si>
    <t>Die Fachkommission sieht anhand der Stellungnahme Hinweise auf qualitative Auffälligkeiten, vermisst eine kritische Auseinandersetzung seitens der Einrichtung mit der rechnerischen Auffälligkeit und übermittelte einen ausführlichen Kommentar an den Leistungserbringer. (1x berichtet)
zu geringe standortbezogene Fallzahl. Hinweis auf Qualitätsmängel. (1x berichtet)</t>
  </si>
  <si>
    <t>Qualitätsindikatoren: Freitextkommentare zur Bewertung der qualitativ auffälligen Ergebnisse (AJ 2024) - HSMDEF-DEFI-IMPL</t>
  </si>
  <si>
    <t>Qualitätsindikatoren: Freitextkommentare zur Bewertung der qualitativ auffälligen Ergebnisse (AJ 2024) - HSMDEF-DEFI-REV</t>
  </si>
  <si>
    <t>Die Indikation für die simultane Operation ist nicht angegeben. (2x berichtet)</t>
  </si>
  <si>
    <t>Auf Grundlage der Einzelfallanalysen ist kein klar strukturiertes Vorgehen hinsichtlich der Indikationsstellung, des intraoperativen Monitorings und des Gerinnungsmanagements zu erkennen. Daher werden entsprechende SOP's angefordert. (2x berichtet)
Aufgrund der vorliegenden Stellungnahme ergaben sich Hinweise auf die Notwendigkeit von Struktur- und Prozessverbesserungen. (2x berichtet)
Aufgrund der vorliegenden Stellungnahme ergaben sich Hinweise auf die Notwendigkeit von Struktur- und Prozessverbesserungen. Verbesserungsbedarf hinsichtlich Strukturierung von Abläufen (Einbindung Neurologe, Bildgebung, Versorgung Notfälle). (1x berichtet)
Die Anzahl der Komplikationen im Verhältnis zur Grundgesamtheit ist zu hoch. (2x berichtet)
Die Fachkommission sieht Hinweise auf Struktur- und Prozessmängel bei der Indikationsstellung bzw. der Wahl der Eingriffsmethode. Die Abteilung wurde jedoch inzwischen geschlossen. (1x berichtet)
Hinweis auf Struktur- und Prozessmängel. Maßnahmenstufe 1. (1x berichtet)
Kooperation Neurologie/Gefäßchirurgie (1x berichtet)
Optimierung des postoperativen Antikoagulations-Schemas sowie der intraoperativen Blutdruckeinstellung (1x berichtet)
Struktur- und Prozessmängel im Komplikationsmanagement, M&amp;M-Konferenzen waren bereits erfolgt, Maßnahmenstufe 1 mit SOP-Erstellung und Schulungen der Mitarbeitenden. (1x berichtet)
interdisziplinäre Diskussion der OP Methode nicht nachgewiesen (1x berichtet)</t>
  </si>
  <si>
    <t>Der Fachkommission wurden Unterlagen zur Schilderung der Fälle sowie eine zusammenfassende Würdigung vorgelegt. Das argumentativ angegebene statistische Problem der kleinen Fallzahlen ist ihr bekannt und bewusst. Die Rechenregel dieses Items berücksichtigt gleichwohl eine Risikoadjustierung und der Referenzbereich wurde auf das 95. Perzentil der Bundeswerte insgesamt gelegt, so dass lediglich die 5 % der Einrichtungen mit dem bundesweit höchsten Ergebnis als rechnerisch auffällig gelten. Auch aus diesem Grund und der Richtlinie entsprechend erachtet die Fachkommission eine rechnerische Auffälligkeit als Aufgreifkriterium zur fachlichen Aufarbeitung und Wertung der angegebenen Fälle. Die Fachkommission diskutiert die ihr vorgelegte Stellungnahme intensiv und letztendlich kritisch. Sie kann der Argumentation der Entscheidung zum kathetergestützten Vorgehen aufgrund der fehlenden OP-Kapazität nicht folgen, hinterfragt den zeitlichen Ablauf der Entscheidungsfindung und diskutiert, ob eine Verlegung zur offenen Versorgung hätte zielführend sein können. Die Fachkommission muss aufgrund der ihr vorliegenden Informationen von Struktur- oder Prozessproblemen ausgehen und greift daher zur entsprechenden Bewertungskategorie. (1x berichtet)
Die Anzahl der Komplikationen im Verhältnis zur Grundgesamtheit ist zu hoch. (1x berichtet)
nicht konklusives Komplikationsmanagement (1x berichtet)</t>
  </si>
  <si>
    <t>Aufgrund der vorliegenden Stellungnahme ergaben sich Hinweise auf die Notwendigkeit von Struktur- und Prozessverbesserungen (fehlende Vereinbarung bzgl. postoperativer fachärztlicher neurolog. Untersuchung). (1x berichtet)
Aufgrund der vorliegenden Stellungnahme ergaben sich Hinweise auf die Notwendigkeit von Struktur- und Prozessverbesserungen. Verbesserungsbedarf bzgl. postproz. Einbindung des Neurologen. (2x berichtet)
Aufgrund der vorliegenden Stellungnahme wird der Wert außerhalb des Referenzbereiches als berechtigter Hinweis auf die Notwendigkeit von Prozessverbesserungen gesehen. (Verbesserungsbedarf bzgl. Prozess zur Anforderung und Durchführung der neurolog. Nachuntersuchung). (1x berichtet)
Bisher keine regelhafte postprozedurale fachneurologische Untersuchung. Die Umsetzung einer entsprechenden SOP ist geplant. (4x berichtet)
Der Qualitätsindikator wurde im Auswertungsjahr 2024 entsprechend der deutschen S3-Leitlinie zur Diagnostik, Therapie und Nachsorge der extracraniellen Carotisstenose angepasst. Demnach ist eine fachneurologische Untersuchung von einem Facharzt für Neurologie für alle PatientInnen nach einer Karotis-Revaskularisation gefordert und nicht mehr nur, wie bisher, bei einem neu aufgetretenen neurologischen Defizit. Der Stellungnahme war zu entnehmen, dass die Leitlinie zum Teil noch nicht bei allen PatientInnen nach einer Karotis-Revaskularisation umge-setzt wurde. Die vom Leistungserbringer eingeleiteten Maßnahmen werden seitens der Fachkommission als zielführend gewertet, um das Qualitätsziel im Folgejahr zu erreichen. (5x berichtet)
Die Fachkommission erkennt ein temporäres Strukturdefizit bei der Durchführung der postprozeduralen fachneurologischen Untersuchungen aufgrund von Umstrukturierungen der neurologischen Abteilung. Das Problem wurde von Seiten der Klinik erkannt und inzwischen behoben. (1x berichtet)
Die Fachkommission sieht Hinweise auf Struktur- und Prozessmängel, da die erforderlichen Strukturen für das Durchführen einer postprozeduralen fachneurologischen Untersuchung in nicht mind. 80 % der Fälle vorgehalten wurden. (3x berichtet)
Die Fachkommission sieht Hinweise auf Struktur- und Prozessmängel, da die erforderlichen Strukturen für das Durchführen einer postprozeduralen fachneurologischen Untersuchung in nicht mind. 80 % der Fälle vorgehalten wurden. Auch bei asymptomatischen Pat. ist eine fachneurologische Untersuchung postprozedural durchzuführen. (1x berichtet)
Die Fachkommission sieht Hinweise auf Struktur- und Prozessmängel, da die erforderlichen Strukturen für das Durchführen einer postprozeduralen fachneurologischen Untersuchung in nicht mind. 80 % der Fälle vorgehalten wurden. Auch bei asymptomatischen Pat. ist zwingend eine fachneurologische Untersuchung postprozedural durchzuführen. (2x berichtet)
Die Fachkommission sieht Hinweise auf Struktur- und Prozessmängel, da die erforderlichen Strukturen für das Durchführen einer postprozeduralen fachneurologischen Untersuchung in nicht mind. 80 % der Fälle vorgehalten wurden. Entsprechende Maßnahmen wurden von der Klinik bereits eingeleitet. (11x berichtet)
Die Klinik verfügt aktuell hierfür noch nicht über die notwendigen Strukturen. (3x berichtet)
Die fehlende postprozedurale fachneurologische Untersuchung bei Patienten mit Karotisrevaskularisation während des stationären Aufenthaltes spricht für einen Struktur- und Prozessmangel, der durch den Leistungserbringer erkannt und Anfang 2024 beseitigt wurde. (1x berichtet)
Die fehlende postprozedurale fachneurologische Untersuchung bei Patienten mit Karotisrevaskularisation während des stationären Aufenthaltes spricht für einen Struktur- und Prozessmangel, der durch den Leistungserbringer erkannt und Mitte 2023 beseitigt wurde. (1x berichtet)
Die fehlende postprozedurale fachneurologische Untersuchung bei Patienten mit Karotisrevaskularisation während des stationären Aufenthaltes spricht für einen Struktur- und Prozessmangel, der durch den Leistungserbringer erkannt und ab dem II. Quartal 2023 beseitigt wurde. (1x berichtet)
Die fehlende postprozedurale fachneurologische Untersuchung bei Patienten mit Karotisrevaskularisation während des stationären Aufenthaltes spricht für einen Struktur- und Prozessmangel, der durch den Leistungserbringer erkannt und im August 2023 beseitigt wurde. (1x berichtet)
Die fehlende postprozedurale fachneurologische Untersuchung bei Patienten mit Karotisrevaskularisation während des stationären Aufenthaltes spricht für einen Struktur- und Prozessmangel, der durch den Leistungserbringer erkannt und im Frühjahr 2023 beseitigt wurde. (1x berichtet)
Die fehlende postprozedurale fachneurologische Untersuchung bei Patienten mit Karotisrevaskularisation während des stationären Aufenthaltes spricht für einen Struktur- und Prozessmangel, der durch den Leistungserbringer erkannt und im Herbst 2023 beseitigt wurde. (1x berichtet)
Eine regelhafte postprozedurale fachneurologische Untersuchung bei jedem Patienten sollte gewährleistet werden (1x berichtet)
Fachneurologische post OP Untersuchung muss vor Entlassung erfolgen. (2x berichtet)
Gewährleistung einer postprozeduralen neurologischen Untersuchung bei jedem Patienten (1x berichtet)
Koodination und Kooperation Neurologie (1x berichtet)
Kooperation Neurologie (3x berichtet)
Kooperation mit Neurologie und Sicherstellung einer postprozeduralen fachneurologischen Untersuchung bei jedem Patienten (1x berichtet)
Kooperation mit Neurologie und Umsetzung der postprozeduralen neurologischen Untersuchung (1x berichtet)
Kooperation und Koordination neurologische Vorstellung (1x berichtet)
Kooperation/Koordination Neurologie (1x berichtet)
Koordination/Kooperation Neurologie (1x berichtet)
Organisation fachneurologische Nachuntersuchung (1x berichtet)
Organisation mit Neurologie (1x berichtet)
Organisation neurologische Vorstellung (1x berichtet)
Organisation/Kooperation Neurologie (1x berichtet)
Organisation/Kooperation mit Neurologie (1x berichtet)
Organisation/Kooperation mit neurologischer Praxis (1x berichtet)
Organisation/Umsetzung neurologische Vorstellung (1x berichtet)
Schwierigkeiten bei der Umsetzung der QS-Dokumentation (1x berichtet)
Sicherstellung einer postprozeduralen fachneurologischen Untersuchung bei jedem Patienten (1x berichtet)
Umsetzung der postprozeduralen fachneurologischen Untersuchung in Kooperation mit der Klinik für Neurologie (1x berichtet)
Umstellung der Prozesse/ Kooperation mit der Neurologie (1x berichtet)
Verbesserungsbedarf bzgl. Sicherstellung der zeitnahen postprozeduralen fachneurologischen Untersuchung und Optimierung der Ablauforganisation (2x berichtet)
Verbesserungsbedarf bzgl. Vorgehen und Schnittstellenvereinbarung zur durchgängigen postproz. fachneurolog. Untersuchung. (1x berichtet)
ab dem 01.08.2024 Regelung mit der neurologischen Klinik und somit Untersuchung sichergestellt (1x berichtet)
bei jedem Patienten Durchführung einer postprozeduralen fachneurologischen Untersuchung (1x berichtet)
fachneurologische Untersuchung in allen Fällen nicht sichergestellt (1x berichtet)
fachneurologische Untersuchung nicht durchgehend sichergestellt (1x berichtet)
fachneurologische Untersuchung nicht durchgehend umgesetzt. Abweichung erklärt sich zum großen Teil durch noch nicht vorhandenen Kooperationsvertrag mit neurologischen Partnern. (1x berichtet)
leitliniengemäße postoperative neurologische Untersuchung fehlt (1x berichtet)
postinterventionelle Untersuchung nicht standardmäßig erfolgt (1x berichtet)
postprozedurale neurologische Untersuchung zeitweilig nicht etabliert (1x berichtet)</t>
  </si>
  <si>
    <t>Keine Stellungnahme vorgelegt (2x berichtet)</t>
  </si>
  <si>
    <t>Qualitätsindikatoren: Freitextkommentare zur Bewertung der qualitativ auffälligen Ergebnisse (AJ 2024) - KAROTIS</t>
  </si>
  <si>
    <t>Die Fachkommission sieht Hinweise auf Struktur- und Prozessmängel aufgrund einer hohen Verletzungsrate bei laparoskopischen Operationen. Der Leistungserbringer führt diese hohe Verletzungsrate auf einen operativ tätigen Facharzt zurück. Aufgrund der hohen Komplikationsrate hat der Leistungserbringer die Zusammenarbeit mit diesem Facharzt bereits beendet. (1x berichtet)
Hinweise auf Prozessmängel (2x berichtet)</t>
  </si>
  <si>
    <t>Die Fachkommission sieht Hinweise auf Struktur- und Prozessmängel. Ein entnommenes Gewebe muss auch histologisch untersucht werden. (1x berichtet)
Keine Histologie vorliegend (1x berichtet)</t>
  </si>
  <si>
    <t>Die Fachkommission sieht Hinweise auf Struktur- und Prozessmängel bei der Indikationsstellung zur Ovariektomie. Für die Fachkommission ist nicht nachvollziehbar, wieso es in den auffälligen Fällen nicht möglich war, den Eierstock zu erhalten. (1x berichtet)
Struktur-/Prozessmangel (1x berichtet)</t>
  </si>
  <si>
    <t>Fehlende Beachtung der DeQS-RL Anonymisierungsvorgaben (1x berichtet)
Keine Stellungnahme vorgelegt (1x berichtet)
Keine Stellungnahme vorgelegt. (1x berichtet)
Keine auswertbare Stellungnahme (unzureichende Beachtung der Datenschutzvorgaben) (2x berichtet)</t>
  </si>
  <si>
    <t>Hinweise auf Prozessmängel (2x berichtet)
Indikationsstellung aufgrund fehlenden Malignomverdachtes nicht gerechtfertigt. (1x berichtet)
Prozessmangel (1x berichtet)</t>
  </si>
  <si>
    <t>Einer von zwei Fällen: Adnexektomie wegen V a. Endometriose – im OP-Bericht-Verlauf keinerlei Endometriose beschrieben,  im Histologie-Befund keinerlei Endometriose-Präparate neben den unauffälligen Ovarien – ist nicht nachvollziehbar. Keine Beratung oder Aufnahmebefund dokumentiert, insbesondere nicht der spezielle Wunsch der Patientin. Der zweite Fall gut nachvollziehbar. (1x berichtet)
Fehlende Beachtung der DeQS-RL Anonymisierungsvorgaben (2x berichtet)
Keine Stellungnahme vorgelegt (1x berichtet)
Keine auswertbare Stellungnahme (unzureichende Beachtung der Datenschutzvorgaben) (3x berichtet)</t>
  </si>
  <si>
    <t>Es lag auch bei genauerer Betrachtung keine Indikation für die Ovarektomie vor. Der Eingriff bot keinen Vorteil für die Patientin, ihr Wunsch ist nicht ausreichend als Begründung. (1x berichtet)
Es lag in einem Fall keine Indikation vor, der Patientinnenwunsch ist als Begründung für den Eingriff nicht ausreichend. Präoperative gyn. Auffälligkeiten bestanden nach Durchsicht der Stellungnahme nach Meinung der Fachkommission nicht. (1x berichtet)</t>
  </si>
  <si>
    <t>5 von insgesamt 12 Patientinnen in diesem Indikator mit unklaren präoperativen Diagnosestellungen (1x berichtet)
Auffällig ist die Häufung von perimenopausalen Adnexentfernungen (7/15). Jeder Fall für sich hat eine mehr oder weniger starke Indikation, allerdings irritiert die Summe. (1x berichtet)
Die Indikationsstellung in der Perimenopause muss strenger gestellt werden. (1x berichtet)
Die Indikationsstellungen sind nicht streng genug, vor allem bei anamnestisch familiärer (Mamma-)Karzinombelastung ohne pathologische Genmutation. (1x berichtet)
Hinweise auf Prozessmängel (1x berichtet)
Indikationsstellungen sind nicht plausibel erklärt ("auf Wunsch der Patientin"). (1x berichtet)
Weiterhin fragliche Indikationsstellung zur "onkoprophylaktischen" Adnexektomie bei nachgewiesener/ medizinisch begründeter Risikokonstellation. (1x berichtet)</t>
  </si>
  <si>
    <t>Fehlende Beachtung der DeQS-RL Anonymisierungsvorgaben (2x berichtet)
Keine Stellungnahme vorgelegt (1x berichtet)</t>
  </si>
  <si>
    <t>1. keine gynäkologische Vordiagnostik, 2. kein adäquates intraoperatives Management (1x berichtet)
2 Patientinnen bei Endometriose die Adnexen zu entfernen entspricht nicht dem State of the art. Bei Endometriomen findet man üblicherweise eine diskrete bis moderate Erhöhung der Tumormarker. Da der ROMA-Index ein reines Rechenmodell darstellt, ist er in diesem Fall nicht hilfreich. (1x berichtet)
Das Ergebnis ist wiederholt auffällig und hat sich verschlechtert. Nicht für jeden Fall ist das operative Vorgehen medizinisch nachvollziehbar. Der Organerhalt ist anzustreben. (1x berichtet)
Das Ergebnis ist wiederholt auffällig und liegt deutlich außerhalb des Referenzbereichs. (1x berichtet)
Die Fachkommission setzt sich intensiv und kritisch mit der übermittelten Stellungnahme auseinander. Sie erachtet die Anzahl der im Sinne des Indikators als rechnerisch auffällig geltenden Fälle als deutlich zu hoch und findet keine ausreichende Begründung für das gewählte operative Procedere. Anhand der vorliegenden Unterlagen muss sie die Qualität der präoperativen, sonographischen Diagnostik diskutieren und hinterfragten.  Letztendlich liegen der Fachkommission keine akzeptablen Begründungen für das gewählte Vorgehen vor, so dass sie von qualitativen Auffälligkeiten ausgehen und entsprechend bewerten muss. (1x berichtet)
Die Fachkommission sieht Hinweise auf Struktur- und Prozessmängel bei der Indikationsstellung zur Ovariektomie. Für die Fachkommission ist nicht nachvollziehbar, wieso es in den auffälligen Fällen nicht möglich war, den Eierstock zu erhalten. (1x berichtet)
Hinweise auf Prozessmängel (1x berichtet)
Indikationsstellung aufgrund fehlenden Malignomverdachtes nicht gerechtfertigt. (1x berichtet)
Mangel der Struktur- und Prozessqualität (1x berichtet)
Nicht für jeden Fall ist das operative Vorgehen medizinisch nachvollziehbar. (2x berichtet)</t>
  </si>
  <si>
    <t>Keine Stellungnahme vorgelegt (1x berichtet)
Keine auswertbare Stellungnahme (unzureichende Beachtung der Datenschutzvorgaben) (1x berichtet)
Kommentar der FK: es sollte grundsätzlich ein gynäkologischer Operateur bei Adnexeingriffen intraoperativ hinzugezogen werden. (1x berichtet)
Zu der elektiven Operation wurde kein Gynäkologe hinzugezogen. Bereits im STNV 2023 wurde wie folgt kommentiert: "... es sollte grundsätzlich ein gynäkologischer Operateur bei Adnexeingriffen an Mädchen intraoperativ hinzugezogen werden.“ (1x berichtet)</t>
  </si>
  <si>
    <t>Aufgrund anhaltender Probleme bei der korrekten Dokumentation der Dauer der assistierten Blasenentleerung ergeben sich klare Hinweise auf multiple Prozessmängel bzgl. der Dokumentationsqualität. Bereits im Vorjahr erfolgte hierzu eine Zielvereinbarung zur Prüfung und Korrektur der Dokumentation. (1x berichtet)
Die Fachkommission sieht Hinweise auf Struktur- und Prozessmängel beim Dauerkatheter-Management. Der transurethrale Dauerkatheter lag laut Stellungnahme häufig ohne Grund länger als 24 Stunden. (1x berichtet)
Die genannten Gründe sind für die Fachkommission nicht ausreichend für die verlängerte Dauer der assistierten Blasenentleerung mittels transurethralen Dauerkatheters. Diese sollte so gering wie möglich gehalten werden, um Harnwegsinfektionen zu vermeiden und die frühzeitige Mobilisation der Patient*Innen zu gewährleisten. Das Krankenhaus wird gebeten, das Schmerztherapiemanagement zu verbessern und die Pflege bei der Mobilisation der Patienten mit einzubeziehen. Ggf. ist in einigen Fällen auch der Verzicht des transurethralen Dauerkatheters nach einer Operation am Ovar oder der Tuba uterina möglich. Die Fachkommission nimmt jedoch zur Kenntnis, dass eine Ergebnisverbesserung gegenüber dem Vorjahr erkennbar ist. (1x berichtet)
Es liegen Hinweise auf Prozessmängel vor (1x berichtet)
Hinweise auf Struktur- oder Prozessmängel. (1x berichtet)
Trotz sichtbarer Fortschritte sehen wir im Benchmark weiterhin Verbesserungspotenzial. (1x berichtet)</t>
  </si>
  <si>
    <t>Dokumentation wiederholt fehlerhaft (1x berichtet)
Ein Dokumentationsfehler, ein begründeter Einzelfall und in einem Fall Mängel der Struktur- und Prozessqualität haben das rechnerisch auffällige Ergebnis verursacht. (1x berichtet)</t>
  </si>
  <si>
    <t>Qualitätsindikatoren: Freitextkommentare zur Bewertung der qualitativ auffälligen Ergebnisse (AJ 2024) - GYN-OP</t>
  </si>
  <si>
    <t>Hinweise auf unzureichende Dokumentation bei seltenen Ereignissen (1x berichtet)</t>
  </si>
  <si>
    <t>Aus Sicht der Fachkommission gibt es unter Berücksichtigung der Ergebnisse in der Robson - Klassifikation Hinweise auf Struktur- und/oder Prozessmängel. Das Ergebnis wird als qualitativ auffällig bewertet. (1x berichtet)
Der Stellungnahme war zu entnehmen, dass die Klinik seit 2021 von der vollumfänglichen Ge-burtshilfe abgemeldet wurde und seitdem sporadische Beleggeburten stattfanden, ansonsten überwiegend geplante primäre Kaiserschnittgeburten. Daraus resultiere die überdurchschnittlich hohe Kaiserschnittrate. Aufgrund der fehlenden Strukturen und des damit verbundenen risikobehafteten Geburtshilfekonzeptes empfiehlt die Fachkommission erneut, die Patientinnen an Geburtshilfekliniken zu verweisen. Die geringe Anzahl an Geburten (33 im Jahr 2023) ist mit der Qualitätssicherung nicht vereinbar. (1x berichtet)
Die Fachkommission sieht Hinweise auf Struktur- oder Prozessmängel. Die Kaiserschnittrate des Leistungserbringers ist im Vergleich zum bayerischen Durchschnitt als auch im Vergleich zur risikoadjustierten erwarteten Rate an Kaiserschnittgeburten deutlich erhöht. Die Stellungnahme zeigt zudem, dass die Sectio-Indikationsstellung des Leistungserbringers fehlerhaft ist. (1x berichtet)
Die Fachkommission sieht Hinweise auf Struktur- und Prozessmängel. Der Leistungserbringer weist eine starke Abweichung der Kaiserschnittrate im Vergleich zum bayerischen Durchschnitt als auch im Vergleich zur risikoadjustierten erwarteten Rate auf. Die Entwicklung der Ergebnisse des Leistungserbringers wird weiter von der Fachkommission beobachtet. (1x berichtet)
Die Fachkommission sieht Hinweise auf Struktur- und Prozessmängel. Die Kaiserschnittrate des Leistungserbringers ist im Vergleich zum bayerischen Durchschnitt als auch im Vergleich zur risikoadjustierten Erwarteten Rate an Kaiserschnittgeburten deutlich erhöht. Diese Erhöhung zeigt sich in fast allen Ausprägungen des Robson Scores. (1x berichtet)
Die Fachkommission sieht Hinweise auf Struktur- und Prozessmängel. Die Versorgung jeder Geburt durch eine Hebamme muss gewährleistet werden. Trotz einer engen personellen Besetzung darf nicht bereits aus Sorge vor möglichen Pathologien während der Geburt frühzeitig die Indikation zur Sectio gestellt werden. (1x berichtet)
Die Stellungnahme beschreibt das interne Vorgehen der Indikationsstellung zur Sectio. Die Fachkommission vermisst gleichwohl eine fachlich inhaltliche Darstellung und Erläuterung, verweist auf den Rückmeldebericht des IQTIG und diskutiert in diesem Sinne insbesondere die Raten der Ebene 1 nach Robson (Reifgeborene Einlinge, Erstgebärende, spontane Wehen, Schädellage) von 26,81% (Bund 19,75%), der Ebene 2a (Reifgeborene Einlinge, Erstgebärende, ohne spontane Wehen mit Geburtseinleitung, Schädellage) von 58,82% (Bund 33,83%) und der Ebene 4a (Reifgeborene Einlinge, Mehrgebärende, ohne Zustand nach Sectio ohne spontane Wehen mit Geburtseinleitung, Schädellage) von 25,81% (Bund 8,08%) kritisch. Die Fachkommission sieht eine Diskrepanz zwischen der Argumentation der Stellungnahme und den nach Robson klassifizierten Ergebnissen und muss die Fachkommission von Struktur- oder Prozessproblemen ausgehen. (1x berichtet)
Die ausführliche Stellungnahme argumentiert zusammenfassend zum einen damit, zentrales Zuweisungszentrum für Patientinnen mit Pathologien zu sein. Darüber hinaus wird angegeben, dass der Anteil an Patientinnen mit Migrationshintergrund und bereits stattgehabter Sectio hoch sei, so dass ein höherer Anteil an Resectiones resultiere.  In ihrem Anfragetext hatte die Fachkommission auf die Klassifikation nach Robson verwiesen, deren Auswertung auch Bestandteil des Rückmeldeberichts des IQTIG ist. Die Fachkommission blickt der Argumentation der Einrichtung  folgend zunächst auf die Ebene 5 (Reifgeborene Einlinge, Zustand nach Sectio, Schädellage) und sieht einen Anteil von 80,7 % Sectiones in dieser Gruppe bei einem Vergleichswert des Bundesergebnisses von 72,6 %. Darüber hinaus stellt sich jedoch auch der Anteil der Sectiones der Ebene 4a (Reifgeborene Einlinge, Mehrgebärende ohne Zustand nach Sectio ohne spontane Wehen mit Geburtseinleitung, Schädellage) mit 23,9 % im Vergleich zum Bundeswert von 8,1 % als signifikant höher dar. Die Fachkommission sieht in der Aufschlüsselung nach Robson eine Diskrepanz zur Argumentation der Stellungnahme und erachtet sowohl die Gesamtsectiorate von 40,5% als auch das risikoadjustierte Ergebnis von 1,29 als zu hoch. Die Risikoadjustierung des Indikators berücksichtigt Lageanomalien, Geburtsrisiken und Zustände nach Sectio mit hohen Regressionskoeffizienten. Der Referenzwert wurde auf das 95. Perzentil der Bundeswerte insgesamt gelegt, so dass diejenigen 5 % der Einrichtungen mit den höchsten Raten als auffällig gelten. Vor diesem Hintergrund kann die Fachkommission der Argumentation der Einrichtung nicht folgen und bewertet entsprechend. (1x berichtet)
Fehlende Beachtung der DeQS-RL Anonymisierungsvorgaben, Stellungnahme unzureichend (1x berichtet)
Hinweise auf Struktur- oder Prozessmängel (1x berichtet)
Hinweise auf Struktur- oder Prozessmängel. (2x berichtet)
Hinweise auf Verbesserungspotential (3x berichtet)
Keine ausreichend nachvollziehbare Begründung für erhöhte Rate primäre Sectiones. (1x berichtet)
Keine ausreichende medizinische Begründung für die hohe Rate an Sectiones. (1x berichtet)
Keine ausreichenden Bemühungen um adäquate Sectioraten. (2x berichtet)
Maßnahme der Maßnahmenstufe 1 im Vorjahr mit zu erwartender Wirkung erst in Erfassungsjahr 2024, aber im Vorjahr unzureichende Nachweise eingebracht trotz Nachforderung bei bereits schon vorhandener Auffälligkeit im EJ 2022. (1x berichtet)
Maßnahme mit SOP AJ 2023 (am 20.12.23 eingereicht) (1x berichtet)
Verbesserungspotential identifiziert (1x berichtet)</t>
  </si>
  <si>
    <t>Die Fachkommission sieht Hinweise auf Struktur- und Prozessmängel, da die Alarmierung zur Notsectio nicht standardisiert abgelaufen und es dadurch zu Verzögerungen gekommen ist. (1x berichtet)
Prozessmängel im geburtshilfichen Management (1x berichtet)</t>
  </si>
  <si>
    <t>Das Ergebnis hat sich im Vergleich zu den Vorjahren deutlich verschlechtert. (1x berichtet)
Mängel der Struktur- und Prozessqualität haben das rechnerisch auffällige Ergebnis verursacht. (1x berichtet)
Prozessmängel im geburtshilflichen Management (1x berichtet)
inadäquate Reaktion auf pathologisches CTG (1x berichtet)</t>
  </si>
  <si>
    <t>Unplausibler Ablauf des Falls, es gab keine Erklärung der Ätiologie sowie zu späte Entscheidung der Sektio. (1x berichtet)</t>
  </si>
  <si>
    <t>Die Fachkommission sieht Hinweise auf qualitative Auffälligkeiten und übermittelte einen entsprechenden Kommentar an die Klinik. (1x berichtet)</t>
  </si>
  <si>
    <t>Aus Sicht der Fachkommission gibt es Hinweise auf Struktur- und Prozessmängel. Eine Verlegung der Patientin mit vorzeitiger Wehentätigkeit in ein Perinatalzentrum hätte frühzeitig erfolgen sollen. (1x berichtet)
Die Dokumentation der Anwesenheit des Pädiaters erfolgte nicht sauber und nicht in nachvollziehbarer Weise. (1x berichtet)
Die Fachkommission sieht Hinweise auf Struktur- und Prozessmängel. Bei einer Frühgeburt muss die Sicherheit des Kindes durch eine Versorgung durch die Anästhesie oder Geburtshilfe bis zum Eintreffen des Pädiaters gewährleistet werden. (1x berichtet)
Es wurden bereits Maßnahmen ergriffen, das Problem zu beheben. (1x berichtet)
Fehldokumentation bei nicht ausreichenden Kenntnissen der Mitarbeitenden durch viele Leihkräfte, jetzt neu geregelte Zuständigkeiten (1x berichtet)
Hinweise auf Prozessmängel (2x berichtet)
Rechtzeitige Information an den Pädiater (1x berichtet)</t>
  </si>
  <si>
    <t>Aus Sicht der Fachkommission bestehen relevante Mängel in der geburtshilflichen Versorgung. (1x berichtet)
Begrenzte personelle und räumliche Kapazität von Kreißsaal und OP angegeben (1x berichtet)
Die Fachkommission sieht Hinweise auf Struktur- und Prozessmängel. (2x berichtet)
Es wurden bereits Maßnahmen ergriffen, Probleme zu beheben. (1x berichtet)
Hinweise auf Prozessmängel (4x berichtet)
Hinweise auf Struktur- oder Prozessmängel. (1x berichtet)
Laut der Stellungnahme zeigt sich ein Verdacht auf Struktur- und Prozessmängel bei nicht leitliniengerechtem Vorgehen. (1x berichtet)
Verdacht auf Struktur- und Prozessmängel wegen fehlender Verlegung in ein Perinatalzentrum und Auffälligkeiten im geburtshilflichen Management. (1x berichtet)
temporäre Mängel in der Personalausstattung (1x berichtet)</t>
  </si>
  <si>
    <t>Ausführliche und plausible Aufarbeitung. Im Folgejahr beobachten, ob die beschriebenen Konsequenzen (vom LE selbst verfasst) zu einer Verbesserung der QS-Indikatoren führt. (1x berichtet)
Die Fachkommission sieht Hinweise auf qualitative Auffälligkeiten und übermittelte einen ausführlichen Kommentar zur Bewertung an die Klinik. (1x berichtet)
Die Fachkommission sieht Hinweise auf qualitative Auffälligkeiten und übermittelte einen ausführlichen Kommentar zur Bewertung und die Empfehlung zur nochmaligen kritischen Aufarbeitung der Fälle. (1x berichtet)
Sowohl begründete Einzelfälle als auch Mängel der Struktur- und Prozessqualität haben das rechnerisch auffällige Ergebnis verursacht. (1x berichtet)
Sowohl ein Dokumentationsfehler als auch Mängel der Struktur- und Prozessqualität haben das rechnerisch auffällige Ergebnis verursacht. (1x berichtet)</t>
  </si>
  <si>
    <t>Aufnahme von offensichtlich nicht geeigneten geburtshilflichen Fällen. (1x berichtet)
Die Fachkommission sieht Hinweise auf Struktur- und Prozessmängel. In den auffälligen Fällen waren jeweils die Risikofaktoren bekannt und es bestand ausreichend Zeit für eine Verlegung, die auch indiziert war. (1x berichtet)
Hinweise auf Prozessmängel (2x berichtet)</t>
  </si>
  <si>
    <t>Die Fachkommission übermittelte einen ausführlichen Kommentar und Hinweis an die Klinik. (1x berichtet)</t>
  </si>
  <si>
    <t>Aufgrund der Stellungnahme besteht der Verdacht auf Struktur- und Prozessmängel. (1x berichtet)
Die Fachkommission sieht Hinweise auf Struktur- und Prozessmängel und übermittelte einen ausführlichen Kommentar zur Bewertung. (1x berichtet)
Hinweise auf Prozessmängel (1x berichtet)
Hinweise auf Struktur- oder Prozessmängel. (1x berichtet)</t>
  </si>
  <si>
    <t>Qualitätsindikatoren: Freitextkommentare zur Bewertung der qualitativ auffälligen Ergebnisse (AJ 2024) - PM-GEBH</t>
  </si>
  <si>
    <t>Aufgrund der sehr geringen Überschreitung des Referenzbereiches und verbesserten Ergebnis wird von Seiten der Fachkommission trotz der Vorjahresbewertung als "qualitativ auffällig" auf ein kollegiales Gespräch verzichtet. (1x berichtet)
Aus Sicht der Fachkommission Hinweise auf Struktur-/Prozessmängel. (1x berichtet)
Bei Verschlechterung im Vergleich zum Vorjahr und Planungsfehlern sowie Verzögerungen aufgrund aufgrund nicht ausreichender OP-Kapazitäten sieht die Fachkommission Hinweise auf Struktur- und Prozessmängel. (1x berichtet)
Das Ergebnis hat sich im Vergleich zu den Vorjahren weiter verschlechtert. (1x berichtet)
Das Ergebnis hat sich im Vergleich zum Vorjahr deutlich verschlechtert und liegt außerhalb des Referenzbereichs. (2x berichtet)
Der Stellungnahme war zu entnehmen, dass bei einem Teil der Fälle fehlende OP-Kapazitäten die Ursache für die erhöhte präoperative Verweildauer ist. Zudem besteht Verbesserungsbedarf im Hinblick auf das Gerinnungsmanagement. Die Fachkommission bittet um Verbesserung der personellen Situation, der OP-Kapazitäten/ OP-Planung sowie des Gerinnungsmanagements. Zudem sieht die Fachkommission die Tendenz des Ergebnisses im Vorjahresvergleich kritisch. (1x berichtet)
Die Fachkommission erkennt Struktur- und Prozessmängel hinsichtlich des OP-Statuts. OP-Management/OP-Koordination soll dringend überprüft und angepasst werden. (1x berichtet)
Die Fachkommission erkennt erneut Struktur- und Prozessmängel bei der Versorgung von hüftgelenknahen Femurfrakturen aufgrund von fehlenden OP-Kapazitäten. (1x berichtet)
Die Fachkommission kann der Argumentation für die Überschreitung der präoperativen Verweildauer nicht folgen und sieht Hinweise auf Struktur- und Prozessmängel. (1x berichtet)
Die Fachkommission sieht Hinweise auf Struktur- und Prozessmängel aufgrund nicht ausreichender OP-Kapazitäten und verweist auf die QSFFx-Richtlinie. Umstrukturierungsmaßnahmen im Bereich Ressourcenmanagement und OP-Management sind dringend erforderlich. (1x berichtet)
Die Fachkommission sieht auch nach Ergänzung des schriftlichen Stellungnahmeverfahrens durch ein Gespräch qualitative Struktur- und Prozessmängel und wertet entsprechend. Sie führte das Gespräch auch im Rahmen der Qualitätsförderung, würdigt die initiierten Maßnahmen zur Erreichung des Qualitätsziels und die bereits erfolgte signifikante Verbesserung des Ergebnisses im Vergleich zum Vorjahr und wird das Ergebnis des Folgejahres besonders beobachten. (1x berichtet)
Die Fachkommission sieht grundsätzlich Hinweise auf Struktur- und Prozessmängel bei der zeitgerechten Versorgung von hüftgelenknahen Femurfrakturen aufgrund fehlender OP-Kapazitäten und verweist auf die QSFFx-Richtlinie. (1x berichtet)
Die Regelungen zur Versorgung hüftgelenknaher Femurfrakturen sind geeignet, die Versorgung dieser Patientinnen und Patienten zu verbessern. (1x berichtet)
Ergebnisse deutlich außerhalb des Referenzbereichs. Die Fachkommission empfiehlt eine Aktualisierung der SOP zur perioperativen Management von Patienten mit gerinnungshemmender Medikation. Die der Fachkommission vorgelegte Literatur aus dem Jahr 2018 ist nicht mehr aktuell. (1x berichtet)
Erhebliche Verschlechterung des Ergebnisses im Vergleich zum Vorjahr. Aus Sicht der Fachkommission sollte die OP-Priorisierung überdacht werden und entsprechende OP- und Anästhesiekapazitäten geschaffen werden. (1x berichtet)
Fehlende bzw. unzureichende SOP's zum präoperativen Management, Kapazitätsprobleme (1x berichtet)
Interdisziplinäre Zusammenarbeit, Gerinnungsmanagement (1x berichtet)
Interdisziplinäre Zusammenarbeit, Gerinnungsmanagement und OP-Organisation (1x berichtet)
Kapazitätsengpässe und fehlende stringende organisatorische Regelungen, auch zum Umgang mit gerinnungshemmender Medikation“ (1x berichtet)
Kapazitätsprobleme, Priorisierung ist anzupassen. (1x berichtet)
Kollegiales Gespräch (1x berichtet)
Nach qualitativer Auffälligkeit im Vorjahr erkennt die Fachkommission erneut Hinweise auf Struktur- und Prozessmängel, die in diesem Jahr auf fehlende OP-Kapazitäten zurückzuführen sind. (1x berichtet)
OP- und ITS-Kapazität muss erweitert werden (1x berichtet)
Optimierung der Strukturen und Prozesse in Bezug auf Einhaltung der maximalen präoperativen Verweildauer seitens der Klinik begonnen. (1x berichtet)
Personalmangel primär Anästhesie und weitere organisatorische Defizite (1x berichtet)
Prozessstraffungen insgesamt erforderlich, zT zu lange in ZNA bis Bildgebung (=Diagnosestellung) (1x berichtet)
Trotz vorliegender SOPs gemäß QSFFx-RL bestehen weiterhin nicht nachvollziehbare Verzögerungen der Operationen. (1x berichtet)
Unterschiedliche Gründe, die in der Mehrzahl auf Struktur- oder Prozessmängel hinweisen (1x berichtet)
Unverständlich, dass mehrere Frakturen im CT nicht diagnostiziert wurden. (1x berichtet)
in wenigen Fällen aber regelmäßig Kapazitätsprobleme oder knappe Überschreitung (1x berichtet)
insgesamt Prozess-Straffung erforderlich, um teilweise nicht medizinisch begründbare recht knappe Überschreitungen zu vermeiden (1x berichtet)
insgesamt Prozessstraffung an einige Stellen erforderlich (Antikoagulation, Diagnostiken vor OP) (1x berichtet)
keine konsequente Umsetzung der Vorgaben der QSFFx-RL (2x berichtet)</t>
  </si>
  <si>
    <t>Es erfolgte keine Analyse aller Vorgänge. (1x berichtet)</t>
  </si>
  <si>
    <t>Das Ergebnis liegt deutlich außerhalb des Referenzbereichs und hat sich im Vergleich zum Vorjahr erheblich verschlechtert. (1x berichtet)
Wiederholte Mängel in der Dokumentation (1x berichtet)</t>
  </si>
  <si>
    <t>Aus Sicht der Fachkommission Hinweise auf Struktur-/Prozessmängel. (2x berichtet)
Patienten müssen so operativ versorgt werden, dass sie mit voller Belastung mobilisiert werden können. (1x berichtet)
Seit mehreren Jahren rechnerisch auffällige (risikoadjustierte) Ergebnisse. (1x berichtet)</t>
  </si>
  <si>
    <t>Das Ergebnis hat sich im Vergleich zum Vorjahr verschlechtert und liegt deutlich außerhalb des Referenzbereichs. (1x berichtet)
Die Gesamtzahl der Komplikationen sowie die relative Häufung revisionspflichtiger Hämatome weisen auf Struktur- und Prozessmängel hin. (1x berichtet)
Umstrukturierung erfolgt (1x berichtet)
operationstechnische Auffälligkeit - bereits analysiert und Maßnahmenableitung erfolgt (1x berichtet)</t>
  </si>
  <si>
    <t>Die Stellungnahme geht nicht auf die angefragten spezifischen Komplikationen ein. (1x berichtet)
Trotz wiederholter Aufforderung und Erinnerungsschreiben zum Stellungnahmeverfahren ist für diesen Qualitätsinidkator, diese Kennzahl bzw. dieses Auffälligkeitskriterium keine Stellungnahme eingegangen. (1x berichtet)</t>
  </si>
  <si>
    <t>Die Fachkommission kritisiert die Summe der allgemeinen Komplikationen und kann sich der Argumentation der Einrichtung nicht anschließen. Sie hinterfragt insbesondere das gehäufte Auftreten von Harnweginfektionen, übt deutliche Kritik am internen Management, spricht Empfehlungen aus und wird das Ergebnis im Folgejahr besonders beobachten (1x berichtet)
Systematische Häufung von Harnwegsinfekten bzw. Pneumonien (1x berichtet)
dramatischer Anstieg der allgemeinen Komplikation im Vergleich zu den Vorjahresergebnissen. (1x berichtet)
gehäuft Harnwegsinfektionen (1x berichtet)
zu hohe Rate an Komplikationen (1x berichtet)</t>
  </si>
  <si>
    <t>Struktur/Prozess sind nicht unbedingt falsch, viele vorbelastete Patienten.  Gehäuft Harnwegsinfekte. Maßnahmen wurden von der Klinik bereits eingeleitet (1x berichtet)</t>
  </si>
  <si>
    <t>Qualitätsindikatoren: Freitextkommentare zur Bewertung der qualitativ auffälligen Ergebnisse (AJ 2024) - HGV-OSFRAK</t>
  </si>
  <si>
    <t>Anhand der vorgelegten Röntgenbilder kann die Indikation nicht bestätigt werden. Die Beurteilung seitens der Klinik mit der Kellgren-Lawrence-Score passt nicht zu den vorgelegten Röntgenbildern. (1x berichtet)
Die Fachkommission sieht Hinweise auf Struktur- und Prozessmängel. (1x berichtet)
Die Fachkommission sieht Struktur- und Prozessmängel, da die präoperativen Röntgenbilder der Belegärzte nicht mehr einsehbar waren. Die Fachkommission begrüßt die bereits getroffenen Maßnahmen zur Behebung des Defizits. (1x berichtet)
Prozessproblem: Dokumentation im hohen Maße fehlerhaft (1x berichtet)</t>
  </si>
  <si>
    <t>Die Fachkommission diskutiert die kurzen Schilderungen der Indikationsstellungen in besonderem Maße kritisch, kann eine Indikationsstellung nur zum Ausgleich der Beinlängendifferenz ausschließlich als qualitative Auffälligkeit werten und hinterfragt darüber hinaus die Qualität der primären Implantation, insbesondere der präoperativen Planung und der intraoperativen Kontrolle. Einsicht in auf Nachfrage übermittelte Unterlagen(z.B. OP-Berichte) bestätigen die gewählte Bewertung. Der Einrichtung wurde ein ausführlicher fachlicher Kommentar übermittelt. Das Ergebnis wird im Folgejahr besonders beobachtet. (1x berichtet)
Prozess Dokumentation muss verbessert werden (1x berichtet)
Prozessmangel bei der Dokumentation. (2x berichtet)
Prozessproblem: Dokumentation im hohen Maße fehlerhaft (1x berichtet)</t>
  </si>
  <si>
    <t>Obwohl der Qualitätsindikator wegen Hinweises auf eingeschränkte Validität aktuell überarbeitet wird, wurden zu allen drei angefragten Fällen Dokumentationsfehler identifiziert, die nach Einschätzung der Fachkommission ein Strukturproblem darstellen. (1x berichtet)
wiederholte Dokumentationsmängel (1x berichtet)</t>
  </si>
  <si>
    <t>Das Ergebnis der Einrichtung hat sich verschlechtert. (1x berichtet)
Das Ergebnis hat sich im Vergleich zu den Vorjahren deutlich verschlechtert. (2x berichtet)
Das Ergebnis hat sich im Vergleich zum Vorjahr verschlechtert. (1x berichtet)
Die Fachkommission empfiehlt eine Aktualisierung der SOP zur perioperativen Management von Patienten mit gerinnungshemmender Medikation. Die der Fachkommission vorgelegte Literatur aus dem Jahr 2018 ist nicht mehr aktuell. Ein unterjähriges Monitoring der Ergebnisse sollte zur Kontrolle etabliert werden (z. B. Quartalsauswertungen des IQTIG). (1x berichtet)
Die Fachkommission erkennt in Zusammenschau mit dem korrespondierenden Indikator Struktur- und Prozessmängel bei der Versorgung von hüftgelenknahen Femurfrakturen aufgrund von fehlenden OP-Kapazitäten. (1x berichtet)
Die Fachkommission kann den Begründungen für die rechnerische Auffälligkeit nicht folgen -  sie sieht Hinweise auf Struktur- und Prozessmängel. (1x berichtet)
Die Fachkommission kann sich der Argumentation der Einrichtung nicht anschließen, kritisiert das im Vergleich zum Vorjahr deutlich schtere Ergebnis, diskutiert das Management präoperativer Konditionierungen, spricht Empfehlungen aus und wird das Ergebnis im Folgejahr besonders beobachten. (1x berichtet)
Die Fachkommission sieht auch nach Ergänzung des schriftlichen Stellungnahmeverfahrens durch ein Gespräch qualitative Struktur- und Prozessmängel und wertet entsprechend. Sie führte das Gespräch auch im Rahmen der Qualitätsförderung, würdigt die initiierten Maßnahmen zur Erreichung des Qualitätsziels und die bereits erfolgte signifikante Verbesserung des Ergebnisses im Vergleich zum Vorjahr und wird das Ergebnis des Folgejahres besonders beobachten. (1x berichtet)
Die Fachkommission sieht grundsätzlich Hinweise auf Struktur- und Prozessmängel bei der zeitgerechten Versorgung von hüftgelenknahen Femurfrakturen aufgrund fehlender OP-Kapazitäten und verweist auf die QSFFx-Richtlinie. (1x berichtet)
Die Regelungen zur Versorgung hüftgelenknaher Femurfrakturen sind geeignet, die Versorgung dieser Patientinnen und Patienten zu verbessern. (1x berichtet)
Ergebnis im Vergleich zum Vorjahr (nach kollegialem Gespräch) verbessert. Die Umsetzung der im Rahmen des kollegialen Gesprächs vereinbarten Maßnahmen sollte über ein unterjähriges Monitoring (z. B. Quartalsauswertungen des IQTIG) überwacht werden. (1x berichtet)
Ergebnis liegt deutlich außerhalb dem Referenzbereich. Gerinnungsmanagement vermutlich nicht auf dem aktuellen Stand. Eine Metformin-Therapie ist kein Grund für die Verzögerung der operativen Therapie. (1x berichtet)
Es werden häufig Kapazitätsprobleme als Gründe für die Auffälligkeit benannt. In Zusammenschau mit dem korrespondierenden QI zur präoperativen Verweildauer bei osteosynt. Versorgung erkennt die Fachkommission daher Hinweise auf Struktur- und Prozessmängel. (1x berichtet)
Fehlende bzw. unzureichende SOP's zum präoperativen Management, Kapazitätsprobleme (1x berichtet)
Gehäuft initial konservatives Vorgehen. Ergebnis außerhalb des Referenzbereiches und Ergebnisverschlechterung. (1x berichtet)
Gerinnungsmanagement (1x berichtet)
Gerinnungsmanagement vor OP noch verbesserungswürdig (1x berichtet)
Gründe für verzögerte operative Versorgung sind teilweise nicht ausreichend benannt. Siehe auch Hinweis ASS/Metformin in der Stellungnahme. Dokumentationsfehler. (1x berichtet)
Kapazitätsengpässe und fehlende stringende organisatorische Regelungen, auch zum Umgang mit gerinnungshemmender Medikation“ (1x berichtet)
Kapazitätsgründe, Priorisierung anpassen (1x berichtet)
Keine konsequente Umsetzung der Vorgaben der QSFFx-RL (1x berichtet)
Nicht für jeden Fall ist die z. T. deutlich verlängerte präoperative Verweildauer medizinisch nachvollziehbar. (1x berichtet)
OP innerhalb von 48 Std auch bei DOAK-Einnahme (2x berichtet)
OP innerhalb von 48 Std auch bei DOAK-Einnahme, richtige Dokumentation von In-House-Stürzen. (1x berichtet)
OP- und ITS-Kapazität muss erweitert werden (1x berichtet)
Trotz Vorlage einer nachvollziehbaren SOP für den Umgang mit gerinnungshemmenden Medikamenten bei diesen Patienten, besteht jetzt eine vermehrte Auffälligkeit aufgrund anderer Prozessmängel. (1x berichtet)
Trotz vorliegender SOPs gemäß QSFFx-RL bestehen weiterhin nicht nachvollziehbare Verzögerungen der Operationen. (1x berichtet)
Umgang mit gerinnungshemmender Medikation. (1x berichtet)
Verbesserung Indikationsstellung zur abwartenden konservativen Therapie und Umgang mit gerinnungshemmender Medikation erforderlich (1x berichtet)
Vereinbarungen im Kollegialen Gespräch (1x berichtet)
Verschlechterung Blutgerinnungsmanagement (1x berichtet)
insgesamt Prozessstraffung an einige Stellen erforderlich (Antikoagulation, Diagnostiken vor OP) (1x berichtet)
interklinische Transportkapazitäten zwischen mehreren Standorten sowie OP-Notfallkapazitäten werden verbessert, Schulungen anderer Fachdisziplinen sind erfordlich und geplant (1x berichtet)</t>
  </si>
  <si>
    <t>Die teilweise erhebliche verlängerte Präoperative Verweildauer kann nicht nachvollzogen werden. (1x berichtet)</t>
  </si>
  <si>
    <t>Die Fachkommission erkennt Hinweise auf Struktur- und Prozessmängel bei der Sturzprophylaxe. Zum einen erfolgt eine Sturzrisikoeinschätzung nicht regelhaft, nur selten werden nach der Einschätzung Maßnahmen abgeleitet. Zum anderen erfolgte auch die Sturzprophylaxe nicht regelhaft und nachvollziehbar. (1x berichtet)
Obwohl der Qualitätsindikator wegen Hinweises auf eingeschränkte Validität aktuell überarbeitet wird, stellt die hohe Anzahl an Dokumentationsfehlern, die auch auf eine sehr angespannte Personalsituation zurückzuführen ist, ein vordringliches Strukturproblem dar. (1x berichtet)
wiederholte Mängel in der Dokumentation (1x berichtet)</t>
  </si>
  <si>
    <t>Bei über einem Drittel der Patienten sind allgemeine Komplikationen aufgetreten, die mit guten Prozessen /-abläufen seltener zu erwarten wären (was sich in den Vorjahren auch gezeigt hatte). (1x berichtet)
Die Fachkommission erkennt eine Häufung von Komplikationen im Vergleich zur Gesamtfallzahl und zudem ein gehäuftes Auftreten von Fällen mit Delir als Komplikation. Es werden daher Hinweise auf Struktur- und Prozessmängel beobachtet. (1x berichtet)
Die Fachkommission sieht eine relative Häufung von Fällen mit Delir als Komplikation. Aus der Stellungnahme ist zudem als Maßnahme kein Delir-Screening erkennbar. Die Fachkommission erkennt daher Hinweise auf Struktur- und Prozessmängel. (1x berichtet)
Vermeidung von perioperativen Harnwegsinfekten (1x berichtet)
gehäuft Harnwegsinfektionen (1x berichtet)</t>
  </si>
  <si>
    <t>Die Fachkommission erkennt bei sukzessivem Anstieg der Komplikationen und gleichzeitig eher rückläufiger Gesamtfallzahl eine Häufung an kardialen Komplikationen, die Hinweise auf Volumenmangel geben. (1x berichtet)
Die Fachkommission erkennt eine relative Häufung von Delir und akutem Nierenversagen, die im Kontext mit den anderen Komplikationsindikatoren Hinweise auf Struktur- und Prozessmängel geben. (1x berichtet)
Die Fachkommission sieht Hinweise auf Struktur- und Prozessmängel. (1x berichtet)
Eine relative Häufung von Delir und kardialen Komplikationen weist auf Defizite in der präoperativen Vorbereitung hin. (1x berichtet)
Hauptprobelm HWI: Liegedauer BDK wird kritisch evaluiert, Arbeitsanweisungen erfolgt (1x berichtet)
Verbesserungsbedarf bei präop. Management sowie Pneumonieprophylaxe (1x berichtet)
Vermeidung von perioperativen Harnwegsinfekten. (1x berichtet)
gehäuft Harnwegsinfekte (1x berichtet)
standardisiertes Schmerzmanagement mit Ibuprofen erfordert spezielles Monitoring hinsichtlich akuten Nierenversagen (1x berichtet)</t>
  </si>
  <si>
    <t>Hauptprobelm HWI: Liegedauer BDK wird kritisch evaluiert, Arbeitsanweisungen erfolgt (1x berichtet)</t>
  </si>
  <si>
    <t>Art der Niereninsuffizienz, sowie Umgang mit der Situation unklar (u.a. kein Kreatininwert angegeben). (1x berichtet)
Es erfolgte keine aussagekräftige Stellungnahme mit suffizienten Beschreibungen zu allg. Komplikationen. (1x berichtet)</t>
  </si>
  <si>
    <t>hohe Rate bei geringer Fallzahl (1x berichtet)</t>
  </si>
  <si>
    <t>Aufgrund der relativen Häufung von periprothetischen Frakturen im Bereich des Schaftes ist von Hinweisen auf Struktur- und Prozessmängel auszugehen. Die Fachkommission bittet um Überprüfung der Prozesse hinsichtlich OP-Technik, Implantate und Lagerung. (1x berichtet)
Das Ergebnis ist wiederholt auffällig. (1x berichtet)
Die Fachkommission kritisiert die Höhe der Komplikationsrate und die nach ihrer Einschätzung zu langen OP-Dauern, die sich offensichtlich in den Raten der Serome/Infektionen niederschlagen. Sie spricht Empfehlungen aus und wird das Ergebnis im Folgejahr besonders beobachten. (1x berichtet)
Die routinemäßig zementierte Verankerung von Endoprothesen bei PatientInnen über 75 Jahren wird empfohlen. (1x berichtet)
Hohe Personalfluktuation, unzureichend ausgearbeitete SOP's (1x berichtet)
Relevante Komplikationen (zwei mal Gefäßverletzung) bei geringen Fallzahlen. (1x berichtet)
Thrombosepryophylaxekonzept wird überarbeitet um gehäufte Nachblutungen  und Serome zu vermeiden (1x berichtet)
in Zukunft bei porotischen Verhältnissen, v.a. im höheren Alter der Patienten, wird häufiger die zementierte Versorgung präferiert (zur Reduktion periproth. Frakturen) (1x berichtet)
mehrfach Luxationen (1x berichtet)</t>
  </si>
  <si>
    <t>Applikationsweise für Tranexamsäure wird modifiziert, um Serombildung zu reduzieren (1x berichtet)
Aufgrund der hohen schaftassoziierten Komplikationsrate erkennt die Fachkommission Hinweise auf Struktur- und Prozessmängel. Die Fachkommission bittet um Überprüfung der Prozesse hinsichtlich Patientenselektion/Implantatwahl, OP-Technik und Lagerung. (1x berichtet)
Aus Sicht der Fachkommission ist eine auffallend hohe Rate an Nervenläsionen zu registrieren. (1x berichtet)
Aus Sicht der Fachkommission ist eine auffallend hohe Rate an Wundheilungsstörungen bzw. Infektionen zu registrieren. Die Fachkommission empfiehlt neben den geschilderten Maßnahmen ein unterjähriges Monitoring der Ergebnisse z. B. anhand der Quartalsauswertungen des IQTIG. (1x berichtet)
Die Fachkommission erkennt Struktur- und Prozessmangel aufgrund einer Häufung an periprothetischen Frakturen. (1x berichtet)
Erhöhte Komplikationsrate. (1x berichtet)
Gehäufte Femoralisläsionen. Bereits im Vorjahr qualitativ auffällig, Ergebnis aber verbessert. (1x berichtet)
Laut Stellungnahme wohl gehäuft prolongierte Wundsekretion (VACV-Therapie) und Blutungen bei einem Operateur. (1x berichtet)
Vereinzelt intraoperative Qualitätsprobleme identifiziert (3x berichtet)
Zwei Infektionen bei geringer Fallzahl (einmal Patient verstorben (elektiver Eingriff!)). (1x berichtet)
neue OP-Methode etabliert (1x berichtet)</t>
  </si>
  <si>
    <t>Auf Grund der geringen Fallzahl werden die ausreichenden strukturellen Bedingungen für diesen Eingriff angezweifelt. (1x berichtet)
Hohe Personalfluktuation, unzureichend ausgearbeitete SOP's (1x berichtet)</t>
  </si>
  <si>
    <t>Aus Sicht der Fachkommission ist eine auffallend hohe Rate an Wundheilungsstörungen bzw. Infektionen zu registrieren. Neben den in der Stellungnahmengeschilderten Maßnahmen sollte ein unterjähriges Monitoring der Ergebnisse zur Kontrolle etabliert werden (z. B. Quartalsauswertungen des IQTIG). (1x berichtet)
Das Ergebnis ist wiederholt auffällig. (1x berichtet)
Die Fachkommission hat die Durchführung einer qualitätsfördernden Maßnahme empfohlen. (1x berichtet)
Die Fachkommission sieht teilweise Fälle, die bereits in Stellungnahmen der anderen Indikatoren beschrieben wurden, und diskutiert die auch hier beschriebenen Serome/Hämatome kritisch. Sie kritisiert die Komplikationsrate bei kleiner Grundgesamtheit, spricht Empfehlungen aus und wird das Ergebnis im Folgejahr besonders beobachten. (1x berichtet)
Hohe Personalfluktuation, unzureichende Expertise für komplexe Eingriffe (geringe Fallzahl) (1x berichtet)
Hohe Rate an frühen Revisionen wegen Implantatlockerung oder Fehlplatzierung. (1x berichtet)
Prozess Dokumentation muss verbessert werden (1x berichtet)
Prozess Dokumentation sollte verbessert werde. Häufige Komplikationen, gehäuft Luxationen. Implantatauswahl nicht nachvollziehbar. (1x berichtet)
Weiterführende Maßnahmen im Rahmen der Maßnahmenstufe 2 (1x berichtet)
gehäuft Komplikationen bei geringer Fallzahl (1x berichtet)
gehäuft Luxationen (1x berichtet)</t>
  </si>
  <si>
    <t>Auf Grund der geringen Fallzahl werden die ausreichenden strukturellen Bedingungen für diesen Eingriff angezweifelt. (1x berichtet)
Hohe Personalfluktuation, unzureichende Expertise für komplexe Eingriffe (geringe Fallzahl) (1x berichtet)
hohe Rate bei geringer Fallzahl (1x berichtet)</t>
  </si>
  <si>
    <t>Aufgrund einer geringen Teilnehmerzahl musste der Dialog abgesagt werden. Die FK schaut sich die Entwicklung der Ergebnisse im nächsten Jahr erneut an. (1x berichtet)
hohe "Rate" bei geringer Fallzahl. (1x berichtet)</t>
  </si>
  <si>
    <t>Aus Sicht der Fachkommission ist eine auffallend hohe Rate an Wundheilungsstörungen bzw. Infektionen zu registrieren. Die Fachkommission empfiehlt neben den geschilderten Maßnahmen ein unterjähriges Monitoring der Ergebnisse z. B. anhand der Quartalsauswertungen des IQTIG. (1x berichtet)
Aus Sicht der Fachkommission ist eine auffallend hohe Rate an Wundheilungsstörungen bzw. Infektionen zu registrieren. Neben den in der Stellungnahmengeschilderten Maßnahmen sollte ein unterjähriges Monitoring der Ergebnisse zur Kontrolle etabliert werden (z. B. Quartalsauswertungen des IQTIG). (1x berichtet)
Der Fall wird auf Wiedervorlage gesetzt (1x berichtet)
Die Fachkommission erkennt ein zweites Mal in Folge Hinweise auf Struktur- und Prozessmängel und bittet dringend die Prozesse hinsichtlich der Indikationsstellung, OP-Technik, Implantatwahl und Lagerung zu überprüfen. (1x berichtet)
Etablierung neuer OP-Methode und Hygieneschulungen sind geplant (1x berichtet)
Hohe Personalfluktuation, unzureichend ausgearbeitete SOP's (1x berichtet)
Keine konsistente Regelung zum OP-Verfahren (z.B. zement vs. zementfrei) (1x berichtet)
erstmals qualitativ auffällig (1x berichtet)
gehäuft Luxationen (1x berichtet)</t>
  </si>
  <si>
    <t>Qualitätsindikatoren: Freitextkommentare zur Bewertung der qualitativ auffälligen Ergebnisse (AJ 2024) - HGV-HEP</t>
  </si>
  <si>
    <t>Es erfolgte keine aussagekräftige Stellungnahme mit Benennung der Gründe, weshalb die Gehfähigkeit nur eingeschränkt wiederhergestellt werden konnte. (1x berichtet)</t>
  </si>
  <si>
    <t>Qualitätsindikatoren: Freitextkommentare zur Bewertung der qualitativ auffälligen Ergebnisse (AJ 2024) - KEP</t>
  </si>
  <si>
    <t>Aufgrund anhaltender Probleme bei der korrekten Dokumentation der prätherapeutischen histologischen Diagnosesicherung durch Stanz- oder Vakuumbiopsie ergeben sich klare Hinweise auf multiple Prozessmängel bzgl. der Dokumentationsqualität. Bereits im Vorjahr erfolgte hierzu eine Zielvereinbarung zur Prüfung und Korrektur der Dokumentation. (1x berichtet)
Die Fachkommission diskutiert die mitgeteilten Informationen intensiv. Sie hinterfragt die Abweichung vom  seitens der Leitlinien empfohlenen Prozedere, adäquate Beratung bei mitgeteiltem Patientenwunsch und die seitens der Einrichtung gesehene fehlende Konsequenz für die Patientin kritisch. Die Fachkommission kann letztendlich die Argumentation der  Einrichtung nicht nachvollziehen und wertet wie angegeben. (1x berichtet)
Die Fachkommission sieht Hinweise auf Struktur- und Prozessmängel. (1x berichtet)
Es liegen Hinweise auf Prozessmängel vor (1x berichtet)
Hinweise auf Prozessmängel (1x berichtet)
Kein leitliniengerechtes Vorgehen bei (V.a.) Mamma-Ca (2x berichtet)
Nach Auffassung der Fachkommission wäre in drei der fünf Fälle eine Stanzbiopsie indiziert gewesen. Zudem weist die Fachkommission darauf hin, dass MRT-Stanzbiopsien u.a. in Rostock und Schwerin gemacht werden. Die Fachkommission merkt an, dass die Stanz- oder Vakuumbiopsie zwingend für die Indikation und OP-Planung erfolgen sollte, um eine Unter- oder Übertherapie zu vermeiden. (1x berichtet)
Struktur- und Prozessmängel (1x berichtet)</t>
  </si>
  <si>
    <t>Die Ablehnung der Patientin der Stanzbiopsie reicht nicht als Begründung aus, es muss intensive Aufklärung betrieben werden. (1x berichtet)</t>
  </si>
  <si>
    <t>Ist die Möglichkeit zur Durchführung einer stereotaktischen Stanzbiopsie in der Einrichtung nicht gegeben, sollte eine Zuweisung an eine hierzu befähigte Einrichtung erfolgen. Dies ist besonders hinsichtlich einer neoadjuvanten Therapieindikation von großer Bedeutung. (1x berichtet)</t>
  </si>
  <si>
    <t>Hinweise auf Prozessmängel (1x berichtet)</t>
  </si>
  <si>
    <t>Der Leistungserbringer ist schon im zweiten Jahr hintereinander auffällig geworden. (1x berichtet)</t>
  </si>
  <si>
    <t>Hinweise auf Prozess- und/oder Strukturmängel (1x berichtet)
Hinweise auf Prozessmängel (1x berichtet)
Nur sonografische Kontrolle bei Mikrokalk und keine Drahtmarkierung. (1x berichtet)
Struktur- und Prozessmängel (1x berichtet)
kein leitliniengerechtes Vorgehen bei Nachweis von Mikrokalk (1x berichtet)</t>
  </si>
  <si>
    <t>Das Vorgehen war nicht leitliniengerecht. (1x berichtet)
Die Fachkommission nimmt das Statement, mit dem mitgeteilt wird, dass am Standort keine Strukturen der Mammachirurgie vorgehalten und (auch zukünftig) keine entsprechenden Fälle versorgt werden, zur Kenntnis. Die Fachkommission diskutiert die durchgeführte Behandlung der Patientin gleichwohl intensiv, erkennt keine notfallmäßige Versorgung und somit keine Notwendigkeit der Durchführung des Eingriffs an diesem Standort. Darüber hinaus vermisst die Fachkommission Informationen zu erkennbarer Diagnostik und zur Histologie und empfiehlt eine zukünftige Zuweisung entsprechender Fälle in ein Zentrum. (1x berichtet)
Die Stellungnahme zeigt ein nicht leitliniengerechtes Vorgehen bzgl. der präoperativen Drahtmarkierung. (1x berichtet)
Hinweise auf Prozessmängel (1x berichtet)
Hinweise auf Struktur- und/oder Prozessmängel (2x berichtet)
Struktur- und Prozessmängel (1x berichtet)</t>
  </si>
  <si>
    <t>Hinweise auf Prozessmängel (3x berichtet)
Kein leitliniengerechtes Vorgehen bei (V.a.) Mamma-Ca (1x berichtet)
Prozess: nach Drahtmarkierung sollte Bildgebung erfolgen (1x berichtet)</t>
  </si>
  <si>
    <t>Das Vorgehen war nicht leitliniengerecht. (2x berichtet)
Die axilläre Sentinelpräparation war nicht indiziert. (1x berichtet)
Hinweise auf Prozessmängel (5x berichtet)
Kein leitliniengerechtes Vorgehen bei (V.a.) Mamma-Ca (1x berichtet)
Kein leitlinienkonformes Vorgehen. Der Leistungserbringer hat dies erkannt und Verbesserungsmaßnamen eingeleitet. (1x berichtet)
Struktur- und Prozessmängel (1x berichtet)</t>
  </si>
  <si>
    <t>Die Stellungnahme zeigt ein nicht leitliniengerechtes Vorgehen bzgl. der Indikationsstellung zur Sentinel-Lymphknoten-Biopsie (SLNB). Laut S3-Leitlinie "Früherkennung, Diagnostik, Therapie und Nachsorge des Mammakarzinoms" soll bei einem DCIS eine SLNB nur durchgeführt werden, wenn eine sekundäre SLNB aus technischen Gründen nicht möglich ist. (1x berichtet)</t>
  </si>
  <si>
    <t>Aus Sicht der Fachkommission ist die Durchführung einer Axilla-Dissektion bzw. der Verzicht auf eine Sentinel-LK-Biopsie bei einzelnen Fällen nicht nachvollziehbar. (1x berichtet)
Hinweise auf Struktur- oder Prozessmängel. (1x berichtet)
In Zusammenschau der deutlichen Häufung von Dokumentationsfehlern in mehreren Indikatoren ergeben sich klare Hinweise auf multiple Struktur- und Prozessmängel bzgl. der Dokumentationsqualität. (1x berichtet)
Kein leitlinienkonformes Vorgehen. (1x berichtet)
Kein leitlinienkonformes Vorgehen. Sonografische Einschätzung nicht ausreichend für Therapiekonsequenz. (1x berichtet)</t>
  </si>
  <si>
    <t>Die Stellungnahme zeigt ein nicht leitliniengerechtes Vorgehen in Bezug auf die präoperative histologische Sicherung des Lymphknotenstatus und die Indikation zur Axilladissektion. (1x berichtet)</t>
  </si>
  <si>
    <t>Das Vorgehen war nicht leitliniengerecht. (1x berichtet)
Die Fachkommission geht davon aus, dass die gezogenen Konsequenzen dazu führen, dass Betroffenen zukünftig ausreichend Zeit eingeräumt wird, um sich über die Krankheit und das entsprechende Behandlungskonzept sowie alternative Behandlungskonzepte zu informieren. (1x berichtet)
Hinweise auf Prozessmängel (2x berichtet)
Problem wurde erkannt und Standard in Klinik-Standard Operating Procedure (SOP) aufgenommen. (1x berichtet)
geringe Fallzahl (1x berichtet)</t>
  </si>
  <si>
    <t>Aufgrund anhaltender Probleme bei der korrekten Dokumentation der postoperativen Therapieplanung in der interdisziplinären Tumorkonferenz ergeben sich klare Hinweise auf multiple Prozessmängel bzgl. der Dokumentationsqualität. Bereits im Vorjahr erfolgte hierzu eine Zielvereinbarung zur Prüfung und Korrektur der Dokumentation. (1x berichtet)
Die Fachkommission sieht Hinweise auf Struktur- und Prozessmängel. (1x berichtet)</t>
  </si>
  <si>
    <t>Qualitätsindikatoren: Freitextkommentare zur Bewertung der qualitativ auffälligen Ergebnisse (AJ 2024) - MC</t>
  </si>
  <si>
    <t>2023004286: Prozessschritte wurden nicht entsprechend der internen Vorgaben eingehalten und umgesetzt 2023006909 falsche Codierung, Dekubitus lag bereits bei Aufnahme vor (1x berichtet)
Auch unter Berücksichtigung einiger Dokumentationsfehler weist die Anzahl entstandener Dekubitalulcera auf Struktur- und Prozessmängel hinsichtlich der Präventionsstrategien für das Auftreten von Dekubitalulcera im speziellen (geronto-)psychiatrischen Patientenkollektiv der Klinik hin. (1x berichtet)
Aus Sicht der Fachkommission bestehen Verbesserungspotenziale hinsichtlich der Präventionsstrategien für das Auftreten von Dekubitalulcera im speziellen gerontopsychiatrischen Patientenkollektiv und in der konsequenten Umsetzung des Expertenstandards. (1x berichtet)
Aus Sicht der Fachkommission ist die Umsetzung des Expertenstandards Dekubitusprophylaxe nicht durchgängig nachvollziehbar. Verbesserungsmaßnahmen seitens der Einrichtung sind initiiert aber noch nicht vollumfänglich umgesetzt. (1x berichtet)
Bei wiederholter Auffälligkeit und Verschlechterung des Ergebnisses im Vergleich zum Vorjahr werden Hinweise auf Struktur- und Prozessmängel, wie z. B. Defizite in der Erhebung des Hautstatus und der korrekten Risikoerfassung bei Aufnahme, gesehen. Anhand der Stellungnahme wurden wenig patienten-individuell abgestimmte, pflegerische Maßnahmen und kein kohärenter Prozess zum Assessment und zur Dokumentation im Rahmen der Dekubitusprophylaxe erkennbar. (1x berichtet)
Das Ergebnis liegt deutlich außerhalb des Referenzbereichs. Gute Analyse, Schlussfolgerungen sind geeignet, die Versorgung der Patientinnen und Patienten zu verbessern, wenn diese konsequent umgesetzt werden. (1x berichtet)
Das therapeutische Ziel liegt primär auf der psychiatrischen Stabilisierung, die Prävention/ Dekubitusprophylaxe hat man dadurch aus dem Fokus verloren, die Förderung der Alltagskompetenzen, eine Wiederherstellung der eigenständigen Versorgung im eigenen Haushalt erhielt durch die Maßnahmen zum lebenspraktischen Training, der Assistenz in der Körper-, Mund- und Zahnpflege die Prioritäten (1x berichtet)
Der in der Stellungnahme beschriebene Verlauf stellt sich nicht nachweislich dar. Es fehlen die Dokumente zu Risikoeinschätzungen, der individuelle Bewegungsplan, Berichteblatt mit Einträgen zu Verweigerung und/oder Ablehnung der Lagerungs- und Bewegungsmaßnahmen. Weitere Maßnahmen (druckverteilende Hilfsmittel, z. B. Weichlagerung/Wechseldruck) sind nicht angegeben. Alleine die Ablehung der Maßnahmen durch die Patientin erklärt die Entstehung nicht, zumal die gleichen oder ähnliche Maßnahmen zur Unterstützung der Abheilung erforderlich sind. (1x berichtet)
Die FK bedankt sich für den konstruktiven Austausch in Form einer Begehung. Die Klinik hat bereits umfangreiche Maßnahmen ergriffen, um zukünftig nicht mehr auffällig zu werden. Die Ergebnisse werden im kommenden Jahr durch die FK gesichtet und bei einer erneuten Auffälligkeit weitere Maßnahmenschritte ergriffen. (1x berichtet)
Die Fachkommission bewertet den stetigen Anstieg der Patienten, bei denen im stationären Verlauf ein Dekubitus entstanden ist, als kritisch. Die vorliegende Stellungnahme bekräftigt diese Einschätzung. Es wurde deutlich, dass die Dekubiti vorrangig im Übergangsstadium von der Weaningstation auf die Frührehabilitation entstanden sind. Nach Auffassung der Fachkommission ist es daher notwendig, die Prophylaxemaßnahmen auf der Weaningstation zu verbessern. Es ist nicht ausreichend, nur das Wundmanagement zu verbessern. Hierzu fanden entsprechende Fortbildungen statt. Es wird empfohlen, mit dem Personal Schulungen zur Dekubitus-Prophylaxe durchzuführen. (1x berichtet)
Die Fachkommission sieht Hinweise auf Struktur- und Prozessmängel. Aus Sicht der Fachkommission wird die korrekte Umsetzung des Expertenstandards Dekubitusprophylaxe in der Pflege (2. Aktualisierung 2017) nicht sichtbar. Die Einrichtung erhielt einen ausführlichen Kommentar zur Bewertung und wird im Folgejahr besonders beobachtet. (1x berichtet)
Die Fachkommission sieht Hinweise auf Struktur- und Prozessmängel. Es bestehen Defizite in der Planung von individuellen, prophylaktischen Maßnahmen, insbesondere bei Patient:innen mit psychischen Erkrankungen/Demenz. Es erfolgt ein Kollegialgespräch zur gemeinsamen Erarbeitung von Verbesserungsmaßnahmen. (1x berichtet)
Dokumentations-, Beurteilungs- und Einschätzungsproblem bei Hautveränderungen (1x berichtet)
Dokumentationsproblem im Sinne des Verfahrens und pflegefachlich nicht korrekte Vorgehensweise und Dokumentation. (1x berichtet)
Dokumentationsprobleme, Dokumentation unvollständig (1x berichtet)
Durch eine unzureichende Abbildung der Risikofaktoren des Gesamtpatientenkollektivs kam es zusätzlich zu den beschriebenenen Zusammenhängen mutmaßlich zu einem falsch zu niedrig erhobenen E-Wert. Zusätzlich liegen in einem Teil der Fälle auch pflegerische Defizite der Auffälligkeit zugrunde. Die Klinik hat im Rahmen der Stellungnahmeaufbereitung bereits eigeninitiativ Verbesserungsmaßnahmen in Form von Schulungen und Pfelgevisiten eingeleitet. (1x berichtet)
Durch eine unzureichende Abbildung der Risikofaktoren des Gesamtpatientenkollektivs kam es zusätzlich zu den beschriebenenen Zusammenhängen mutmaßlich zu einem falsch zu niedrig erhobenen E-Wert. Zusätzlich liegen in einem Teil der Fälle auch pflegerische Defizite der Auffälligkeit zugrunde. Die Klinik hat im Rahmen der Stellungnahmeaufbereitung bereits eigeninitiativ Verbesserungsmaßnahmen in Form von Schulungen und verbessertem Hilfsmitteleinsatz eingeleitet. (1x berichtet)
Erfasste Risikofaktoren nicht ausreichend, fehlende Einschätzung der Wirkung von Scherkräften und/oder anderer extrinsischer Risiken. Risikobewertung nicht individuell angepasst. Prophylaktische sowie therapeutische Maßnahmen zu spät ergriffen. (1x berichtet)
Es erfolgte keine systematische Abfrage des DEK-Risikos. Teilweise wurde das Risiko auch falsch eingeschätzt. Es fand keine, dem bestehenden Dekubitusrisiko entsprechende, angemessene Versorgung statt. (1x berichtet)
Fehlende Verfahrensanweisung im Umgang mit Dekubitus Kein Nachweis über Positionierungsmaterialien zur Verringerung des Dekubitus im Sitzen o.ä. (1x berichtet)
Keine Lagerungspläne und Maßnahmenpläne vorgelegt, es ist nicht erkennbar welche pflegerischen Maßnahmen zur Dekubitusprophylaxe eingeleitet, bzw. durchgeführt wurden. Fehlerhafte Risikoeinschätzung. Die Einrichtung war bereits auffällig. Die Anzahl der aufgetretenen Dekubities sind in der Einrichtung zu hoch. (1x berichtet)
Klinik hat nach erfolgter QS-Maßnahme Anfang 2024 Verbesserungen initiiert, die Wirkung zu zeigen scheinen. Die Fälle aus 2023 sind trotzdem als qualitativ auffällig zu bewerten. (1x berichtet)
Lückenhafte Dokumentation der Maßnahmendurchführung (1x berichtet)
Lückenhafte Wunddokumentation (1x berichtet)
Nach Auffassung der Fachkommission lässt sich die Abweichung vom Referenzbereich nicht allein durch das besondere Patientenklientel erklären, da dieses in dem Indikator über die Risikostatistik mit abgebildet wird. Der Fachkommission erscheint die korrekte Risikoeinschätzung fraglich. 8 von 10 PatientInnen mit keinem, geringen oder mittleren Risiko bei Übernahme/Aufnahme haben, trotz aufgezeigten Maßnahmen, einen Dekubitus bekommen. Der Stellungnahme war zu entnehmen, dass die Wunddokumentation mehrfach lückenhaft war bzw. gar nicht angelegt wurde. Die Fehleranalysen sind nach Auffassung der Fachkommission unzureichend. Zudem merkt die Fachkommission an, dass bei Verlegung aus einer anderen Klinik der Dekubitalulcus bei Aufnahme dokumentiert werden muss. Es scheint in der Klinik bzw. in der Kooperation mit dem zweiten Standort Defizite im Prozess der Dekubitusprävention und in der Umsetzung des Pflegestandards zu geben. Eine zwischen beiden Klinikstandorten abgestimmte Struktur- und Prozessqualität des Anti-Dekubitus-Managements ist ratsam sowie regelmäßige klinikübergreifende Schulungen/ Auswertungen. Da der Leistungserbringer bereits im Vorjahr qualitativ auffällig wurde, weist die Fachkommission vorsorglich darauf hin, dass im Folgejahr der Abschluss einer Zielvereinbarung angeraten ist, sofern keine Ergebnisverbesserung erkennbar ist. (1x berichtet)
Prophylaktische Maßnahmen nicht ersichtlich, Anpassung der Pflegemaßnahmen nicht ausreichend, kritische Eigenreflektion unzureichend (1x berichtet)
Prophylaktische Maßnahmen und Hilfsmitteleinsatz zu spät ergriffen und eingesetzt. Lagerungsintervalle nicht ausreichend nachvollziehbar. Keine definierten Prozessabläufe erkennbar. Fehlender Einsatz eines Wundmanagers oder Pflegeexperten. Abgrenzung von Dekubitus zu IAD gelingt nicht. (1x berichtet)
Standardisiertes und nicht individuell angepasstes Vorgehen. Keine individuelle Risikoerfassung und entsprechende Maßnahmenplanung nachvollziehbar. Hautinspektionen erfolgen zu spät und Maßnahmen werden nicht rechtzeitig ergriffen. (1x berichtet)
Verbesserungsbedarf bei Prophylaxe eines Dekubitus, Pflegemaßnahmen bzw. Pflegeplanung stärker fokussieren, Erfassen von Risikofaktoren und das Ableiten von Maßnahmen als wichtiges Element des initialen Assessments berücksichtigen, Fallbesprechungen berufsübergreifend, Wundmanager stärker bei der Vermeidung eines Dekubitus integrieren, internes Audit-Instrument des Expertenstandards Dekubitusprophylaxe etablieren, regelmäßige fortbildungen und Schulungen. (1x berichtet)
Vorgaben der vorliegenden Standards wurden nicht vollständig umgesetzt. (1x berichtet)
Wunddokumentation unvollständig (2x berichtet)
Zwischen Erst- und Folgeerhebung zur Erkennung eines Dekubitusrisikos liegen 3 Monate, das im Einrichtungsstandard geforderte individuelle Intervall zur Wiederholung der Ermittlung des Dekubitusrisikos ist nicht nachvollziehbar (Vorgang 2023003932) Für Fall 2023002304 liegt kein Dokument der Dekubitusrisikoerfassung vor. Maßnahmenplanungen liegen zur Bewertung in beiden Fällen nicht vor, vorgelegt werden Durchführungsnachweise (1x berichtet)</t>
  </si>
  <si>
    <t>Das Ergebnis hat sich im Vergleich zum Vorjahr deutlich verbessert, liegt aber weiterhin außerhalb des Referenzbereichs. (2x berichtet)
Das Ergebnis hat sich im Vergleich zum Vorjahr deutlich verschlechtert. (1x berichtet)
Das Ergebnis hat sich im Vergleich zum Vorjahr verbessert, liegt aber weiterhin außerhalb des Referenzbereichs. (1x berichtet)
Das Ergebnis hat sich im Verlauf der letzten vier Jahre stetig verschlechtert und liegt erstmals außerhalb des Referenzbereichs. (1x berichtet)</t>
  </si>
  <si>
    <t>6373030: 13.08. erste Beschreibung einer lividen Verfärbung an der Ferse 30.08.: Ferse: "Grad 5 nicht klassifizierbar" Wunddokumentation vom 14.08, ein Verlauf ist nicht erkennbar Lagerungsnachweise vom 03.08. bis 16.08. In den Zeitraum der massiven Verschlechterung des Dekubitus fehlen die Lagerungsnachweise. Eine Freilagerung der Fersen ist nicht erlennbar. 679613 04.11.: Pflegebericht: Blutblase linke Ferse 09.11. Dekubitus Grad 2 Ferse links 22.11. Dekubitus Grad 2 Ferse links keine Wunddikumentation, Verlauf ist nicht erkennbar Lagerungsplan endet am 11.11. danach massive Verschlechterung des Dekubitus Fersenfreilagerung nicht erkennbar (1x berichtet)
Anforderungen der vorhandenen Vorgaben werden nicht vollständig beachtet bzw. umgesetzt. (1x berichtet)
Angeforderte Unterlagen im Stellungnahmeverfahren werden nicht vorgelegt. Das Vorgehen in der Klinik laut vorliegendem Standard ist aufgrund fehlender Dokumente nicht abzuleiten. Nach Einschätzung des Leistungserbringers handelt es sich um individuelle Einzelfälle. Die Standards weisen Quellen von 2010 auf und sind somit nicht auf dem aktuellsten Stand. (1x berichtet)
Aufgrund nicht regelmäßig durchgeführter Evaluationen (z.B. in Form einer Hautinspektion) konnte eine Maßnahmenplanung nicht ausreichend erfolgen, weshalb die Fachkommission Hinweise auf Struktur- und Prozessmängel sieht. (1x berichtet)
Beschriebene Maßnahmen zur Dekubitusprophylaxe sind nicht durchgehend geeignet. Zielgerichtetes und der individuellen Situation angepasstes Handeln ist nicht nachvollziehbar. Fehlender Hilfsmitteleinsatz. (1x berichtet)
Beschriebene prophylaktische Maßnahmen sind nicht ausreichend. Mängel bestehen in der Dokumentation und Informationsweitergabe (auch lt. Angabe der Einrichtung). (1x berichtet)
Das Ergebnis wird als qualitativ auffällig bewertet.
Der Expertenstandard "Dekubitusprophylaxe in der Pflege" wurde aktualisiert und entspricht den aktuellen Empfehlungen zur Dekubitusprophylaxe. Setzen Sie diesen konsequent um. (1x berichtet)
Das Vorgehen bei der Einschätzung des Dekubitusrisikos ist nicht korrekt. Risikoeinschätzung wird nicht konsequent durchgeführt. (1x berichtet)
Der Fachkommission wird eine  selbstreflektierte Einschätzung vorgelegt. Auch nach ihrer Einschätzung fand der mit der pAVK vorliegende Risikofaktor für die Entstehung eines Dekubitus zu wenig Berücksichtigung. Der Pflegeprozess der Dekubitusprophylaxe ist in nicht ausreichender Art und Weise ersichtlich. Zwar liegen Bewegungsförderungspläne vor - gleichwohl wurden diese jedoch zu spät initiiert. Darüber hinaus weisen die Lagerungen Unterbrechungen auf, die nach Interpretation der Fachkommission auf die Durchführung der Dialyse zurückzuführen sein sollten. Sie vermisst gleichwohl die interdisziplinäre Zusammenarbeit mit der Dialyseeinrichtung - insbesondere eine Übergabe des Pflegeproblems bei bestehendem erheblichen Risiko für die Entstehung eines Dekubitus. Letztendlich erachtet die Fachkommission den Expertenstandard Dekubitusprophylaxe als nicht ausreichend umgesetzt und bewertet entsprechend. Die Fachkommission verweist explizit auf die Kommentare zu den Bewertungen beider Vorjahre und bittet um Übersendung des internen Pflegestandards Dekubitusprophylaxe nebst eventuell mitgeltender Dokumente sowie um die Darstellung von internen Maßnahmen, die die Einrichtung in Aufarbeitung der mitgeteilten Einschätzungen der Fachkommission bereits eingeleitet hat und in der Folge noch einleiten wird. Anhand der vorgelegten Unterlagen wird die Fachkommission beratend tätig werden. (1x berichtet)
Der definierte Prozess zur Erst- und Folgeeinschätzung des Dekubitusrisikos wird nicht umgesetzt. Die sich aus der Risikoeinschätzung und den ermittelten Risikofaktoren durchzuführenden prophylaktischen Maßnahmen sind nicht zeitgerecht umgesetzt worden. Das Vorgabedokument oder die Verfahrensanweisung enthält keine Verpflichtung zur Risikoeinschätzung. (1x berichtet)
Die Fachkommission erachtet die abgeleiteten Maßnahmen aus dem bereits bei Aufnahme festgestellten hohen Dekubitusrisiko als nicht ausreichend und sieht daher Hinweise auf Struktur- und Prozessmängel. (1x berichtet)
Die Fachkommission ermittelt unzureichend umgesetzte Maßnahmen des Expertenstandards zur Hautinspektion und zur Druckentlastung sowie zum rechtzeitigen Einsatz druckentlastender Hilfsmitte. Die Klinik hat im Rahmen der Stellungnahmeaufbereitung bereits eigeninitiativ Verbesserungsmaßnahmen erarbeitet und mit der Umsetzung begonnen. (1x berichtet)
Die Fachkommission ermittelt unzureichend umgesetzte Maßnahmen des Expertenstandards zur Risikoeinschätzung und Druckentlastung sowie in der Dokumentation. (1x berichtet)
Die Fachkommission ermittelt unzureichend umgesetzte Maßnahmen des Expertenstandards zur Risikoeinschätzung und Druckentlastung sowie in der Dokumentation. Die Klinik hat im Rahmen der Stellungnahmeaufbereitung bereits eigeninitiativ Verbesserungsmaßnahmen erarbeitet und mit der Umsetzung begonnen. (2x berichtet)
Die Fachkommission ermittelt unzureichend umgesetzte Maßnahmen des Expertenstandards zur Risikoeinschätzung und zum rechtzeitigen Einsatz druckentlastender Hilfsmittel sowie in der Dokumentation. Die Klinik hat im Rahmen der Stellungnahmeaufbereitung bereits eigeninitiativ Verbesserungsmaßnahmen erarbeitet und mit der Umsetzung begonnen. (1x berichtet)
Die Fachkommission ermittelt unzureichend umgesetzte Maßnahmen des Expertenstandards, insbesondere zum adäquaten Einsatz von Lagerungsmitteln und bei der Fotodokumentation. (1x berichtet)
Die Fachkommission ermittelt unzureichend umgesetzte Maßnahmen des Expertenstandards, insbesondere zur Risikoeinschätzung sowie Mängel in der Fotodokumentation. Aufgrund der erneuten Auffälligkeit plant die Fachkommission ein gemeinsames Fachgespräch mit Vertretern und Vertreterinnen der Klinik, um individuelles Verbesserungsprotential zu eruieren und  gemeinsame Zielvereinbarungen zu treffen. (1x berichtet)
Die Fachkommission ermittelt unzureichend umgesetzte Maßnahmen des Expertenstandards, insebsondere zur Risikoeinschätzung/Hautbeobachtung und Druckentlastung sowie bei der Fotodokumentation (1x berichtet)
Die Fachkommission ermittelt zugrunde liegende Pflegefehler (unzureichende Risikoeinschätzung und Gesamtkommunikation sowie unsachgemäßer Sitz der Sauerstoffmaske). (1x berichtet)
Die Fachkommission sieht Hinweise auf Prozessmängel bei der Risikoerfassung, Verlaufskontrolle und der Pflegeplanung zur Dekubitusprophylaxe und sieht Schulungsbedarf diesbezüglich. (1x berichtet)
Die Fachkommission sieht Hinweise auf Prozessprobleme beim Pflege-Assessment sowie der Planung und Durchführung von pflegerischen Maßnahmen im besonders dekubitusgefährdeten Patientenklientel mit Querschnittlähmung. (1x berichtet)
Die Fachkommission sieht Hinweise auf Struktur- und Prozessmängel hinsichtlich der differenzierten Risikoeinschätzung in Form eines Initialscreenings und verweist auf die Empfehlungen des Expertenstandards. (1x berichtet)
Die Fachkommission sieht Hinweise auf Struktur- und Prozessmängel, da eine Lagerung auf einer Spezialmatratze von Anfang an zwingend erforderlich gewesen wäre. (1x berichtet)
Die Fachkommission sieht Hinweise auf Struktur- und Prozessmängel, da eine kontinuierliche Hautinspektion fehlt, um eine frühzeitige Verschlechterung zu erkennen und geeignete Maßnahmen einzuleiten. (1x berichtet)
Die Fachkommission sieht Hinweise auf Struktur- und Prozessmängel, u.a. wurden zur Verfügung stehende Maßnahmen nicht vollständig ausgeschöpft (Prophylaxe), Dokumentationsdefizite und Defizite bei der Kategorisierung des Dekubitus wurden sichtbar. (1x berichtet)
Die Fachkommission sieht Hinweise auf Struktur- und Prozessmängel. (5x berichtet)
Die Fachkommission sieht in einem Fall einen Dekubitus Grad 4 bei Aufnahme und somit eine Fehldokumentation im QS-Bogen. Darüber hinaus wird ein weiterer Fall eines initial bereits mobilitätseingeschränkten, multimorbiden Patienten geschildert, bei dem bereits im Aufnahmebefund ein Risiko für das Entstehen eines Dekubitus hätte festgestellt werden müssen. Eine individuelle Maßnahmenplanung fand nicht statt. Maßnahmen der Lagerung oder Bewegungsförderung wurden nicht dokumentiert. Eine Anti-Dekubitus-Matratze kam erst nach Auftreten des Dekubitus - nicht jedoch präventiv zu Einsatz. Die Fachkommission erachtet anhand der vorliegenden Unterlagen den Expertenstandard Dekubitusprophylaxe als nicht umgesetzt und wertet im Sinne qualitativer Auffälligkeiten. Sie empfiehlt dringend das Einleiten von Maßnahmen, um das Bewusstsein für die Dekubitusprophylaxe zu schärfen. (1x berichtet)
Die Fachkommission vermisst eine Zustandsbeschreibung der Haut bei Aufnahme, keine Planung individueller Maßnahmen, zureichende Druckentlastung, sieht zu lange Lagerungsintervalle und ein zu spätes Hinzuziehen des Wundexperten. Letztendlich findet sich keine Dokumentation des Pflegeprozesses der Dekubitusprophylaxe. Die Fachkommission erachtet den Expertenstandard Dekubitusprophylaxe anhand des vorliegenden Falls als in nicht ausreichender Art und Weise umgesetzt und wertet entsprechend. Sie empfiehlt eine Überprüfung der managementseitigen Vorgaben und eine Schulung derselben. sowie die Durchführung   interdisziplinärer Fallbesprechungen und Audits. (1x berichtet)
Die Fachkommission würdigt die umfangreich geschilderte Wunddokumentation ausdrücklich, vermisst gleichwohl den Pflegeprozess der Dekubitusprophylaxe. Den vorliegenden Unterlagen nach scheint der Dekubitus bei bestehendem Risiko durch die Lagerung im OP entstanden zu sein. Die Fachkommission diskutiert eine fehlende Informationsweitergabe pflegerischer Probleme an den Schnittstellen, beispielsweise wie hier bei der Übergabe an den OP. Anhand der vorliegenden Unterlagen sind keine prophylaktischen Maßnahmen erkennbar. Die Fachkommission wertet dies als qualitative Auffälligkeit. Sie bittet um Übersendung der internen Verfahrensanweisung zur Dekubitusprophylaxe nebst eventuell vorliegender mitgeltender Dokumente und um Schilderung des Procederes zur Druckentlastung im OP und wird die Einrichtung nach Einsicht in diese Unterlagen beraten. (1x berichtet)
Die klare Umsetzung des Expertenstandards ist nicht erkennbar und es bestehen gravierende Dokumentationsmängel. (1x berichtet)
Die klare Umsetzung des Expertenstandards ist nicht erkennbar. (1x berichtet)
Dokumentationsmängel und keine korrekte Einschätzungen der Wunde. keine aussagekräftige Stellungnahme. (1x berichtet)
Einschätzung des Dekubitusrisikos wurde nicht konsequent durchgeführt. Die eingereichten Unterlagen zur Dekubitusprophylaxe sind nicht handlungsleitend. (1x berichtet)
Es ist davon auszugehen, dass die pflegerische Beurteilung bei Aufnahme trotz der Risikofaktoren des Pat. nicht ausreichend erfolgt ist. Die Fachkommission sieht daher Hinweise auf Struktur- und Prozessmängel. (1x berichtet)
Es ist keine initiale Einschätzung des Dekubitusrisikos erfolgt. Das Krankenhaus hat mit Maßnahmen zur Verbesserung begonnen. (1x berichtet)
Es liegen Angaben zum Verlauf in stark komprimierter Form vor, keine Dokumentationsbestandteile. Der Leistungserbringer bestätigt für beide Fälle, dass individuell erforderliche Maßnahmen zu spät und / oder unregelmäßig erfolgt sind und somit die Dekubitusentstehung begünstigt wurde. (1x berichtet)
Es liegen Hinweise auf Prozessmängel vor (6x berichtet)
Es liegen fragliche Risikoeinschätzungen vor, es wurde keine dokumentierte Hautbeobachtung laut Expertenstandard durchgeführt. (1x berichtet)
Es werden Defizite in der Klassifizierung von Dekubitalulcera sowie in der sicheren Erkennung bzw. Abgrenzung zu anderen Hautläsionen erkennbar. Teilweise traten Fehleinschätzungen in der initialen Risikoerfassung auf. Es erfolgten bereits qualitätsfördernde Maßnahmen mit der Klinik in den Vorjahren - ein umfassendes Maßnahmenpaket wurde von der Klinik bereits erarbeitet und befindet sich in Umsetzung. (1x berichtet)
Es wurden Mängel in der Umsetzung des Expertenstandard Dekubitusprophylaxe in der Pflege (2. Aktualisierung 2017) sichtbar. (1x berichtet)
Es wurden zur Bewertung überwiegend die Krankenhaus-Entlassbriefe und eine unvollständige Pflegedokumentation hochgeladen. Die Angaben zum Dekubitus im Arztbrief, Pflegeverlaufsbericht und in der Wunddokumentation stimmen nicht überein. Die hausinternen Standards wurden nicht hochgeladen. (1x berichtet)
Expertenstandard nicht durchgängig umgesetzt. (1x berichtet)
Fall 1) Lagerungsintervalle zu lang Fall 2) Dokumentationsproblem, Pat. kam bereits mit Dekubitus Grad II zur Aufnahme, unvollständige Wunddokumentation (1x berichtet)
Fehlende Dokumentation (1x berichtet)
Fehlende Risikoeinschätzung und Maßnahmenplanung (1x berichtet)
Fehlende initiale Einschätzung in der Aufnahmesituation, Umsetzung des hausinternen Standards nicht ersichtlich (1x berichtet)
Fehlende, bzw. nicht dem Zustand des Patienten angepasste Risikoeinschätzung und entsprechend ausbleibende Erbringung individueller Maßnahmen. Lückenhafte Dokumentation. (1x berichtet)
Fehlender Hilfsmitteleinsatz. Standardisiertes und nicht individuell angepasstes Vorgehen. (1x berichtet)
Hilfsmitteleinsatz erfolgt nicht zeitgerecht. Dokumentation erscheint unzureichend und lückenhaft. Verbesserungsmaßnahmen seitens der Einrichtung sind initiiert aber noch nicht vollumfänglich umgesetzt. (1x berichtet)
Hinweise auf Struktur- und Prozessmängel, da keine Risikoeinschätzung bei einem Pat. mit Antirotationsschuh erfolgt ist. (1x berichtet)
Implementierte Standards haben nicht gegriffen, der OP wurde im Rahmen der Aufarbeitung als Risikobereich identifiziert, die Standards dort zwischenzeitlich angepasst. (1x berichtet)
Individueller Lagerungsplan erst nach Dekubitusentstehung angelegt, beobachteter Hautzustand nicht dokumentiert. Pflegerische Informationen nicht erhoben bzw. weitergeleitet bei pflegerischer Versorgung durch Angehörige. (1x berichtet)
Journaleinträge zum Dekubitus lückenhaft, findet Erwähnung am 13.8. und am 6.10., Lücken in den Mobilisationsplänen und mangelnde Falltransparenz (1x berichtet)
Keine Lagerungspläne Keine Risikoeinschätzung Keine Hilfsmittel (1x berichtet)
Lückenhafte Dokumentation --&gt; Einrichtung hat bereits vielfältige Maßnahmen zur Lösung eingeleitet (1x berichtet)
Lückenhafte bis fehlende Dokumentation über Positionierung - auch Ablehnung z.T. nicht dokumentiert (1x berichtet)
Lückenhafte z.T. nur 1 x tgl. Positionierung (nur links?), fehlende Nachweise über eingeleitete Maßnahmen sowie ausführliche Falldarstellung (1x berichtet)
Mangelnde Dokumentation (1x berichtet)
Mit der Umsetzung der als notwendig festgestellten prophylaktischen Maßnahmen wurde zu lange gewartet. Der Dekubitus wäre - zumindest in dieser schweren Ausprägung - vermeidbar gewesen. (1x berichtet)
Nicht nachvollziehbarer Verlauf durch geschwärzte Daten (1x berichtet)
Nicht-Berücksichtigung der hausinternen Standards, Umstellung von Papier- auf EDV-Dokumentation (1x berichtet)
Pat. wiederholt über mehrere Stunden nicht gelagert (s. Lagerungspläne), keine Wunddokumentation, keine Fotodokumentation (1x berichtet)
Positionierungen nur vereinzelt dokumentiert, keine Maßnahmenplanung hierzu aus Stellungnahmen ersichtlich (1x berichtet)
Prophylaktische Maßnahmen zu allgemein gehalten und zu spät erbracht. (1x berichtet)
Risikoeinschätzung fehlerhaft und Lagerungen teilweise unzureichend (1x berichtet)
Risikoeinschätzung ist zu spät erfolgt, entsprechend prophylaktische Maßnahmen und Hilfsmitteleinsatz zu spät ergriffen und erbracht. Beschriebene Maßnahmen erscheinen zu statisch und nicht der individuellen Situation angepasst. (1x berichtet)
Stellungnahme und Indikatorergebnis können wegen fehlender Informationen nicht valide bewertet werden. Der Verdacht auf Struktur- und Prozessprobleme in den pflegerischen Tätigkeitsfeldern Risi-koeinschätzung, Lagerung und Einstufung hatte sich verdichtet (1x berichtet)
Struktur-/Prozessprobleme äußern sich in fehlendem Risikoscreening zu Beginn der stationären Aufenthalte sowie zu Fehleinschätzungen der Wunden, bei denen es sich aller Wahrscheinlichkeit nach nicht um Dekubitus handelte. Eine fehlerhafte Einschätzung von Art und Grad der Wunden resultiert in nicht sachgerechter Behandlung (1x berichtet)
Strukturmangel: Fähigkeit der Pflegefachkraft zur Einschätzung des Dekubitusrisikos, Prozessmangel: Umsetzung des Standards insbesondere bei Änderungen der Mobilität und externer Einflussfaktoren, die zu einer erhöhten oder verlängerten Einwirkung von Druck oder Scherkräften führen. (1x berichtet)
Unvollständige Falldarstellung und mangelnde Nachvollziehbarkeit des Gesamtfalls. (1x berichtet)
Unzureichende Lagerungen Empfehlung der 90 Grad Lagerung in der Verfahrensanweisung zum Dekubitus, die nicht dem State of the Arts entspricht und dringend vermieden werden sollte Unklarheit über verwendete Hilfsmittel an Ferse bei Fall 4897655 neben der Wechseldruckmatratze --&gt; Verfahrensanweisung ist hier sehr allgemein gehalten und enthält keine Entscheidungshilfen bzw. Auflistung der in der Klinik vorhandenen Materialien (1x berichtet)
Unzureichende pflegerische und ärztliche Untersuchung. (1x berichtet)
Vorgang 374656: Risikoeinschätzungen entsprechend des internen Standards liegen nicht vor, die Verlaufsbeschreibung ist in Auszügen vorliegend. Eine Maßnahmenplanung liegt nicht vor, eine Anpassung der erforderlichen Maßnahmen bei beschriebener Zustandsverschlechterung ist somit nicht nachvollziehbar. Die von dem Leistungserbringer dokumentierten erkannten Verbesserungspotenziale wurden auch in der Stellungnahme des Vorjahres beschrieben. Vorgang: 155176 - Dokumentationsfehler (1x berichtet)
Weiterführung der Maßnahmenstufe 2 bei erneut rechnerisch auffälligem Ergebnis. (1x berichtet)
Wiederholte Auffälligkeit: Stellungnahme nicht ausreichend und Dokumentationsprobleme. (1x berichtet)
Wunddokumentation unvollständig (1x berichtet)
Wundkonsile nur alle 4 Wochen, keine Fotodokumentation, Lückenhafte Dokumentation der Positionierung (lt. Plan --&gt; Plan liegt nicht bei) (1x berichtet)
individuelle Zielvereinbarungen zur verbesserten Umsetzung des Expertenstandards werden in einem gemeinsamen Fachgespräch mit der Klinik und Vertretern und Vertreterinnen der Fachkommission bei umfänglichen bestehenden Mängeln gemeinsam erarbeitet (1x berichtet)
unzureichende Lagerung und Dokumentation (1x berichtet)</t>
  </si>
  <si>
    <t>Einzelfallanalyse nicht ausreichend. (1x berichtet)
Es fehlen weiterhin kurze, aussagekräftige Epikrise mit nur relevanten Diagnosen und zusammengefassten, ausführlich beschriebenen pflegerischen Maßnahmen, um die Fälle inhaltlich nachvollziehen zu können. (1x berichtet)
Fehlende Beachtung der DeQS-RL Anonymisierungsvorgaben. (1x berichtet)
Keine ausreichende Beschreibung des interessierendes Ereignisses und keine ausreichende Verlaufsdokumentation (1x berichtet)
Keine auswertbare Stellungnahme (unzureichende Beachtung der Datenschutzvorgaben) (1x berichtet)
Mehrfach angeforderte Dokumente wurden nicht eingereicht. Entstehung des Dekubitus anhand der eingereichten Stellungnahme nicht nachvollziehbar. (1x berichtet)
Weiterhin keine reflektierte und strukturierte Stellungnahme. (1x berichtet)</t>
  </si>
  <si>
    <t>Qualitätsindikatoren: Freitextkommentare zur Bewertung der qualitativ auffälligen Ergebnisse (AJ 2024) - DEK</t>
  </si>
  <si>
    <t>Hinweise auf Prozessmängel im geburtshilflichen Management (3x berichtet)
In neun Indikatoren (3 QI und 6 AK) auffällig, insgesamt deutliche Verschlechterung zum Vorjahr (1x berichtet)</t>
  </si>
  <si>
    <t>Trotz Nachforderung wurde keine durch die Fachkommission nachvollziehbare Fallschilderung übermittelt. Das Ergebnis wird daher als qualitativ auffällig bewertet (1x berichtet)
Trotz Nachforderung wurde keine durch die Fachkommission nachvollziehbare und angemessen detaillierte Fallschilderung übermittelt. Das Ergebnis wird daher als qualitativ auffällig bewertet. (1x berichtet)</t>
  </si>
  <si>
    <t>Die Fachkommission empfiehlt die Reevaluierung der Behandlungspfade für kritisch kranke reife Neugeborene und die Sicherstellung deren Umsetzung. (1x berichtet)</t>
  </si>
  <si>
    <t>In neun Indikatoren (3 QI und 6 AK) auffällig, insgesamt deutliche Verschlechterung zum Vorjahr (1x berichtet)</t>
  </si>
  <si>
    <t>Aus Sicht der Fachkommission bestehen Mängel bez. der Gabe von Surfactant. Ergänzend sollte einem Perinatalzentrum die gleichzeitige Versorgung von Zwillingen gewährleistet sein. Die Erläuterungen zur Beatmungstechnik/-Strategie sind durch die Fachkommission nicht nachvollziehbar. (1x berichtet)</t>
  </si>
  <si>
    <t>Die Stellungnahme zeigt eine auffällig hohe Rate an Pneumothoraces bei der Erstversorgung von reifgeborenen Kindern mit Anpassungsstörung. (1x berichtet)</t>
  </si>
  <si>
    <t>Das Ernährungsregime entspricht nicht dem aktuellen Standard. (1x berichtet)
Hinweise auf Prozessmängel (1x berichtet)</t>
  </si>
  <si>
    <t>Bewertung im AJ 2024 als "Qualitativ auffällig", da bereits auffällig im Vorjahr und erst im Jahresverlauf 2023 Etablierung funktionierender Strukturen. Weitere Beobachtung durch die Fachkommission im kommenden Jahr. (1x berichtet)
Fehldokumentation wird bestätigt, Mitarbeitende erneut geschult (1x berichtet)
Fehlerhafte Dokumentation wird vom LE bestätigt, aber keine internen Maßnahmen geschildert. Bei kleiner Fallzahl im Indikator Verzicht auf Maßnahmen der Maßnahmenstufe 1. (1x berichtet)
Struktur- und Prozessmängel aufgrund eines defekten Geräts, das die Durchführung von Hörtest in einigen Fällen verhindert hat (1x berichtet)
Struktur- und Prozessmängel bei der Durchführung eines Hörtest im stationären Setting (1x berichtet)</t>
  </si>
  <si>
    <t>Geringe Abweichung vom Referenzwert durch klinisches Prozedere, Problem erkannt und intern durch Maßnahmen angegangen. (1x berichtet)
Hinweise auf Prozessmängel (1x berichtet)
Hinweise auf strukturelle Optimierungsmöglichkeiten in der Zusammenarbeit verschiedener Berufsgruppen und Abteilungen, bereits intern mit Maßnahmen aufgegriffen. (1x berichtet)
Struktur- und Prozessmängel beim Transport der Kinder analysiert, bisher keine erfolgreichen Maßnahmen umgesetzt (1x berichtet)
Struktur- und Prozessmängel hinsichtlich der Gesamtlogistik bei der Erstversorgung Frühgeborener (1x berichtet)
Temperaturmanagement im Kreißsaal und beim Transport soll kritisch geprüft und umgesetzt werden (1x berichtet)</t>
  </si>
  <si>
    <t>Aus Sicht der Fachkommission bestehen Mängel im Wärmemanagement bei Risiko-Lebendgeborenen bzw. Mängel in der Zusammenarbeit zwischen Kreißsaal und neonatologischer Intensivstation. (1x berichtet)
Aus Sicht der Fachkommission bestehen Mängel im Wärmemanagement bei Risiko-Lebendgeborenen. (1x berichtet)
Der Stellungnahme waren Defizite bezüglich des Wärmemanagements bei der Neugeborenenversorgung zu entnehmen. Der Leistungserbringer wird daher aufgefordert, insbesondere das Wärmemanagement im Kreißsaal zu verbessern und das regelmäßige Messen der Temperatur der Neugeborenen zu gewährleisten. Ebenso wird empfohlen, die Raumtemperatur bei der Erstversorgung entsprechend anzupassen. So ist eine Raumtemperatur von 26°C angemessen. Zudem bittet die Fachkommission um die Verbesserung der neonatalen Wärmeregulation (z.B. durch vorgewärmte Handtücher) und um Schulung der Mitarbeiter bezüglich des Temperaturmanagements. (1x berichtet)
Hinweise auf Prozessmängel (1x berichtet)
Prozessqualität qualitativ auffällig (1x berichtet)
Struktur- und Prozessmängel hinsichtlich Temperaturmanagement (1x berichtet)
Struktur- und Prozessmängel hinsichtlich des Temperaturmanagements (1x berichtet)</t>
  </si>
  <si>
    <t>Qualitätsindikatoren: Freitextkommentare zur Bewertung der qualitativ auffälligen Ergebnisse (AJ 2024) - PM-NEO</t>
  </si>
  <si>
    <t>Auffällige Ergebnisse bei allen Qualitätsindikatoren weisen auf strukturelle bzw. prozedurale Probleme hin. (1x berichtet)
Einzelfall (1x berichtet)
Etablierung der BGA/ Pulsoximetrie (1x berichtet)
Mangelnde Erfassung auf den QS-Bögen (1x berichtet)
Unvollständige Dokumentation von Vitalparametern bei Aufnahme (1x berichtet)</t>
  </si>
  <si>
    <t>Abwarten der Wirksamkeit der bereits abgeleiteten Maßnahme (1x berichtet)
Auch im Rahmen von Umorganisationen bei (An-) Behandlung durch andere Fachabteilungen müssen die Qualitätsanforderungen beachtet und eingehalten werden (1x berichtet)
Auffällige Ergebnisse bei allen Qualitätsindikatoren weisen auf strukturelle bzw. prozedurale Probleme hin. (1x berichtet)
Aufgrund der vorliegenden Stellungnahme ergaben sich Hinweise auf die Notwendigkeit von Struktur- und Prozessverbesserungen. (1x berichtet)
Aus Sicht der Fachkommission gehäuft verzögerte Diagnosestellung. Klinische Befunde wurden evtl. nicht adäquat berücksichtigt. "Inflationäre" Nutzung des CT zur Diagnosesicherung. (1x berichtet)
Aus Sicht der Fachkommission gehäuft verzögerte Diagnostik bzw. Diagnosestellung. Optimierung der Prozesse/Abläufe erforderlich. Ergebnis gegenüber dem Vorjahr erfreulich verbessert. (1x berichtet)
Bei den meisten auffälligen Vorgängen handelt es sich um ein wiederkehrendes Bild von "Aufnahmen in der Nacht / an den Feiertagen / an Wochenenden". In diesen Fällen kam es zur verzögerten Weitergabe bzw. Bearbeitung des Materials durch das für zuständige externe Labor /Notfalllabor. (1x berichtet)
Berücksichtigung der zeitlichen Überschneidung von Maßnahmen aus dem Vorjahr (1x berichtet)
Das Gremium ist verpflichtet die Qualität des jeweiligen Erfassungsjahres zu bewerten, es würdigt jedoch die bereits eingeleiteten Maßnahmen. Die Fachkommission sieht Hinweise auf Struktur- und Prozessmängel. (1x berichtet)
Der Stellungnahme war zu entnehmen, dass bei 64 % der betrachteten Patienten die stationäre Aufnahme ohne klinische Zeichen für das Vorliegen einer Pneumonie oder ein infektiöses Geschehen erfolgte. Die Antibiose erfolgte daher erst nach Ergebnis der Erreger-Serologie und Diagnosestellung einer atypischen Pneumonie. Zudem erfolgte bei 23 % der auffälligen Fälle die initiale Antibiose der Patienten erst zeitverzögert, bei multicausalem prolongiertem Aufenthalt in der ZNA (&gt;4h) auf der peripheren Station. Die Vertreter der Fachgruppe räumen ein, dass es Fälle gibt, bei denen es zu einer verzögerten Diagnosestellung kommen kann, jedoch treten diese Fälle auch in den übrigen Kliniken in Mecklenburg-Vorpommern auf. Die beschriebenen Fälle werden in der Regel mit dem Referenzbereich von 90% abgefangen. Die von dem Leistungserbringer eingeleiteten Maßnahmen werden seitens der Fachkommission als zielführend gewertet, um eine Verbesserung der Qualitätsergebnisse zu erreichen. (1x berichtet)
Deutliche Abweichung vom Referenzbereich bei unauffälligen Ergebnissen in den Vorjahren. (1x berichtet)
Die Antibiosen wurden nicht rechtzeitig gegeben und zum Teil nicht dokumentiert. (1x berichtet)
Die Antibiosen wurden nicht rechtzeitig gegeben. (1x berichtet)
Die Fachkommission diskutiert die ihr vorgelegten Stellungnahmen zu den QI 2009, 2023 und 50722 sehr intensiv und kritisiert die fehlende positive Entwicklung der Ergebnisse im Vergleich zu beiden Vorjahren. Als in besonderem Maße negativ erachtet sie das Ergebnis des QI 2023, welches aussagt, dass lediglich 3 Patienten der gesamten Patientenklientel der Risikoklasse 2 eine Frühmobilisation erhielten. Der Fachkommission hinterfragt den Prozess in der Notaufnahme sowie die nun im dritten Jahr in Folge angegebenen Dokumentationsfehler und möchte allein anhand der übermittelten Beantwortung ihrer Anfragen fachlich nicht bewerten. Sie entschied daher, das schriftliche Stellungnahmeverfahren um ein kollegiales Gespräch zu ergänzen. Die Fachkommission würdigt die intern erfolgte Sensibilisierung für das Qualitätsziel des Indikators und die bereits ergriffenen Maßnahmen, geht somit davon aus, dass sich der Erfolg derselben im Folgejahr am Ergebnis niederschlägt und empfiehlt dem Lenkungsgremium der LAG aus diesem Grund den Abschluss des Verfahrens ohne weiterführende Maßnahmen. (1x berichtet)
Die Fachkommission sieht bei im Vorjahr festgestellter qualitativer Auffälligkeit ein im Vergleich weiter verschlechtertes Ergebnis in diesem Indikator, welches die bereits initiierten Maßnahmen zur Erreichung des Qualitätsziels nicht widerspiegelt. Sie diskutiert die vorliegende Stellungnahme intensiv, hinterfragt beispielsweise den Prozess in der Rettungsstelle und entscheidet, das schriftliche Stellungnahmeverfahren durch einen Gespräch zu ergänzen. Die Fachkommission würdigt die intern erfolgte Sensibilisierung für das Qualitätsziel des Indikators und die bereits ergriffenen Maßnahmen, geht somit davon aus, dass sich der Erfolg derselben im Folgejahr am Ergebnis niederschlägt und empfiehlt dem Lenkungsgremium der LAG aus diesem Grund den Abschluss des Verfahrens ohne weiterführende Maßnahmen. (1x berichtet)
Die Gabe der Antibiose wird oft von der Notaufnahme an die Stationen delegiert und erst nach der Verlegung verabreicht. Dies erfolgt in der Regel nicht sofort, sondern erst zu der nächsten Standard-Gabezeit. Somit wird die verordnete Antibiose nicht rechtzeitig gegeben. (1x berichtet)
Einhalten der Qualitätanforderungen (1x berichtet)
Einzelne Fälle sind auffällig (1x berichtet)
Etablierung der frühen Diagnosestellung und raschen Therapieeinleitung (1x berichtet)
Frühe Diagnosestellung und Therapieeinleitung auch elektiver Patienten (1x berichtet)
Frühe Diagnosestellung und rasche Therapieeinleitung (1x berichtet)
Gehäuft verzögerte AB-Therapie. Bereits in den Vorjahren recherisch auffällige Ergebnisse. (1x berichtet)
Gehäuft verzögerte Einleitung der AB-Therapie. (1x berichtet)
Hinweis auf Kodier- und Dokumentationsfehler sowie Struktur- und Prozessmängel, Maßnahmenstufe 1. (1x berichtet)
Hinweis auf Kodier- und Dokumentationsfehler sowie Struktur- und Prozessmängel. Maßnahmenstufe 1. (1x berichtet)
Hinweise auf Dokumentations- und Kodierfehler sowie Struktur- und Prozessmängel. Intensivierung der bereits eingeleiteten Maßnahmen im Zusammenhang mit der Maßnahmenstufe 1 aus dem Stellungnahmeverfahren des Vorjahres, deren Effekte sich im Auswertungssjahr 2024 aus prozessualen Gründen noch nicht erkennen ließen. (1x berichtet)
Hinweise auf Struktur- und Prozessmängel. (3x berichtet)
Insbesondere die Auslösung des QS-Filters ist zu prüfen (1x berichtet)
Kein leitliniengerechtes Vorgehen bei (V.a.) akute Atemwegsinfektion (3x berichtet)
Kodierung und fragliche Prozeßregelung (1x berichtet)
Kriterien für CAP nicht klar (1x berichtet)
Maßnahmen aus dem Vorjahr erscheinen nicht ausreichend wirksam (1x berichtet)
Maßnahmen bereits abgeleitet (1x berichtet)
Maßnahmen wurden abgeleitet (1x berichtet)
Nach Fristablauf und mehrfachen Erinnerungen durch die Datenannahmestellen zur Abgabe einer Stellungnahme wird das Stellungnahmeverfahren durch die Geschäftsstelle LAG DeQS NRW geschlossen (1x berichtet)
Nachweis Prozessregelung (1x berichtet)
Nachweis der durchgeführten Schulungen (1x berichtet)
Nicht vorhandene QS-Dokumentation der antibiotischen Therapie (1x berichtet)
Primär Dokumentationsprobleme (u.a. Umstellung elektronische Akte). Maßnahmen zur Behebung suffizient beschrieben. (1x berichtet)
Struktur- und Prozessmängel mit Erforderlichkeit einer Maßnahmenstufe 1 mit Schulung der Mitarbeitenden. (1x berichtet)
Unterschiedliche prozessuale Mängel, ein Drittel verzögerte Diagnosestellung, ein Drittel Kodierfehler, ein Drittel Dokumentationsfehler (1x berichtet)
Verzögerte Gabe der Antibiosen. (1x berichtet)
Wiederholte verzögerte Antibiose nach Diagnosestellung (1x berichtet)
Zu späte AB de facto vorhanden durch sachliche Unkenntsnis (1x berichtet)
teilweise zeitliche Überschneidung bei Maßnahmen im Vorjahr (1x berichtet)</t>
  </si>
  <si>
    <t>Fälle, die zur Entlassung nicht mit der Aufnahmediagnose ambulant erworbene Pneumonie deklariert werden, müssen vom Controlling für die Dokumentation zur externen Qualitätssicherung ausgenommen werden. (1x berichtet)
Hier liegt im dritten Jahr in Folge eine erhebliche Abweichung vor. Die Fachkommission hat bereits im letzten Jahr darauf hingewiesen, dass die vorliegenden Ergebnisse nicht akzeptiert werden können. (1x berichtet)
Häufige Fehlkodierung der Pneumonien. (1x berichtet)
In der überwiegenden Zahl der Fälle erfolgte keine rechtzeitige antibiotische Therapie. Für die Fachkommission ist nicht nachvollziehbar, warum für diese Fälle eine Antibiose verspätet erfolgte oder nicht indiziert war. In anderen Fällen handelte es sich um Dokumentationsfehler und einige der dargelegten Fälle sind gut nachvollziehbar. (1x berichtet)
Mischbild aus Doku-Fehler und Strukturproblemen. (1x berichtet)</t>
  </si>
  <si>
    <t>Aufgrund der hohen Anzahl an Auffälligkeiten ist von einem strukturellen Defizit auszugehen. Die FK wird sich die Entwicklung der Ergebnisse im nächsten Stellungnahmeverfahren erneut ansehen und ggf. weitere Maßnahmenschritte einleiten. (1x berichtet)
Aufgrund der vorliegenden Stellungnahme ergaben sich Hinweise auf die Notwendigkeit von Struktur- und Prozessverbesserungen. (2x berichtet)
Aus Sicht der Fachkommission ist eine Frühmobilisation nach Aufnahme auch bei Patienten mit ausstehenden COVID-Testergebnissen und entsprechenden Schutzmaßnahmen des Personals (Tragen einer Schutzausrüstung, etc.) möglich. Sie sieht Hinweise auf Struktur- und Prozessmängel. (1x berichtet)
Das Krankenhaus wurde in drei Qualitätsindikatoren (2013, 2028 und 50722) zum Teil wiederholt auffällig, ohne dass eine Ergebnisverbesserung erkennbar ist. Um eine Verbesserung der Qualitätsergebnisse zu erreichen, empfiehlt die Fachkommission, mit Ihrem Krankenhaus eine Zielvereinbarung abzuschließen. Dazu setzen wir uns gesondert mit Ihnen in Verbindung. (1x berichtet)
Der Stellungnahme war zu entnehmen, dass es sich vorwiegend um hochbetagte und multimorbide Patienten handelte. Die Fachkommission weist in diesem Zusammenhang darauf hin, dass bei dem Indikator nur Patienten mit der Risikoklasse 2 (CRB-65-SCORE = 1 oder 2) berücksichtigt werden, die weder maschinell beatmet werden noch chronisch bettlägerig sind und bei denen keine Therapieeinstellung dokumentiert wurde. Die Frühmobilisation sollte bei den betrachteten Patienten immer ein Therapieziel sein. Patienten der Risikoklasse 2 benötigen bei der frühzeitigen Mobilisation gegebenenfalls die aktive Unterstützung des medizinisch-pflegerischen Personals. Die Frühmobilisation wird dabei wie folgt definiert: Mobilisation außerhalb des Bettes für mindestens 20 Minuten innerhalb der ersten 24 Stunden des Krankenhausaufenthaltes und kontinuierliche täglich weiter aufbauende Mobilisation. Demzufolge gilt ein Patient als mobilisiert, wenn er sein Mittagessen am Tisch, also außerhalb des Bettes, zu sich nimmt. Ebenso stellt der Gang zur Toilette oder das Aufsetzen außerhalb des Bettes eine Mobilisation dar. (1x berichtet)
Der Stellungnahme war zu entnehmen, dass in über 60 % der betrachteten Fälle die rechtzeitige Mobilisation innerhalb von 24 Stunden zwar durchgeführt, aber nicht korrekt im QS-Bogen dokumentiert wurde. Die von dem Leistungserbringer eingeleiteten Maßnahmen werden seitens der Fachkommission als zielführend gewertet, um eine Verbesserung der Qualitätsergebnisse zu erreichen. (1x berichtet)
Die Fachkommission stuft den Fall als qualitativ auffällig ein und sieht sich die Entwicklung im nächsten Jahr erneut an. (1x berichtet)
Die Frühmobilisation erfolgt ohne Zeitangabe. (1x berichtet)
Einhalten der Qualitätanforderungen (1x berichtet)
Ergebnis wird jedes Jahr schlechter, jetzt desolat. (1x berichtet)
Für die Fachkommission stellt die hohe Anzahl an Außenliegern ein vordringliches Strukturproblem dar. Sollten sich diese nicht vermeiden lassen, so empfiehlt die Fachkommission nachdrücklich die Patienten als Gruppe zusammen in derselben Abteilung unterzubringen. (1x berichtet)
Hinweis auf Kodier- und Dokumentationsfehler sowie Struktur- und Prozessmängel, deren Beseitigung der Leistungserbringer bereits nach interner Analyse durch geeignete Maßnahmen in Angriff genommen hat. Maßnahmenstufe 1. (1x berichtet)
Hinweise auf Struktur- und Prozessmängel. (1x berichtet)
Keine leitliniengerechte frühzeitige Mobilisation bei ambulant erworbener Pneumonie (6x berichtet)
Maßnahmen aus dem Vorjahr erscheinen nicht ausreichend wirksam (1x berichtet)
Maßnahmen bereits abgeleitet (1x berichtet)
Mischbild Doku-Fehler und Strukturmängel (1x berichtet)
Nachweise der Maßnahmen erforderlich (1x berichtet)
Prozessmängel Anmeldung zur Frühmobilisation (1x berichtet)
Prozessregelung (1x berichtet)
Relevanz der Frühmobilisation (1x berichtet)
Schulungsbedarf (1x berichtet)
Sowohl Dokumentationsprobleme als auch echte Struktur- und Prozessmängel. (1x berichtet)
Sowohl Struktur- als auch Doku-Mängel Über IT-Veränderung ab 2025 ggf. zu beheben (1x berichtet)
Struktur- und Prozessmängel bei fehlenden/m SOPs und Verständnis, sowie fehlender Umsetzung von Maßnahmen im Stationsalltag (1x berichtet)
Vereinheitlichung der Dokumentation (1x berichtet)
Wir verweisen auf den Kommentar zur Bewertung des QI 2009. (1x berichtet)
adäquater Maßnahmenkatalog vorgelegt (1x berichtet)
teilweise zeitliche Überschneidung bei Maßnahmen im Vorjahr (1x berichtet)</t>
  </si>
  <si>
    <t>Frühmobilisation bedeutet nicht nur die formale Durchführung der Physiotherapie, sondern auch die Mobilisation durch Pflegepersonal oder die Selbstmobilisation. (1x berichtet)
In 9 Fällen war die frühzeitige Mobilisation der Patient*innen nicht möglich. Laut dem LE lag dies entweder am schlechten Allgemeinzustand der Patient*innen, Verlegung auf die Intensivstation (erhielten dort eine CPAP-Behandlung), Bettlägerigkeit, Dyspnoe-Erkrankung oder Korsakow-Erkrankung. (1x berichtet)
Keine Stellungnahme vorgelegt. (3x berichtet)</t>
  </si>
  <si>
    <t>Selbstmobilisation des Patienten wird nicht regelhaft dokumentiert, weswegen in diesen Fällen retrospektiv nicht eindeutig nachvollzogen werden kann, warum eine Frühmobilisation nicht erfolgte. (1x berichtet)
offenbar besondere Patienten (1x berichtet)</t>
  </si>
  <si>
    <t>AF Erhebung nicht konsequent erfolgt. Plus Doku-Fehler (1x berichtet)
AF nicht bestimmt. Jetzt behoben. (1x berichtet)
Abwarten der Wirksamkeit der bereits abgeleiteten Maßnahme (1x berichtet)
Adäquate Maßnahmen abgeleitet (1x berichtet)
Auch im Rahmen von Umorganisationen müssen die Qualitätsanforderungen beachtet und eingehalten werden (1x berichtet)
Aufgrund der Einführung der digitalen Kurve und Akte bei KIS-Wechsel  erfolgte in einigen Fällen nicht die Messung der Atemfrequenz. (1x berichtet)
Aufgrund der Stellungnahme wird der Wert der Einrichtung außerhalb des Referenzbereiches als berechtigter Hinweis auf die Notwendigkeit von Prozessverbesserungen gesehen. (1x berichtet)
Aufgrund der vorliegenden Stellungnahme ergaben sich Hinweise auf die Notwendigkeit von Struktur- und Prozessverbesserungen. (12x berichtet)
Ausfüllhinweis missverstanden (1x berichtet)
Befunderhebung und Dokumentation klinischer Stabilitätskriterien bis zur Entlassung (1x berichtet)
Bei kodierter CAP wird Modul nicht akzeptiert (1x berichtet)
Das Gremium ist verpflichtet die Qualität des jeweiligen Erfassungsjahres zu bewerten, es würdigt die bereits eingeleiteten Maßnahmen. Die Fachkommission sieht, bezogen auf das Erfassungsjahr Hinweise auf Struktur- und Prozessmängel. (1x berichtet)
Das Gremium ist verpflichtet die Qualität des jeweiligen Erfassungsjahres zu bewerten, gleichwohl begrüßt es die bereits eingeleiteten Maßnahmen ausdrücklich. Die Fachkommission sieht Hinweise auf Struktur- und Prozessmängel und wertet entsprechend. (1x berichtet)
Das Krankenhaus wurde in drei Qualitätsindikatoren (2013, 2028 und 50722) zum Teil wiederholt auffällig, ohne dass eine Ergebnisverbesserung erkennbar ist. Um eine Verbesserung der Qualitätsergebnisse zu erreichen, empfiehlt die Fachkommission, mit Ihrem Krankenhaus eine Zielvereinbarung abzuschließen. Dazu setzen wir uns gesondert mit Ihnen in Verbindung. (1x berichtet)
Der Stellungnahme war zu entnehmen, dass die Stabilitätskriterien bis zur Entlassung nicht kontinuierlich erfasst wurden. Die Fachkommission weist hier darauf hin, dass die Bestimmung der Stabilitätskriterien möglichst zeitnah zum Entlassungstag erfolgen soll, jedoch nicht unmittelbar am Entlassungstag erfolgen muss. Die Untersuchungen müssen mindestens einmal im Verlauf bis zur Entlassung durchgeführt werden. Die 7 Befunde können demnach auch an unter-schiedlichen Tagen erhoben werden. Für die QS-Dokumentation wird dabei grundsätzlich empfohlen, den Wert der letzten Messung zu verwenden. Des Weiteren merkt die Fachkommission an, dass die klinischen Stabilitätskriterien Bestandteil des CRB-65-Indexes sind und dementsprechend das berechnete Risikoprofil des Krankenhauses beeinflussen. Ein zu niedriges Risikoprofil führt vermehrt zu rechnerischen Auffälligkeiten und in der Folge zum Stellungnahmeverfahren. (1x berichtet)
Der Stellungnahme war zu entnehmen, dass vordergründig die fehlende Messung bzw. Erfassung der Atemfrequenz im Verlauf ursächlich für die rechnerische Auffälligkeit war. Die Fachkommission weist hier darauf hin, dass die Bestimmung der Stabilitätskriterien möglichst zeitnah zum Entlassungstag erfolgen soll, jedoch nicht unmittelbar am Entlassungstag erfolgen muss. Die Untersuchungen müssen mindestens einmal im Verlauf bis zur Entlassung durchgeführt werden. Die 7 Befunde können demnach auch an unterschiedlichen Tagen erhoben werden. Für die QS-Dokumentation wird dabei grundsätzlich empfohlen, den Wert der letzten Messung zu verwenden. Des Weiteren merkt die Fachkommission an, dass die klinischen Stabilitätskriterien Bestandteil des CRB-65-Indexes sind und dementsprechend das berechnete Risikoprofil des Krankenhauses beeinflussen. Ein zu niedriges Risikoprofil führt vermehrt zu rechnerischen Auffälligkeiten und in der Folge zum Stellungnahmeverfahren. (2x berichtet)
Die Atemfrequenz wurde überwiegend nicht gemessen. (1x berichtet)
Die Fachkommission diskutiert die Stellungnahmen zu den QI 2028 und 50722  in Zusammenschau mit den Ergebnissen, Stellungnahmen und Kommentaren zu den Bewertungen beider Vorjahre intensiv. Die seitens der Stellungnahmen geschilderten Maßnahmen zur Erreichung der Qualitätsziele und Verbesserung der Dokumentationsqualität schlagen sich nicht an den Ergebnissen der QI nieder. Die Fachkommission vermisst in diesem Sinne eine deutlich positive Tendenz in den Ergebnissen und hinterfragt die Wertigkeit, die dem Verfahren der externen Qualitätssicherung intern beigemessen wird. Sie möchte allein anhand der übermittelten Beantwortung ihrer Anfragen fachlich nicht bewerten und entschied daher, das schriftliche Stellungnahmeverfahren um ein kollegiales Gespräch zu ergänzen. Die Einrichtung schildert im nunmehr dritten Jahr in Folge Dokumentationsfehler. Da nach der Einschätzung der Fachkommission auch die Dokumentation zum Behandlungsprozess gehört, wertet sie bei ausbleibenden signifikanter Verbesserungstendenz im Sinne von Struktur- oder Prozessmängeln. Die Fachkommission würdigt die intern erfolgte Sensibilisierung für korrekte Dokumentation und für das Qualitätsziel des Indikators sowie die bereits ergriffenen Maßnahmen, geht somit davon aus, dass sich der Erfolg derselben im Folgejahr am Ergebnis niederschlägt und empfiehlt dem Lenkungsgremium des LAG DeQS Brandenburg e.V. aus diesem Grund den Abschluss des Verfahrens ohne weiterführende Maßnahmen. (1x berichtet)
Die Fachkommission konnte der in der Stellungnahme aufgeführten Argumentation nicht folgen. Sie sieht Hinweise auf Struktur- und Prozessmängel und erwartet die vollständige Bestimmung der klinischen Stabilitätskriterien bis zur Entlassung. (1x berichtet)
Die Messung der Atemfrequenz ist in einigen Fällen nicht erfolgt, in anderen Fällen handelte es sich um Dokumentationsfehler. (2x berichtet)
Die Messung der Atemfrequenz ist in einigen Fällen nicht erfolgt, trotz Etablierung eines Anordnungsstandard. (1x berichtet)
Die Messung der Atemfrequenz ist in einigen Fällen nicht erfolgt. (9x berichtet)
Die Messung der Atemfrequenz ist nicht erfolgt. (5x berichtet)
Dokumentationsfehler, Hinweise auf Struktur- und Prozessprobleme (1x berichtet)
Es liegen deutliche Hinweise auf Prozess- und Dokumentationsprobleme vor. Die FK wird sich die Entwicklung der Ergebnisse im nächsten Stellungnahmeverfahren erneut ansehen und ggf. weitere Maßnahmenschritte einleiten. (1x berichtet)
Etablierung der Erfassung der Stabilitätskriterien (1x berichtet)
Fehlende Messung der Atemfrequenz vor Entlassung. (1x berichtet)
Für die Fachkommission stellt die hohe Anzahl an Außenliegern ein vordringliches Strukturproblem dar. Sollten sich dies nicht vermeiden lassen, so empfiehlt die Fachkommission nachdrücklich die Patienten als Gruppe zusammen in derselben Abteilung unterzubringen. (1x berichtet)
Hinweis auf Prozessprobleme. Die vom Leistungserbringer eingeleiteten Maßnahmen sieht die Fachkommission als geeignet an, das Indikatorergebnis zu verbessern. (1x berichtet)
Hinweis auf Struktur- und Prozessmängel.  Die vom Leistungserbringer eingeleiteten und benannten Maßnahmen werden von der Fachkommission als geeignet angesehen, dass Indikatorergebnis zu verbessern. (1x berichtet)
Hinweise auf Struktur- oder Prozessmängel. (2x berichtet)
In Einzelfällen tatsächlich auffällig. (1x berichtet)
Keine Messung der Atemfrequenz. (2x berichtet)
Maßnahmen bereits abgeleitet (1x berichtet)
Maßnahmen wurden abgeleitet (1x berichtet)
Maßnahmen wurden bereits abgeleitet und umgesetzt (1x berichtet)
Maßnahmen wurden bereits umgesetzt (1x berichtet)
Nachweis der durchgeführten Schulungen (1x berichtet)
Noch keine ausreichende Schulung der Mitarbeiter erfolgt, Verfahrensanweisung erst in Bearbeitung (1x berichtet)
Prekäre Personalsituation in der Pflege und Personalwechsel. (1x berichtet)
Prozessmängel sind beschrieben (1x berichtet)
Referenzbereich nicht erreicht. Kein inhaltliche Begründung gegeben. (1x berichtet)
Sicherstellung der Erfassung und Dokumentation der Stabilitätskriterien (1x berichtet)
Sicherstellung der richtlinienkonformen Teilnahme am DeQS-Verfahren (1x berichtet)
Sicherstellung der vollständigen Bestimmung klinischer Stabilitätskriterien bis zur Entlassung (1x berichtet)
Strukturmängel und Dokumentationsfehler (1x berichtet)
Unvollständige Dokumentation von Vitalparametern im stationären Verlauf (10x berichtet)
Verschlechterung im Vergleich zum Vorjahr, es wurden Verbesserungsmaßnahmen ergriffen, Kontrolle des Ergebnisses im AJ 2025 (1x berichtet)
Weiterführung der Maßnahmenstufe I bei verschlechtertem Ergebnis. (1x berichtet)
Weiterhin keine Verbesserung, elektronische Patientenakte erst im Mai 2024 eingeführt. (1x berichtet)
Wiederholt weit entfernt vom Referenzbereich. Nicht hinreichend durch Doku-Fehler oder spezielles Krankengut erklärt (1x berichtet)
korrekte Erhebung und Dokumentation der Stabiliätskriterien (1x berichtet)
teilweise zeitliche Überschneidung bei Maßnahmen im Vorjahr (1x berichtet)</t>
  </si>
  <si>
    <t>Durch den Einsatz von Fallkoordinatoren konnte eine deutliche Ergebnisverbesserung erreicht werden. (1x berichtet)
Formal auffällig (numerisch). Allerdings so nahe am Referenzbereich, dass klinisch nicht relevant (1x berichtet)
Referenzbereich nicht erreicht. A.e. Doku-Problem. ggf. durch neue IT-Tools zu beheben (1x berichtet)</t>
  </si>
  <si>
    <t>Auffällige Ergebnisse bei allen Qualitätsindikatoren weisen auf strukturelle bzw. prozedurale Probleme hin. (1x berichtet)
Es wurden bereits Maßnahmen abgeleitet (1x berichtet)
Schulung insbesondere der Therapiebegrenzung und deren Dokumentation erforderlich (1x berichtet)
Schulung zu Ein-und Ausschlusskriterien CAP (1x berichtet)
Schulungen zu den Einschlusskriterien CAP empfohlen (1x berichtet)
Umsetzung von Verbesserungspotential (1x berichtet)
bereits abgeleitete Maßnahmen (1x berichtet)
unter anderem Dokumentationsfehler (1x berichtet)
unter anderem Kodierung , Beachtung von Ein- und Ausschlußkriterien (1x berichtet)</t>
  </si>
  <si>
    <t>Adäquate Maßnahmen abgeleitet (1x berichtet)
Atemfrequenz wurde erfasst aber nicht richtig übertragen. (1x berichtet)
Atemfrequenz wurde nicht dokumentiert, Prozess seit dem 3. Quartal 2023 verbessert, bisher noch keine Auswirkung auf das Ergebnis (1x berichtet)
Atemfrequenzmessung im Vergleich zum Vorjahr deutlich verbessert, Ziel noch nicht erreicht, Überprüfung der Qualitätsförderungsmaßnahme im Folgejahr. (1x berichtet)
Atemfrequenzmessung nur bei Auffälligkeiten ist nicht ausreichend (1x berichtet)
Atemfrequenzmessung nur bei Auffälligkeiten nicht ausreichend (1x berichtet)
Auch im Rahmen von Umorganisationen müssen die Qualitätsanforderungen beachtet und eingehalten werden (1x berichtet)
Auffällige Ergebnisse bei allen Qualitätsindikatoren weisen auf strukturelle bzw. prozedurale Probleme hin. (1x berichtet)
Aufgrund der vorliegenden Stellungnahme ergaben sich Hinweise auf die Notwendigkeit von Struktur- und Prozessverbesserungen. (9x berichtet)
Befunderhebung und Dokumentation der Atemfrequenz bei Aufnahme (1x berichtet)
Das Krankenhaus wurde in drei Qualitätsindikatoren (2013, 2028 und 50722) zum Teil wiederholt auffällig, ohne dass eine Ergebnisverbesserung erkennbar ist. Um eine Verbesserung der Qualitätsergebnisse zu erreichen, empfiehlt die Fachkommission, mit Ihrem Krankenhaus eine Zielvereinbarung abzuschließen. Dazu setzen wir uns gesondert mit Ihnen in Verbindung. (1x berichtet)
Der Prozess der Dokumentation in der Notaufnahme stellte sich als unzureichend dar, ebenso die Übertragung der Daten in die QS-Bögen. Die FK wird sich die Entwicklung der Ergebnisse im nächsten Stellungnahmeverfahren erneut ansehen und ggf. weitere Maßnahmenschritte einleiten. (1x berichtet)
Der Stellungnahme ist zu entnehmen, dass die Atemfrequenz zum Aufnahmezeitpunkt nicht ausreichend dokumentiert wurde. Die von dem Leistungserbringer eingeleiteten Maßnahmen werden seitens der Fachkommission als zielführend gewertet, um das Qualitätsziel zu erreichen. (1x berichtet)
Der hauseigene Standard wird nicht konsequent an allen Standorten angewendet. (1x berichtet)
Die Atemfrequenz wurde nicht routinemäßig erfasst. Maßnahme sind eingeleitet. (1x berichtet)
Die Fachkommission kann der Argumentation der Einrichtung bezüglich der dargelegten Nichterfassung der Atemfrequenz bei Aufnahme nicht folgen. (1x berichtet)
Die Fachkommission stuft diesen Fall als qualitativ auffällig ein und sieht sich die Entwicklung im nächsten Jahr erneut an. (1x berichtet)
Die Messung der Atemfrequenz ist in allen Fällen nicht erfolgt. (1x berichtet)
Die Messung der Atemfrequenz ist in einigen Fällen nicht erfolgt (1x berichtet)
Die Messung der Atemfrequenz ist in einigen Fällen nicht erfolgt. (2x berichtet)
Die Messung der Atemfrequenz ist nicht erfolgt. (3x berichtet)
Ein infrastrukturelles Problem (Übernahme der Atemfrequenz in das Notaufnahmedokumentationsystem) wurde über einen längeren Zeitraum nicht erkannt, was nach einhelliger Auffassung der Fachkommission einen Prozessmangel darstellt (1x berichtet)
Einzelne Fälle sind auffällig (1x berichtet)
Erfüllung der Qualitätsanforderungen auch in anderen Fachabteilungen erforderlich (1x berichtet)
Es liegen Hinweise auf Struktur und Prozessmängel vor. Die FK schaut sich die Entwicklung der Daten im nächsten Stellungnahmeverfahren erneut an. Im aktuellen Verfahrensjahr wurde die elektronische Patientenakte implementiert sowie ein digitales System zur Dokumentation der Atemfrequenz  eingeführt. Demnach ist von einer Verbesserung der Ergebnisse im nächsten Jahr auszugehen. (1x berichtet)
Etablierung der AF-Messung (5x berichtet)
Etablierung der Atemfrequenzmessung durch interne Maßnahmen angegangen (1x berichtet)
Etablierung der Messung von Vitalparametern (1x berichtet)
Etablierung und Dokumentation der Atemfrequenzmessung (1x berichtet)
Eínhaltung der Qualitätskriterien (1x berichtet)
Hinweis auf Struktur- und Prozessmängel. Maßnahmenstufe 1. (1x berichtet)
Hinweise auf Dokumentationsfehler sowie Prozessmängel. Die Fachkommission empfiehlt die Intensivierung der bereits eingeleiteten Schulungsmaßnahmen der Mitarbeitenden. (1x berichtet)
Hinweise auf Struktur-/ Prozessmängel. (1x berichtet)
Hohe Personalfluktuation (1x berichtet)
Hohes Arbeitsaufkommen bei geringer personeller Besetzung (1x berichtet)
Ihr Krankenhaus ist nunmehr drei Jahre in Folge in dem Indikator qualitativ auffällig, ohne dass eine Ergebnisverbesserung erkennbar ist. Um eine Verbesserung der Qualitätsergebnisse zu erreichen, empfiehlt die Fachkommission, mit Ihrem Krankenhaus eine Zielvereinbarung abzuschließen. Dazu setzen wir uns gesondert mit Ihnen in Verbindung. (1x berichtet)
Maßnahmen aus dem Vorjahr scheinen nicht ausreichend (1x berichtet)
Maßnahmen bereits abgeleitet (1x berichtet)
Maßnahmen sind abgeleitet worden (1x berichtet)
Maßnahmen wurden abgeleitet (2x berichtet)
Maßnahmen wurden bereits abgeleitet (1x berichtet)
Maßnahmen wurden eingeleitet (1x berichtet)
Messung der Atemfrequenz bei Aufnahme unzureichend etabliert. (1x berichtet)
Messung der Atemfrequenz bei Aufnahme unzureichend etabliert.. (1x berichtet)
Nach Fristablauf und mehrfachen Erinnerungen durch die Datenannahmestellen zur Abgabe einer Stellungnahme wird das Stellungnahmeverfahren durch die Geschäftsstelle LAG DeQS NRW geschlossen (1x berichtet)
Pneumonien in ZNA nicht erkannt (1x berichtet)
Probleme im Rahmen der Umstellung auf digitale Erfassung (1x berichtet)
Probleme mit der elektronischen Erfassung (1x berichtet)
Schulungsbedarfe bei hoher Personalfluktuation (1x berichtet)
Strukturmängel sind vorhanden, welche intern adressiert werden sollen. (1x berichtet)
Systemumstellung (1x berichtet)
Trotz intensivierter Maßnahmen kein Erfolg zu verzeichnen (1x berichtet)
Unvollständige Dokumentation in der Einführungsphase eines elektronischen Dokumentationssystems, Schulungsbedarf des Personals (1x berichtet)
Unvollständige Dokumentation von Vitalparametern bei Aufnahme (6x berichtet)
Unvollständige Messungen der AF bei Aufnahme. Maßnahmen ergriffen. (1x berichtet)
Verschlechterung im Vergleich zum Vorjahr, aber bereits Maßnahmen zur Verbesserung eingeleitet. (1x berichtet)
Wir verweisen auf den Kommentar zur Bewertung des QI 2009. (1x berichtet)
Wir verweisen auf den Kommentar zur Bewertung des QI 2028. (1x berichtet)</t>
  </si>
  <si>
    <t>Die Probleme müssen dringend behoben werden, um eine erneute Abweichung vom Referenzwert zu vermeiden. Die Ergebnisse haben sich im Verlauf deutlich verschlechtert. Bei einer erneuten Abweichung erfolgt eine Entanonymisierung im Lenkungsgremium der EQS-Hamburg. (1x berichtet)</t>
  </si>
  <si>
    <t>Qualitätsindikatoren: Freitextkommentare zur Bewertung der qualitativ auffälligen Ergebnisse (AJ 2024) - CAP</t>
  </si>
  <si>
    <t>korrekte/vollzählige Dokumentation wird bestätigt</t>
  </si>
  <si>
    <t>Auffälligkeitskriterien: Bewertung der qualitativ unauffälligen Ergebnisse (AJ 2024) – CHE</t>
  </si>
  <si>
    <t>Auffälligkeitskriterien: Bewertung der qualitativ unauffälligen Ergebnisse (AJ 2024) – TX-HTX</t>
  </si>
  <si>
    <t>Auffälligkeitskriterien: Bewertung der qualitativ unauffälligen Ergebnisse (AJ 2024) – TX-MKU</t>
  </si>
  <si>
    <t>Auffälligkeitskriterien: Bewertung der qualitativ unauffälligen Ergebnisse (AJ 2024) – KCHK-AK-CHIR</t>
  </si>
  <si>
    <t>Auffälligkeitskriterien: Bewertung der qualitativ unauffälligen Ergebnisse (AJ 2024) – KCHK-AK-KATH</t>
  </si>
  <si>
    <t>Auffälligkeitskriterien: Bewertung der qualitativ unauffälligen Ergebnisse (AJ 2024) – KCHK-KC</t>
  </si>
  <si>
    <t>4 / 13
(30,77 %)</t>
  </si>
  <si>
    <t>Auffälligkeitskriterien: Bewertung der qualitativ unauffälligen Ergebnisse (AJ 2024) – KCHK-MK-CHIR</t>
  </si>
  <si>
    <t>Auffälligkeitskriterien: Bewertung der qualitativ unauffälligen Ergebnisse (AJ 2024) – KCHK-MK-KATH</t>
  </si>
  <si>
    <t>Auffälligkeitskriterien: Bewertung der qualitativ unauffälligen Ergebnisse (AJ 2024) – KCHK-D</t>
  </si>
  <si>
    <t>Auffälligkeitskriterien: Bewertung der qualitativ unauffälligen Ergebnisse (AJ 2024) – TX-LLS</t>
  </si>
  <si>
    <t>Auffälligkeitskriterien: Bewertung der qualitativ unauffälligen Ergebnisse (AJ 2024) – TX-LTX</t>
  </si>
  <si>
    <t>Auffälligkeitskriterien: Bewertung der qualitativ unauffälligen Ergebnisse (AJ 2024) – TX-LUTX</t>
  </si>
  <si>
    <t>Auffälligkeitskriterien: Bewertung der qualitativ unauffälligen Ergebnisse (AJ 2024) – TX-NLS</t>
  </si>
  <si>
    <t>Auffälligkeitskriterien: Bewertung der qualitativ unauffälligen Ergebnisse (AJ 2024) – NET-NTX</t>
  </si>
  <si>
    <t>Auffälligkeitskriterien: Bewertung der qualitativ unauffälligen Ergebnisse (AJ 2024) – NET-PNTX-D</t>
  </si>
  <si>
    <t>3 / 61
(4,92 %)</t>
  </si>
  <si>
    <t>3 / 45
(6,67 %)</t>
  </si>
  <si>
    <t>1 / 47
(2,13 %)</t>
  </si>
  <si>
    <t>2 / 48
(4,17 %)</t>
  </si>
  <si>
    <t>1 / 116
(0,86 %)</t>
  </si>
  <si>
    <t>4 / 116
(3,45 %)</t>
  </si>
  <si>
    <t>1 / 77
(1,30 %)</t>
  </si>
  <si>
    <t>2 / 77
(2,60 %)</t>
  </si>
  <si>
    <t>3 / 94
(3,19 %)</t>
  </si>
  <si>
    <t>3 / 44
(6,82 %)</t>
  </si>
  <si>
    <t>Auffälligkeitskriterien: Bewertung der qualitativ unauffälligen Ergebnisse (AJ 2024) – PCI</t>
  </si>
  <si>
    <t>1 / 78
(1,28 %)</t>
  </si>
  <si>
    <t>Auffälligkeitskriterien: Bewertung der qualitativ unauffälligen Ergebnisse (AJ 2024) – WI-NI-D</t>
  </si>
  <si>
    <t>Auffälligkeitskriterien: Bewertung der qualitativ unauffälligen Ergebnisse (AJ 2024) – HSMDEF-HSM-IMPL</t>
  </si>
  <si>
    <t>8 / 18
(44,44 %)</t>
  </si>
  <si>
    <t>Auffälligkeitskriterien: Bewertung der qualitativ unauffälligen Ergebnisse (AJ 2024) – HSMDEF-HSM-REV</t>
  </si>
  <si>
    <t>Auffälligkeitskriterien: Bewertung der qualitativ unauffälligen Ergebnisse (AJ 2024) – HSMDEF-DEFI-IMPL</t>
  </si>
  <si>
    <t>13 / 24
(54,17 %)</t>
  </si>
  <si>
    <t>Auffälligkeitskriterien: Bewertung der qualitativ unauffälligen Ergebnisse (AJ 2024) – HSMDEF-DEFI-REV</t>
  </si>
  <si>
    <t>Auffälligkeitskriterien: Bewertung der qualitativ unauffälligen Ergebnisse (AJ 2024) – KAROTIS</t>
  </si>
  <si>
    <t>8 / 53
(15,09 %)</t>
  </si>
  <si>
    <t>11 / 68
(16,18 %)</t>
  </si>
  <si>
    <t>2 / 68
(2,94 %)</t>
  </si>
  <si>
    <t>Auffälligkeitskriterien: Bewertung der qualitativ unauffälligen Ergebnisse (AJ 2024) – GYN-OP</t>
  </si>
  <si>
    <t>22 / 32
(68,75 %)</t>
  </si>
  <si>
    <t>3 / 32
(9,38 %)</t>
  </si>
  <si>
    <t>Auffälligkeitskriterien: Bewertung der qualitativ unauffälligen Ergebnisse (AJ 2024) – PM-GEBH</t>
  </si>
  <si>
    <t>Auffälligkeitskriterien: Bewertung der qualitativ unauffälligen Ergebnisse (AJ 2024) – HGV-OSFRAK</t>
  </si>
  <si>
    <t>2 / 27
(7,41 %)</t>
  </si>
  <si>
    <t>2 / 29
(6,90 %)</t>
  </si>
  <si>
    <t>1 / 29
(3,45 %)</t>
  </si>
  <si>
    <t>Auffälligkeitskriterien: Bewertung der qualitativ unauffälligen Ergebnisse (AJ 2024) – HGV-HEP</t>
  </si>
  <si>
    <t>3 / 10
(30,00 %)</t>
  </si>
  <si>
    <t>Auffälligkeitskriterien: Bewertung der qualitativ unauffälligen Ergebnisse (AJ 2024) – MC</t>
  </si>
  <si>
    <t>Auffälligkeitskriterien: Bewertung der qualitativ unauffälligen Ergebnisse (AJ 2024) – DEK</t>
  </si>
  <si>
    <t>3 / 12
(25,00 %)</t>
  </si>
  <si>
    <t>28 / 76
(36,84 %)</t>
  </si>
  <si>
    <t>24 / 52
(46,15 %)</t>
  </si>
  <si>
    <t>18 / 51
(35,29 %)</t>
  </si>
  <si>
    <t>7 / 51
(13,73 %)</t>
  </si>
  <si>
    <t>15 / 58
(25,86 %)</t>
  </si>
  <si>
    <t>16 / 23
(69,57 %)</t>
  </si>
  <si>
    <t>7 / 10
(70,00 %)</t>
  </si>
  <si>
    <t>Auffälligkeitskriterien: Bewertung der qualitativ unauffälligen Ergebnisse (AJ 2024) – PM-NEO</t>
  </si>
  <si>
    <t>17 / 34
(50,00 %)</t>
  </si>
  <si>
    <t>Auffälligkeitskriterien: Bewertung der qualitativ unauffälligen Ergebnisse (AJ 2024) – CAP</t>
  </si>
  <si>
    <t>Verbringungsleistung (1x berichtet)</t>
  </si>
  <si>
    <t>Das EF muss zum Zeitpunkt der Untersuchung vorliegen. (1x berichtet)
Das abweichende Ergebnis erklärt sich durch Einzelfälle. (1x berichtet)
Keine Bewertung möglich, da Probleme bei der Datenannahmestelle. (1x berichtet)</t>
  </si>
  <si>
    <t>Es werden keine Koronarangiographien in diesem Haus durchgeführt (1x berichtet)
Es wird vermutet, dass Teildatensätze (bei 2. EBM-Ziffer aufgrund Intervention) nicht den Basisdatensätzen zugeordnet, sondern als eigenständige Datensätze eingestuft wurden, wodurch das tatsächliche SOLL um die Anzahl der Teildatensätze erhöht wurde. (2x berichtet)
Kein Hinweis auf Mängel der medizinischen Qualität (vereinzelte Dokumentationsprobleme). (1x berichtet)</t>
  </si>
  <si>
    <t>Gemäß Dokumentationsbescheinigung der Vertrauensstelle konnte die SOLL-Statistik zu den selektivvertraglich erbrachten Leistungen auf Grund eines technischen Fehlers nicht an die Bundesauswertungsstelle übermittelt werden. Es ist somit kein Verschulden des Leistungserbringers erkennbar. (1x berichtet)</t>
  </si>
  <si>
    <t>Auffälligkeitskriterien: Freitextkommentare zur Bewertung der qualitativ unauffälligen Ergebnisse (AJ 2024) – PCI</t>
  </si>
  <si>
    <t>Fehlerhafte Berechnung durch das IQTIG gemäß LAG-Informationsschreiben 19.1/2024. (2x berichtet)
Fehlerhafte Berechnung durch das IQTIG gemäß LAG-Informationsschreiben 19.1/2024.  Standort geschlossen, Ende der Gültigkeit der Standort ID/ Haupt IK, deaktiviert (1x berichtet)
Kein Hinweis auf Mängel der medizinischen Qualität (vereinzelte Dokumentationsprobleme) (1x berichtet)</t>
  </si>
  <si>
    <t>Auffälligkeitskriterien: Freitextkommentare zur Bewertung der qualitativ unauffälligen Ergebnisse (AJ 2024) – WI-NI-D</t>
  </si>
  <si>
    <t>Häufig auftretendes Problem bei der Kodierung von HSM- oder CRT-Implantationen vor geplanter AV-Knotenablation, das vom Zentrum zwischenzeitlich erkannt wurde. (1x berichtet)
Nicht komplett selbst erklärende Kodierung der führenden Indikation bei geplanter AV-Knotenablation, hier wird häufiger "sonstiges" gewählt, wobei die Kodierung AV-Block vorgesehen ist (1x berichtet)</t>
  </si>
  <si>
    <t>Dokumentationsprobleme in der Sollstatistik bei zwei entlassenden, aber nur einem leistungserbringenden Krankenhaus (1x berichtet)</t>
  </si>
  <si>
    <t>Behelfsmäßiges Anlegen eines MDS bei Fehlkodierung (tatsächlich wurde ein passagerer Schrittmacher implantiert) in Ermangelung einer Korrekturmöglichkeit der Abrechnung. (1x berichtet)</t>
  </si>
  <si>
    <t>Auffälligkeitskriterien: Freitextkommentare zur Bewertung der qualitativ unauffälligen Ergebnisse (AJ 2024) – HSMDEF-HSM-IMPL</t>
  </si>
  <si>
    <t>Kein Hinweis auf Mängel der medizinischen Qualität (vereinzelte Dokumentationsprobleme). (2x berichtet)</t>
  </si>
  <si>
    <t>Kein Hinweis auf Mängel der medizinischen Qualität (vereinzelte Dokumentationsprobleme). (1x berichtet)</t>
  </si>
  <si>
    <t>MDS aufgrund fehlerhafter Kodierung und mangelnder Korrekturmöglichkeit (HSM-Implantation kodiert an Stelle eines passageren Systems). (1x berichtet)
MDS in einem Fall aufgrund einer nicht-korrigierbaren Fehlkodierung (1x berichtet)
MDS wg. mangelnder Korrekturmöglichkeit einer fehlerhaften Kodierung/Abrechnung (1x berichtet)</t>
  </si>
  <si>
    <t>Auffälligkeitskriterien: Freitextkommentare zur Bewertung der qualitativ unauffälligen Ergebnisse (AJ 2024) – HSMDEF-HSM-REV</t>
  </si>
  <si>
    <t>Korrekte Dokumentation eines MDS bei Abbruch der Operation. (1x berichtet)</t>
  </si>
  <si>
    <t>Auffälligkeitskriterien: Freitextkommentare zur Bewertung der qualitativ unauffälligen Ergebnisse (AJ 2024) – HSMDEF-DEFI-IMPL</t>
  </si>
  <si>
    <t>Aufgrund des AKs muss die Bewertung mit einer U60 erfolgen, jedoch wertet die FK die Stellungnahme zu den einzelnen Fällen als Einzelfälle (U62). (1x berichtet)</t>
  </si>
  <si>
    <t>Das abweichende Ergebnis erklärt sich durch Einzelfälle (qualitativ unauffällig) (1x berichtet)
U62 kann nicht kodiert werden (1x berichtet)
U62 lässt mich das Programm nicht kodieren (1x berichtet)</t>
  </si>
  <si>
    <t>Auffälligkeitskriterien: Freitextkommentare zur Bewertung der qualitativ unauffälligen Ergebnisse (AJ 2024) – HSMDEF-DEFI-REV</t>
  </si>
  <si>
    <t>Der Stellungnahme war zu entnehmen, dass die ASA-Daten von der Anästhesie festgelegt und aus den Narkoseprotokollen übernommen wurden. Der Fachkommission erscheint die ASA-Einstufung in einigen der Fälle zu hoch, daher wird das vom Leistungserbringer neu eingeführte 4-Augen Prinzip bei der Einstufung der ASA-4- Klassifikation seitens der Fachkommission begrüßt. (1x berichtet)</t>
  </si>
  <si>
    <t>ASA Klassifikation erfolgte durch Anästhesie und Fehleinstufung wurde eingeräumt. Schulungsmaßnahmen sind geplant. (1x berichtet)
Die Fachkommission kann hier kein qualitatives Defizit erkennen, es haben hauptsächlich Dokumentationsprobleme (2/3) zur Abweichung geführt. Wäre eine korrekte Dokumentation erfolgt, läge das Ergebnis innerhalb des Referenzbereiches. (1x berichtet)</t>
  </si>
  <si>
    <t>Aortenbogenbehandlung, A. carotis Zugangsgefäß (1x berichtet)
Tumoreinbruch#  plastische Deckung mit Latissimus-dorsi-Lappen, hierfür Anlage eines AV-Loop zerviko-parietal (1x berichtet)</t>
  </si>
  <si>
    <t>Auffälligkeitskriterien: Freitextkommentare zur Bewertung der qualitativ unauffälligen Ergebnisse (AJ 2024) – KAROTIS</t>
  </si>
  <si>
    <t>Das abweichende Ergebnis erklärt sich durch Einzelfälle. (1x berichtet)
Kein Hinweis auf Mängel der medizinischen Qualität (vereinzelte Dokumentationsprobleme). (1x berichtet)</t>
  </si>
  <si>
    <t>Das abweichende Ergebnis erklärt sich durch Einzelfälle (qualitativ unauffällig) (1x berichtet)
Der Fachkommission liegen keine Hinweise auf Unterdokumentation von intraoperativen Komplikationen vor. (1x berichtet)</t>
  </si>
  <si>
    <t>Auffälligkeitskriterien: Freitextkommentare zur Bewertung der qualitativ unauffälligen Ergebnisse (AJ 2024) – GYN-OP</t>
  </si>
  <si>
    <t>1 Fall mit korrekter Dokumentation, 1 Fall mit (einmaliger) Fehldokumentation (1x berichtet)
Beim ersten Fall wird die korrekte Dokumentation bestätigt. Im zweiten Fall etwas unklare Schilderung bezüglich Dokumentation, aber kein Anhalt für medizinisch qualitative Auffälligkeit. (1x berichtet)
Das abweichende Ergebnis erklärt sich durch Einzelfälle. (1x berichtet)</t>
  </si>
  <si>
    <t>Auffälligkeitskriterien: Freitextkommentare zur Bewertung der qualitativ unauffälligen Ergebnisse (AJ 2024) – PM-GEBH</t>
  </si>
  <si>
    <t>Gemäß Stellungnahme ist die Dokumentation korrekt. Die OP Indikation erfolgte zur Sicherstellung der Pflegefähigkeit. (1x berichtet)
Gemäß Stellungnahme ist die Dokumentation korrekt. Es handelt sich um einen vom Pat. gewünschten Eingriff. (1x berichtet)</t>
  </si>
  <si>
    <t>Gemäß Stellungnahme neu aufgetretene periimplantäre Fissurlinie subtrochantär ohne Interventionsbedarf. (1x berichtet)</t>
  </si>
  <si>
    <t>Fallzusammenlegung (1x berichtet)
Fehldokumentation (1x berichtet)</t>
  </si>
  <si>
    <t>Auffälligkeitskriterien: Freitextkommentare zur Bewertung der qualitativ unauffälligen Ergebnisse (AJ 2024) – HGV-OSFRAK</t>
  </si>
  <si>
    <t>Kodierte Entlassdiagnose T84.04 bei präoperativ bestehender Komplikation, welche die durchgeführte OP indiziert. Unauffälliger intra- und postoperativer Verlauf. (1x berichtet)</t>
  </si>
  <si>
    <t>Dokumentation von Folgekomplikationen i.R. der Abrechnungsmodalitäten nicht adäquat abbildbar. (1x berichtet)</t>
  </si>
  <si>
    <t>In vier von 7 Fällen wurde eine korrekte Dokumentation bestätigt. In den verbleibenden drei Fällen löste eine nachträgliche Änderung der OPS-Codierung einen weiteren Bogen aus. Die Fachkommission empfiehlt eine Schulung und Überprüfung der Bögen vor dem Abschluss vorzunehmen. (1x berichtet)</t>
  </si>
  <si>
    <t>Dokumentation von Folgekomplikationen im Rahmen der Abrechnungsmodalitäten nicht adäquat abbildbar. (1x berichtet)
Dokumentation von Folgekomplikationen im Rahmen von Abrechnungsmodalitäten nicht adäquat abbildbar. (1x berichtet)
keine Komplikation im Zusammenhang mit dem Ersteingriff (1x berichtet)</t>
  </si>
  <si>
    <t>Ein Überliegerfall wurde fälschlicherweise nicht übermittelt, jedoch zur Unterdokumentation beitragend waren auch zwei Fälle mit intraoperativen Wechsel des Schaftes bei Fehllage des erstimplnatierten Schaftes. Da der Wechsel-OPS-Code korrekt in die Kodierung einging und eine Sollstellung erfolgt ist, so müsste auch ein entsprechender Wechsel-Prozedurenbogen im QS-Datensatz angelegt werden. Inhaltlich ist dies jedoch nicht korrekt und fordert einen workaround. Eine Vorgehensweise muss hierzu jedoch noch vom IQTIG im Ausfüllhinweis oder einer FAQ festgelegt werden. (1x berichtet)</t>
  </si>
  <si>
    <t>Auffälligkeitskriterien: Freitextkommentare zur Bewertung der qualitativ unauffälligen Ergebnisse (AJ 2024) – HGV-HEP</t>
  </si>
  <si>
    <t>Kein Hinweis auf Mängel in der medizinischen Qualität (vereinzelte Dokumentationsprobleme). (1x berichtet)</t>
  </si>
  <si>
    <t>Kein Hinweis auf Mängel in der medizinischen Qualität (vereinzelte Dokumentationsprobleme). (2x berichtet)</t>
  </si>
  <si>
    <t>Das abweichende Ergebnis erklärt sich durch Einzelfälle. (1x berichtet)</t>
  </si>
  <si>
    <t>Auffälligkeitskriterien: Freitextkommentare zur Bewertung der qualitativ unauffälligen Ergebnisse (AJ 2024) – MC</t>
  </si>
  <si>
    <t>Kein Hinweis auf Mängel der med. Qualität, vereinzelt Dokumentationsprobleme (qualitativ unauffällig) (1x berichtet)</t>
  </si>
  <si>
    <t>Softwareproblem (1x berichtet)</t>
  </si>
  <si>
    <t>Auffälligkeitskriterien: Freitextkommentare zur Bewertung der qualitativ unauffälligen Ergebnisse (AJ 2024) – DEK</t>
  </si>
  <si>
    <t>Die Aufnahmetemperatur wurde gemessen, jedoch in einem nicht unerheblichen Anteil erfolgte keine Dokumentation. Es besteht kein Hinweis auf Mängel in der medizinischen Qualität. (1x berichtet)
Kein Hinweis auf Mängel der medizinischen Qualität (vereinzelte Dokumentationsproblme). (1x berichtet)</t>
  </si>
  <si>
    <t>Die Fachkommission betrachtet dieses Item aufgrund der nicht abschließenden Listen schwerer oder letaler Diagnosen kritisch. Im Stellungnahmeverfahren wird regelmäßig eine korrekte Dokumentation bestätigt. (1x berichtet)
Die Fachkommission stellte fest, dass es sich bei allen Fällen um schwere angeborene Erkrankungen handelt. Die Fachkommission empfiehlt, das AK zu streichen. (3x berichtet)
Korrekte Dokumentation, wegen Kombination an mehreren Diagnosen als schwere angeborene Erkrankung zu werten. (1x berichtet)
Q04.0#P01.2,P27.1#P05.9, K71.0#P07.2# (1x berichtet)
Q44.2 Atresie der Gallengänge# E25.08 Adrenogenitales Syndrom# (Q31.5 schwere angeborene Laryngomalazie, K07.1 Anomalien Kiefer-Schädelbasis-Verhältnis)# (E71.3 Störungen des Fettsäurestoffwechsels, Q24.8 Sonstige näher bezeichnete angeborene Fehlbildungen des Herzens, Q04.0 Angeborene Fehlbildungen des Corpus callosum)#(Q87.8 Zellweger, Q61.3 Polyzystische Niere, Q25.0 Offener Ductus arteriosus, Q02 Mikrozephalie, Q21.1 Vorhofseptumdefekt)#(E71.3 Störungen des Fettsäurestoffwechsels, Q98.0 Klinefelter-Syndrom, Karyotyp 47,XXY)#I63.9 Hirninfarkt#(E25.00 21-Hydroxylase-Mangel [AGS Typ 3], E25.8 Sonstige adrenogenitale Störungen)#E70.0 klassische Phenylketonurie# (1x berichtet)
Q44.2, C74.9, P83.2 (1x berichtet)</t>
  </si>
  <si>
    <t>Bekannte Dokumentationsproblematik im Indikator mit Unschärfe und Unvollständigkeit der hinterlegten Liste der ICD Codes. (1x berichtet)
Bekannte Dokumentationsproblematik im Indikator mit Unvollständigkeit der hinterlegten Liste der ICD Codes. (5x berichtet)
Die in der Stellungnahme genannten Diagnosen sind in der vom IQTIG verwendeten ICD-Liste zur Berechnung der Auffälligkeitskriterien nicht enthalten. Nach Aussage des IQTIG beruht diese Liste mit schweren angeborenen und letalen angeborenen Erkrankungen nicht auf Vollständigkeit und wird regelmäßig überprüft und erweitert. Da die von dem Leistungserbringer genannten Diagnosen bei der Berechnung des Zählers nicht berücksichtigt werden, führen sie zu einer rechnerischen Auffälligkeit. Die Fachkommission empfiehlt daher, die ICD-Liste ggf. um folgende Diagnosen zu erweitern: G31.81: Mitochondriale Zytopathie P72.1: Transitorische Hyperthyreose beim Neugeborenen Q33.2: Lungensequestration (angeboren) Q90.9: Down-Syndrom, nicht näher bezeichnet (1x berichtet)
Die in der Stellungnahme genannten Diagnosen sind in der vom IQTIG verwendeten ICD-Liste zur Berechnung der Auffälligkeitskriterien nicht enthalten. Nach Aussage des IQTIG beruht diese Liste mit schweren angeborenen und letalen angeborenen Erkrankungen nicht auf Vollständigkeit und wird regelmäßig überprüft und erweitert. Da die von dem Leistungserbringer genannten Diagnosen bei der Berechnung des Zählers nicht berücksichtigt werden, führen sie zu einer rechnerischen Auffälligkeit. Die Fachkommission empfiehlt daher, die ICD-Liste ggf. um folgende Diagnosen zu erweitern: Q25.4: Sonstige angeborene Fehlbildungen der Aorta Q41.0: Angeborene(s) Fehlen, Atresie und Stenose des Duodenums Q41.1: Angeborene(s) Fehlen, Atresie und Stenose des Jejunums Q45.1: Pancreas anulare (1x berichtet)
Die vom IQTIG erstellte und dem Qualitätsindikator zugrunde liegende Liste der letalen Fehlbildungen ist unvollständig. (1x berichtet)
Geschilderte Dokumentationsproblematik überwiegend auf Unschärfen in der Diagnoseliste zum Indikator zurückzuführen, medizinisch unauffällig. (1x berichtet)
Problem des Indikators, vorgegebene Referenzliste unvollständig (1x berichtet)
Unschärfe der hinterlegten ICD Codes zum Indikator, dieser bekanntermaßen unvollständig. (1x berichtet)
Überwiegend korrekte Dokumentation bei bekannter Problematik im Indikator mit Unvollständigkeit der hinterlegten Liste der ICD Codes sowie einmalige Fehldokumentation. (1x berichtet)</t>
  </si>
  <si>
    <t>Die Fachkommission diskutiert das Ansinnen dieses Items ausführlich. Sie betrachtet ausführliche Einzelfallanalysen und stellt fest, dass in der Mehrzahl als auffällig geltenden der Fälle andere Gründe für einen Sauerstoffbedarf vorliegen. (1x berichtet)</t>
  </si>
  <si>
    <t>1 x falsche Doku, ansonsten zutreffend keine BPD (1x berichtet)
Das abweichende Ergebnis erklärt sich durch Einzelfälle. (1x berichtet)
Eine klare Abgrenzung zwischen HHFNC (mit oder ohne O2) nach der rechnerisch 36. SSW. und schwerer BPD sollte hier fokussiert werden vgl. Stellungnahme der Klinik (1x berichtet)</t>
  </si>
  <si>
    <t>Besondere klinische Situation. (2x berichtet)
Das abweichende Ergebnis erklärt sich durch Einzelfälle. (2x berichtet)
Einzelfall bei vorhandener SOP und etablierten Strukturen. (1x berichtet)
Kein Hinweis auf Mängel in der medizinischen Qualität (vereinzelte Dokumentationsprobleme). (1x berichtet)
Sowohl ein Dokumentationsfehler als auch ein begründeter Einzelfall haben das rechnerisch auffällige Ergebnis verursacht. (1x berichtet)</t>
  </si>
  <si>
    <t>Übernahme aus auswärtigen Kliniken in mehreren Einzelfällen, damit keine Indikation zur Hypothermie-Behandlung in fraglicher Klinik gestellt einmaliger Dokumentationsfehler Andere Usachen als Aspyhxie (Chylothorax) (1x berichtet)</t>
  </si>
  <si>
    <t>Der Referenzbereich muss differenziert je nach Versorgungsstufe gem. QFR-RL berechnet werden, solange ein Perzentilwert zugrunde gelegt wird. (3x berichtet)</t>
  </si>
  <si>
    <t>Bekannte Dokumentationsproblematik im Indikator mit Unvollständigkeit der hinterlegten Liste der ICD Codes. (1x berichtet)
Das abweichende Ergebnis erklärt sich durch Einzelfälle. (1x berichtet)</t>
  </si>
  <si>
    <t>Es handelt sich um eine neurologische Rehabilitationseinrichtung der Phase B. Dieser Einrichtung werden gelegentlich Kinder aus neonatologischen Einrichtungen zur Akutnachsorge zugewiesen, die die Einschlusskriterien für die QS-Dokumentation im Verfahren QS PM/NEO erfüllen. Diese Patienten stellen bezüglich der QS-Zielsetzung regelhaft Ausnahmefälle dar. Die QS-Bögen sind nicht sinnvoll zu füllen, so dass Minimaldatensätze das Mittel der Wahl bezüglich der Dokumentation darstellen. (1x berichtet)</t>
  </si>
  <si>
    <t>Auffälligkeitskriterien: Freitextkommentare zur Bewertung der qualitativ unauffälligen Ergebnisse (AJ 2024) – PM-NEO</t>
  </si>
  <si>
    <t>Kein Hinweis auf Mängel der medizinischen Qualität. (1x berichtet)</t>
  </si>
  <si>
    <t>Korrekte Dokumentation bei einzelnen Dokumentationsfehlern (1x berichtet)</t>
  </si>
  <si>
    <t>Psychiatrische Fachklinik (1x berichtet)</t>
  </si>
  <si>
    <t>Der LE wurde zur Überprüfung seiner Dokumentation aufgefordert (1x berichtet)</t>
  </si>
  <si>
    <t>Die rechnerische Auffälligkeit begründet sich auf die Anlage von Minimaldatensätzen zu 3 Fällen, die falsch kodiert wurden und nachträglich nicht mehr korrigiert werden durften, da das KHEntgG dies untersagt. (1x berichtet)</t>
  </si>
  <si>
    <t>Auffälligkeitskriterien: Freitextkommentare zur Bewertung der qualitativ unauffälligen Ergebnisse (AJ 2024) – CAP</t>
  </si>
  <si>
    <t>besondere klinische Situation</t>
  </si>
  <si>
    <t>das abweichende Ergebnis erklärt sich durch Einzelfälle</t>
  </si>
  <si>
    <t>kein Hinweis auf Mängel der med. Qualität (vereinzelte Dokumentationsprobleme)</t>
  </si>
  <si>
    <t>30 / 52
(57,69 %)</t>
  </si>
  <si>
    <t>24 / 57
(42,11 %)</t>
  </si>
  <si>
    <t>5 / 57
(8,77 %)</t>
  </si>
  <si>
    <t>18 / 60
(30,00 %)</t>
  </si>
  <si>
    <t>6 / 60
(10,00 %)</t>
  </si>
  <si>
    <t>33 / 56
(58,93 %)</t>
  </si>
  <si>
    <t>6 / 56
(10,71 %)</t>
  </si>
  <si>
    <t>2 / 56
(3,57 %)</t>
  </si>
  <si>
    <t>17 / 62
(27,42 %)</t>
  </si>
  <si>
    <t>25 / 57
(43,86 %)</t>
  </si>
  <si>
    <t>42 / 61
(68,85 %)</t>
  </si>
  <si>
    <t>7 / 61
(11,48 %)</t>
  </si>
  <si>
    <t>Qualitätsindikatoren: Bewertung der qualitativ unauffälligen Ergebnisse (AJ 2024) - CHE</t>
  </si>
  <si>
    <t>Qualitätsindikatoren: Bewertung der qualitativ unauffälligen Ergebnisse (AJ 2024) - TX-HTX</t>
  </si>
  <si>
    <t>Qualitätsindikatoren: Bewertung der qualitativ unauffälligen Ergebnisse (AJ 2024) - TX-MKU</t>
  </si>
  <si>
    <t>Qualitätsindikatoren: Bewertung der qualitativ unauffälligen Ergebnisse (AJ 2024) - KCHK-AK-CHIR</t>
  </si>
  <si>
    <t>Qualitätsindikatoren: Bewertung der qualitativ unauffälligen Ergebnisse (AJ 2024) - KCHK-AK-KATH</t>
  </si>
  <si>
    <t>Qualitätsindikatoren: Bewertung der qualitativ unauffälligen Ergebnisse (AJ 2024) - KCHK-KC</t>
  </si>
  <si>
    <t>Qualitätsindikatoren: Bewertung der qualitativ unauffälligen Ergebnisse (AJ 2024) - KCHK-KC-KOMB</t>
  </si>
  <si>
    <t>Qualitätsindikatoren: Bewertung der qualitativ unauffälligen Ergebnisse (AJ 2024) - KCHK-MK-CHIR</t>
  </si>
  <si>
    <t>17 / 24
(70,83 %)</t>
  </si>
  <si>
    <t>12 / 23
(52,17 %)</t>
  </si>
  <si>
    <t>11 / 22
(50,00 %)</t>
  </si>
  <si>
    <t>Qualitätsindikatoren: Bewertung der qualitativ unauffälligen Ergebnisse (AJ 2024) - KCHK-MK-KATH</t>
  </si>
  <si>
    <t>Qualitätsindikatoren: Bewertung der qualitativ unauffälligen Ergebnisse (AJ 2024) - TX-LLS</t>
  </si>
  <si>
    <t>Qualitätsindikatoren: Bewertung der qualitativ unauffälligen Ergebnisse (AJ 2024) - TX-LTX</t>
  </si>
  <si>
    <t>Qualitätsindikatoren: Bewertung der qualitativ unauffälligen Ergebnisse (AJ 2024) - TX-LUTX</t>
  </si>
  <si>
    <t>1 / 25
(4,00 %)</t>
  </si>
  <si>
    <t>Qualitätsindikatoren: Bewertung der qualitativ unauffälligen Ergebnisse (AJ 2024) - TX-NLS</t>
  </si>
  <si>
    <t>34 / 92
(36,96 %)</t>
  </si>
  <si>
    <t>7 / 92
(7,61 %)</t>
  </si>
  <si>
    <t>5 / 92
(5,43 %)</t>
  </si>
  <si>
    <t>16 / 42
(38,10 %)</t>
  </si>
  <si>
    <t>2 / 42
(4,76 %)</t>
  </si>
  <si>
    <t>4 / 42
(9,52 %)</t>
  </si>
  <si>
    <t>18 / 50
(36,00 %)</t>
  </si>
  <si>
    <t>5 / 50
(10,00 %)</t>
  </si>
  <si>
    <t>3 / 109
(2,75 %)</t>
  </si>
  <si>
    <t>33 / 109
(30,28 %)</t>
  </si>
  <si>
    <t>5 / 109
(4,59 %)</t>
  </si>
  <si>
    <t>15 / 109
(13,76 %)</t>
  </si>
  <si>
    <t>22 / 71
(30,99 %)</t>
  </si>
  <si>
    <t>2 / 38
(5,26 %)</t>
  </si>
  <si>
    <t>11 / 38
(28,95 %)</t>
  </si>
  <si>
    <t>4 / 38
(10,53 %)</t>
  </si>
  <si>
    <t>11 / 54
(20,37 %)</t>
  </si>
  <si>
    <t>8 / 43
(18,60 %)</t>
  </si>
  <si>
    <t>3 / 609
(0,49 %)</t>
  </si>
  <si>
    <t>31 / 609
(5,09 %)</t>
  </si>
  <si>
    <t>20 / 609
(3,28 %)</t>
  </si>
  <si>
    <t>19 / 609
(3,12 %)</t>
  </si>
  <si>
    <t>1 / 127
(0,79 %)</t>
  </si>
  <si>
    <t>10 / 127
(7,87 %)</t>
  </si>
  <si>
    <t>8 / 127
(6,30 %)</t>
  </si>
  <si>
    <t>7 / 127
(5,51 %)</t>
  </si>
  <si>
    <t>21 / 482
(4,36 %)</t>
  </si>
  <si>
    <t>12 / 482
(2,49 %)</t>
  </si>
  <si>
    <t>7 / 62
(11,29 %)</t>
  </si>
  <si>
    <t>11 / 62
(17,74 %)</t>
  </si>
  <si>
    <t>7 / 43
(16,28 %)</t>
  </si>
  <si>
    <t>5 / 19
(26,32 %)</t>
  </si>
  <si>
    <t>1 / 140
(0,71 %)</t>
  </si>
  <si>
    <t>48 / 140
(34,29 %)</t>
  </si>
  <si>
    <t>2 / 140
(1,43 %)</t>
  </si>
  <si>
    <t>6 / 140
(4,29 %)</t>
  </si>
  <si>
    <t>44 / 131
(33,59 %)</t>
  </si>
  <si>
    <t>2 / 131
(1,53 %)</t>
  </si>
  <si>
    <t>6 / 131
(4,58 %)</t>
  </si>
  <si>
    <t>Qualitätsindikatoren: Bewertung der qualitativ unauffälligen Ergebnisse (AJ 2024) – NET-DIAL</t>
  </si>
  <si>
    <t>Qualitätsindikatoren: Bewertung der qualitativ unauffälligen Ergebnisse (AJ 2024) - NET-NTX</t>
  </si>
  <si>
    <t>Qualitätsindikatoren: Bewertung der qualitativ unauffälligen Ergebnisse (AJ 2024) - NET-PNTX</t>
  </si>
  <si>
    <t>4 / 30
(13,33 %)</t>
  </si>
  <si>
    <t>2 / 58
(3,45 %)</t>
  </si>
  <si>
    <t>5 / 58
(8,62 %)</t>
  </si>
  <si>
    <t>5 / 52
(9,62 %)</t>
  </si>
  <si>
    <t>9 / 34
(26,47 %)</t>
  </si>
  <si>
    <t>8 / 34
(23,53 %)</t>
  </si>
  <si>
    <t>12 / 49
(24,49 %)</t>
  </si>
  <si>
    <t>8 / 49
(16,33 %)</t>
  </si>
  <si>
    <t>6 / 119
(5,04 %)</t>
  </si>
  <si>
    <t>16 / 119
(13,45 %)</t>
  </si>
  <si>
    <t>0 / 114
(0,00 %)</t>
  </si>
  <si>
    <t>6 / 114
(5,26 %)</t>
  </si>
  <si>
    <t>16 / 114
(14,04 %)</t>
  </si>
  <si>
    <t>20 / 59
(33,90 %)</t>
  </si>
  <si>
    <t>3 / 59
(5,08 %)</t>
  </si>
  <si>
    <t>20 / 58
(34,48 %)</t>
  </si>
  <si>
    <t>16 / 35
(45,71 %)</t>
  </si>
  <si>
    <t>16 / 32
(50,00 %)</t>
  </si>
  <si>
    <t>5 / 32
(15,62 %)</t>
  </si>
  <si>
    <t>13 / 58
(22,41 %)</t>
  </si>
  <si>
    <t>12 / 56
(21,43 %)</t>
  </si>
  <si>
    <t>13 / 56
(23,21 %)</t>
  </si>
  <si>
    <t>16 / 49
(32,65 %)</t>
  </si>
  <si>
    <t>12 / 31
(38,71 %)</t>
  </si>
  <si>
    <t>9 / 38
(23,68 %)</t>
  </si>
  <si>
    <t>5 / 38
(13,16 %)</t>
  </si>
  <si>
    <t>8 / 36
(22,22 %)</t>
  </si>
  <si>
    <t>4 / 36
(11,11 %)</t>
  </si>
  <si>
    <t>Qualitätsindikatoren: Bewertung der qualitativ unauffälligen Ergebnisse (AJ 2024) – PCI</t>
  </si>
  <si>
    <t>4 / 580
(0,69 %)</t>
  </si>
  <si>
    <t>26 / 580
(4,48 %)</t>
  </si>
  <si>
    <t>11 / 580
(1,90 %)</t>
  </si>
  <si>
    <t>4 / 520
(0,77 %)</t>
  </si>
  <si>
    <t>0 / 520
(0,00 %)</t>
  </si>
  <si>
    <t>20 / 520
(3,85 %)</t>
  </si>
  <si>
    <t>11 / 520
(2,12 %)</t>
  </si>
  <si>
    <t>Qualitätsindikatoren: Bewertung der qualitativ unauffälligen Ergebnisse (AJ 2024) – WI-HI-A</t>
  </si>
  <si>
    <t>1 / 189
(0,53 %)</t>
  </si>
  <si>
    <t>2 / 189
(1,06 %)</t>
  </si>
  <si>
    <t>15 / 189
(7,94 %)</t>
  </si>
  <si>
    <t>5 / 189
(2,65 %)</t>
  </si>
  <si>
    <t>2 / 98
(2,04 %)</t>
  </si>
  <si>
    <t>7 / 98
(7,14 %)</t>
  </si>
  <si>
    <t>5 / 98
(5,10 %)</t>
  </si>
  <si>
    <t>7 / 90
(7,78 %)</t>
  </si>
  <si>
    <t>Qualitätsindikatoren: Bewertung der qualitativ unauffälligen Ergebnisse (AJ 2024) – WI-HI-S</t>
  </si>
  <si>
    <t>26 / 57
(45,61 %)</t>
  </si>
  <si>
    <t>21 / 43
(48,84 %)</t>
  </si>
  <si>
    <t>5 / 14
(35,71 %)</t>
  </si>
  <si>
    <t>Qualitätsindikatoren: Bewertung der qualitativ unauffälligen Ergebnisse (AJ 2024) – WI-NI-A</t>
  </si>
  <si>
    <t>22 / 57
(38,60 %)</t>
  </si>
  <si>
    <t>25 / 54
(46,30 %)</t>
  </si>
  <si>
    <t>6 / 54
(11,11 %)</t>
  </si>
  <si>
    <t>28 / 56
(50,00 %)</t>
  </si>
  <si>
    <t>7 / 56
(12,50 %)</t>
  </si>
  <si>
    <t>32 / 53
(60,38 %)</t>
  </si>
  <si>
    <t>5 / 53
(9,43 %)</t>
  </si>
  <si>
    <t>Qualitätsindikatoren: Bewertung der qualitativ unauffälligen Ergebnisse (AJ 2024) - WI-NI-S</t>
  </si>
  <si>
    <t>3 / 46
(6,52 %)</t>
  </si>
  <si>
    <t>9 / 46
(19,57 %)</t>
  </si>
  <si>
    <t>2 / 83
(2,41 %)</t>
  </si>
  <si>
    <t>15 / 83
(18,07 %)</t>
  </si>
  <si>
    <t>4 / 83
(4,82 %)</t>
  </si>
  <si>
    <t>49 / 115
(42,61 %)</t>
  </si>
  <si>
    <t>44 / 59
(74,58 %)</t>
  </si>
  <si>
    <t>20 / 82
(24,39 %)</t>
  </si>
  <si>
    <t>3 / 82
(3,66 %)</t>
  </si>
  <si>
    <t>15 / 37
(40,54 %)</t>
  </si>
  <si>
    <t>Qualitätsindikatoren: Bewertung der qualitativ unauffälligen Ergebnisse (AJ 2024) - HSMDEF-HSM-IMPL</t>
  </si>
  <si>
    <t>Qualitätsindikatoren: Bewertung der qualitativ unauffälligen Ergebnisse (AJ 2024) - HSMDEF-HSM-REV</t>
  </si>
  <si>
    <t>25 / 65
(38,46 %)</t>
  </si>
  <si>
    <t>19 / 37
(51,35 %)</t>
  </si>
  <si>
    <t>25 / 71
(35,21 %)</t>
  </si>
  <si>
    <t>19 / 36
(52,78 %)</t>
  </si>
  <si>
    <t>Qualitätsindikatoren: Bewertung der qualitativ unauffälligen Ergebnisse (AJ 2024) - HSMDEF-DEFI-IMPL</t>
  </si>
  <si>
    <t>17 / 38
(44,74 %)</t>
  </si>
  <si>
    <t>12 / 22
(54,55 %)</t>
  </si>
  <si>
    <t>Qualitätsindikatoren: Bewertung der qualitativ unauffälligen Ergebnisse (AJ 2024) - HSMDEF-DEFI-REV</t>
  </si>
  <si>
    <t>6 / 28
(21,43 %)</t>
  </si>
  <si>
    <t>23 / 43
(53,49 %)</t>
  </si>
  <si>
    <t>1 / 27
(3,70 %)</t>
  </si>
  <si>
    <t>5 / 27
(18,52 %)</t>
  </si>
  <si>
    <t>22 / 26
(84,62 %)</t>
  </si>
  <si>
    <t>2 / 164
(1,22 %)</t>
  </si>
  <si>
    <t>9 / 164
(5,49 %)</t>
  </si>
  <si>
    <t>6 / 164
(3,66 %)</t>
  </si>
  <si>
    <t>3 / 164
(1,83 %)</t>
  </si>
  <si>
    <t>Qualitätsindikatoren: Bewertung der qualitativ unauffälligen Ergebnisse (AJ 2024) - KAROTIS</t>
  </si>
  <si>
    <t>14 / 24
(58,33 %)</t>
  </si>
  <si>
    <t>4 / 39
(10,26 %)</t>
  </si>
  <si>
    <t>12 / 39
(30,77 %)</t>
  </si>
  <si>
    <t>22 / 55
(40,00 %)</t>
  </si>
  <si>
    <t>1 / 55
(1,82 %)</t>
  </si>
  <si>
    <t>3 / 232
(1,29 %)</t>
  </si>
  <si>
    <t>129 / 232
(55,60 %)</t>
  </si>
  <si>
    <t>39 / 232
(16,81 %)</t>
  </si>
  <si>
    <t>27 / 59
(45,76 %)</t>
  </si>
  <si>
    <t>42 / 85
(49,41 %)</t>
  </si>
  <si>
    <t>6 / 85
(7,06 %)</t>
  </si>
  <si>
    <t>60 / 115
(52,17 %)</t>
  </si>
  <si>
    <t>12 / 115
(10,43 %)</t>
  </si>
  <si>
    <t>Qualitätsindikatoren: Bewertung der qualitativ unauffälligen Ergebnisse (AJ 2024) - GYN-OP</t>
  </si>
  <si>
    <t>2 / 64
(3,12 %)</t>
  </si>
  <si>
    <t>8 / 64
(12,50 %)</t>
  </si>
  <si>
    <t>8 / 22
(36,36 %)</t>
  </si>
  <si>
    <t>18 / 32
(56,25 %)</t>
  </si>
  <si>
    <t>47 / 71
(66,20 %)</t>
  </si>
  <si>
    <t>9 / 71
(12,68 %)</t>
  </si>
  <si>
    <t>6 / 30
(20,00 %)</t>
  </si>
  <si>
    <t>14 / 21
(66,67 %)</t>
  </si>
  <si>
    <t>30 / 41
(73,17 %)</t>
  </si>
  <si>
    <t>6 / 24
(25,00 %)</t>
  </si>
  <si>
    <t>Qualitätsindikatoren: Bewertung der qualitativ unauffälligen Ergebnisse (AJ 2024) - PM-GEBH</t>
  </si>
  <si>
    <t>54 / 148
(36,49 %)</t>
  </si>
  <si>
    <t>13 / 148
(8,78 %)</t>
  </si>
  <si>
    <t>8 / 59
(13,56 %)</t>
  </si>
  <si>
    <t>34 / 71
(47,89 %)</t>
  </si>
  <si>
    <t>11 / 56
(19,64 %)</t>
  </si>
  <si>
    <t>Qualitätsindikatoren: Bewertung der qualitativ unauffälligen Ergebnisse (AJ 2024) - HGV-OSFRAK</t>
  </si>
  <si>
    <t>6 / 79
(7,59 %)</t>
  </si>
  <si>
    <t>15 / 79
(18,99 %)</t>
  </si>
  <si>
    <t>53 / 251
(21,12 %)</t>
  </si>
  <si>
    <t>39 / 251
(15,54 %)</t>
  </si>
  <si>
    <t>1 / 162
(0,62 %)</t>
  </si>
  <si>
    <t>67 / 162
(41,36 %)</t>
  </si>
  <si>
    <t>22 / 162
(13,58 %)</t>
  </si>
  <si>
    <t>9 / 47
(19,15 %)</t>
  </si>
  <si>
    <t>15 / 54
(27,78 %)</t>
  </si>
  <si>
    <t>7 / 54
(12,96 %)</t>
  </si>
  <si>
    <t>23 / 59
(38,98 %)</t>
  </si>
  <si>
    <t>36 / 96
(37,50 %)</t>
  </si>
  <si>
    <t>7 / 96
(7,29 %)</t>
  </si>
  <si>
    <t>35 / 62
(56,45 %)</t>
  </si>
  <si>
    <t>36 / 76
(47,37 %)</t>
  </si>
  <si>
    <t>59 / 195
(30,26 %)</t>
  </si>
  <si>
    <t>21 / 195
(10,77 %)</t>
  </si>
  <si>
    <t>3 / 63
(4,76 %)</t>
  </si>
  <si>
    <t>8 / 63
(12,70 %)</t>
  </si>
  <si>
    <t>39 / 59
(66,10 %)</t>
  </si>
  <si>
    <t>29 / 62
(46,77 %)</t>
  </si>
  <si>
    <t>Qualitätsindikatoren: Bewertung der qualitativ unauffälligen Ergebnisse (AJ 2024) - HGV-HEP</t>
  </si>
  <si>
    <t>12 / 54
(22,22 %)</t>
  </si>
  <si>
    <t>16 / 54
(29,63 %)</t>
  </si>
  <si>
    <t>Qualitätsindikatoren: Bewertung der qualitativ unauffälligen Ergebnisse (AJ 2024) - KEP</t>
  </si>
  <si>
    <t>28 / 85
(32,94 %)</t>
  </si>
  <si>
    <t>17 / 85
(20,00 %)</t>
  </si>
  <si>
    <t>23 / 51
(45,10 %)</t>
  </si>
  <si>
    <t>8 / 51
(15,69 %)</t>
  </si>
  <si>
    <t>15 / 45
(33,33 %)</t>
  </si>
  <si>
    <t>10 / 44
(22,73 %)</t>
  </si>
  <si>
    <t>12 / 44
(27,27 %)</t>
  </si>
  <si>
    <t>13 / 63
(20,63 %)</t>
  </si>
  <si>
    <t>9 / 63
(14,29 %)</t>
  </si>
  <si>
    <t>6 / 63
(9,52 %)</t>
  </si>
  <si>
    <t>11 / 36
(30,56 %)</t>
  </si>
  <si>
    <t>2 / 90
(2,22 %)</t>
  </si>
  <si>
    <t>42 / 90
(46,67 %)</t>
  </si>
  <si>
    <t>10 / 90
(11,11 %)</t>
  </si>
  <si>
    <t>18 / 40
(45,00 %)</t>
  </si>
  <si>
    <t>2 / 40
(5,00 %)</t>
  </si>
  <si>
    <t>1 / 84
(1,19 %)</t>
  </si>
  <si>
    <t>27 / 84
(32,14 %)</t>
  </si>
  <si>
    <t>11 / 84
(13,10 %)</t>
  </si>
  <si>
    <t>15 / 51
(29,41 %)</t>
  </si>
  <si>
    <t>Qualitätsindikatoren: Bewertung der qualitativ unauffälligen Ergebnisse (AJ 2024) - MC</t>
  </si>
  <si>
    <t>3 / 91
(3,30 %)</t>
  </si>
  <si>
    <t>20 / 91
(21,98 %)</t>
  </si>
  <si>
    <t>6 / 91
(6,59 %)</t>
  </si>
  <si>
    <t>11 / 428
(2,57 %)</t>
  </si>
  <si>
    <t>130 / 428
(30,37 %)</t>
  </si>
  <si>
    <t>67 / 428
(15,65 %)</t>
  </si>
  <si>
    <t>Qualitätsindikatoren: Bewertung der qualitativ unauffälligen Ergebnisse (AJ 2024) - DEK</t>
  </si>
  <si>
    <t>2 / 110
(1,82 %)</t>
  </si>
  <si>
    <t>96 / 110
(87,27 %)</t>
  </si>
  <si>
    <t>17 / 21
(80,95 %)</t>
  </si>
  <si>
    <t>19 / 39
(48,72 %)</t>
  </si>
  <si>
    <t>9 / 19
(47,37 %)</t>
  </si>
  <si>
    <t>Qualitätsindikatoren: Bewertung der qualitativ unauffälligen Ergebnisse (AJ 2024) - PM-NEO</t>
  </si>
  <si>
    <t>6 / 44
(13,64 %)</t>
  </si>
  <si>
    <t>2 / 44
(4,55 %)</t>
  </si>
  <si>
    <t>9 / 221
(4,07 %)</t>
  </si>
  <si>
    <t>35 / 221
(15,84 %)</t>
  </si>
  <si>
    <t>19 / 221
(8,60 %)</t>
  </si>
  <si>
    <t>1 / 221
(0,45 %)</t>
  </si>
  <si>
    <t>5 / 252
(1,98 %)</t>
  </si>
  <si>
    <t>24 / 252
(9,52 %)</t>
  </si>
  <si>
    <t>39 / 252
(15,48 %)</t>
  </si>
  <si>
    <t>2 / 267
(0,75 %)</t>
  </si>
  <si>
    <t>23 / 267
(8,61 %)</t>
  </si>
  <si>
    <t>30 / 267
(11,24 %)</t>
  </si>
  <si>
    <t>25 / 95
(26,32 %)</t>
  </si>
  <si>
    <t>11 / 95
(11,58 %)</t>
  </si>
  <si>
    <t>32 / 255
(12,55 %)</t>
  </si>
  <si>
    <t>25 / 255
(9,80 %)</t>
  </si>
  <si>
    <t>Qualitätsindikatoren: Bewertung der qualitativ unauffälligen Ergebnisse (AJ 2024) - CAP</t>
  </si>
  <si>
    <t>Nach inhaltlicher Überprüfung durch die Fachkommission wurde das Ergebnis in Summe als unauffällig eingestuft. (1x berichtet)</t>
  </si>
  <si>
    <t>Kardiomyopathie, Gendefekt, multimorbide Patienten, septischer Schock bei ARDS. Komplikationen lassen sich nicht auf die CHE zurückführen. (1x berichtet)
z.B. E große Narbenhernien im Oberbauch und Unterbauch, Bauchwandhernie befand sich im Operationsgebiet (Trokarzugänge) mit Verlagerung von Colontransversumanteilen in den Bruchsack und einer Passagebehinderung. Hohe BMI-Werte 43, 39, ..elektive Hemicolectomie rechts und simultaner Nephrektomie links zur CHE, erschwerte Bedingungen durch vorangegangene Operation (MagenBypass bei Adipositas Grad III) mit Unterbrechung der Passage, (1x berichtet)</t>
  </si>
  <si>
    <t>Klinik macht keine elektiven Cholezystektomien, nur Notfälle, was eine geringe Fallzahl bedingt und eine rechnerische Auffälligkeit durch einen Einzelfall wahrscheinlicher macht. (1x berichtet)</t>
  </si>
  <si>
    <t>Selten eingriffsspezifische Komplikationen, Kodiereffekte, Allgemeinerkrankungen (überwiegend pulmonale Infekte). (1x berichtet)</t>
  </si>
  <si>
    <t>Bei den 5 auffälligen Vorgängen bestand bereits bei stat. Aufnahme eine akute Cholezystitis, jedoch war keine eingriffsspezifische Infektion für den Leistungserbringer feststellbar. In einem Fall davon bestand eine Wundheilungsstörung (aseptischer Platzbauch ohne Infektion). 
Anmerkung: Die Peritonitis-ICD-Nummern sowie T81.3 in den Rechenregeln sind nicht sicher mit einer Infektion gleichzusetzen. Es besteht eine Kodierunschärfe. Es kann sich z. B. auch um gallige Peritonitis oder eine Nahtdehiszenz ohne Infektion handeln. (1x berichtet)
In einem der drei Fälle merkt die Fachkommission an, dass ein Stapler für den Zystikusverschluss vermieden werden sollte, um einer DHC-Durchtrennung vorzubeugen. Die Fachkommission verweist hier auf die Verwendung größerer Clips. Statt der üblichen 8 mm Laproclips können auch 12 mm Laproclips verwendet werden. Damit sollte auch ein breiter Cysticus verschlossen werden können. Zudem sollte in kritischen Situationen immer ein 4-Augen-Prinzip vor Absetzen des Cysticus durchgeführt werden. (1x berichtet)</t>
  </si>
  <si>
    <t>Einrichtung führt keine Cholezystektomien durch. (1x berichtet)
Nach inhaltichlicher Prüfung durch die Fachkommission wurde das Ergebnis in Summe als unauffällig eingestuft. (1x berichtet)</t>
  </si>
  <si>
    <t>Einzelfall einer Cholezystektomie in einem kardiologischen Zentrum bei konkurrierenden kardiologischen Erkrankungen. Es liegt ein Kodierfehler hinsichtlich der OPS-Nr. 5-541.2 (Relaparotomie) vor, denn es erfolgte ausschließlich eine einfache offen-chirurgische Cholezystektomie (5-511.01). Kein Anhalt für ein qualitatives Defizit. (1x berichtet)</t>
  </si>
  <si>
    <t>Kodierfehler (1x berichtet)</t>
  </si>
  <si>
    <t>Einrichtung führt keine Cholezystekomien durch. (1x berichtet)
Einrichtung führt keine Cholezystektomien durch. (1x berichtet)</t>
  </si>
  <si>
    <t>Bei 5 der 9 Fälle war kein Bezug zur Cholezystektomie erkennbar oder es bestand eine fehlerhafte Abbildung des kausalen Zusammenhanges. Bei den verbliebenen 4 Fällen kein Anhalt für ein qualitatives Defizit erkennbar. (1x berichtet)</t>
  </si>
  <si>
    <t>Die Kodierung von T81.8, die zu Nennerfällen in der Berechnung des Indikators führte, ist völlig unspezifisch und diente dem Leistungserbringer in 4 Fällen der Darstellung der perioperativen Antibiotikagabe, der postoperativen Schmerzmittelgabe, der symptomatischen Therapie von postoperativem Hustenreiz bzw. Schulter- und Rückenschmerzen und ist aus Sicht der Fachkommission eher im Sinne von Kodierfehlern zu werten bzw. stellte keine Komplikation der Cholezystektomie dar. Das Kodierverhalten wurde bereits durch den Leistungserbringer geändert. In einem Einzelfall bestand eine progrediente Aszites, die zur Verlegung in ein Krankenhaus höherer Versorgungsstufe führte. In keinem der auffällig gekennzeichneten Vorgänge bestand ein Hinweis auf Mängel der medizinischen Qualität bestand. (1x berichtet)
Fehlkodierung T81.9 (1x berichtet)</t>
  </si>
  <si>
    <t>Die Cholezystitis ist im Rahmen eines schwerwiegenden Krankheitsverlaufes bei Intensivaufenthalt wegen Herzerkrankung zu sehen. (1x berichtet)
Die FK entschied, dass in diesem Fall ein multimorbides Patientenklientel die hohe Letalität begründet. (1x berichtet)
Einzelfall einer Cholezystektomie bei gangränöser perforierter Gallenblase bei Cholezystitis in einem kardiologischen Zentrum bei schwerwiegenden konkurrierenden kardiologischen Erkrankungen ohne Anhalt für ein qualitatives Defizit. (1x berichtet)</t>
  </si>
  <si>
    <t>Es besteht bei den zwei Fällen kein kausaler Zusammenhang zwischen dem Tod und der Cholezystektomie bei jeweils konkurrierender schwerer kardiologischer Erkrankung. (1x berichtet)</t>
  </si>
  <si>
    <t>Bei dem einen Fall ist die Todesursache dem Leistungserbringer nicht bekannt. Nach der Cholezystektomie war die Entlassung in die Häuslichkeit erfolgt. (1x berichtet)
Einrichtung führt keine Cholezystekomien durch. (1x berichtet)</t>
  </si>
  <si>
    <t>Qualitätsindikatoren: Freitextkommentare zur Bewertung der qualitativ unauffälligen Ergebnisse (AJ 2024) - CHE</t>
  </si>
  <si>
    <t>Flutkatastrophe, Pandemie, jetzt Shunt-Initiative gestartet (1x berichtet)</t>
  </si>
  <si>
    <t>Fehlende Risikoadjustierung im Indikator. Medizinisch nachvollziehbare (Einzel-)Fälle, kein Hinweis auf medizinisch qualitative Auffälligkeit. (1x berichtet)
Medizinisch begründet bei speziellem Patientenkollektiv (teilstationäre Dialyse). (1x berichtet)
Medizinisch unauffällig, fehlende Risikoadjustierung des Indikators trägt maßgeblich zu rechnerischer Auffälligkeit bei. (3x berichtet)</t>
  </si>
  <si>
    <t>Der QI berücksichtigt keine Risikofaktoren. (1x berichtet)
teilstationäre Dialyse mit multimorbidem Patientenklientel (1x berichtet)
Übergang Dialyseeinrichtung zum 01.04.2023 in MVZ, alte Berichte für neuen Betreiber/LE nicht einsehbar. In der Stellungnahme interne Analyse der Quartale Q2 und Q3 2023, hier kein Anhalt für medizinisch qualitative Auffälligkeiten und von der Auswertung des IQTIG deutlich abweichende, höhere Grundgesamtheit. Die fehlende Risikoadjustierung des Indikators trägt zusätzlich maßgeblich zu rechnerischer Auffälligkeit bei. (1x berichtet)</t>
  </si>
  <si>
    <t>Die Hintergründe der Referenzbereichsabweichung sind medizinisch nachvollziehbar und plausibel. (1x berichtet)
Fehlende Risikoadjustierung im Indikator, besonderes Patientenkollektiv bei teilstationärer Behandlung (1x berichtet)
Medizinisch unauffällig, fehlende Risikoadjustierung des Indikators trägt maßgeblich zu rechnerischer Auffälligkeit bei. (11x berichtet)
Medizinisch unauffällig, fehlende Risikoadjustierung des Indikators trägt maßgeblich zur rechnerischen Auffälligkeit bei. (2x berichtet)</t>
  </si>
  <si>
    <t>Der Leistungserbringer dialysiert hauptsächlich psychiatrische Patient:innen. (1x berichtet)</t>
  </si>
  <si>
    <t>Die auffälligen Vorgänge wurden intensiv diskutiert. Allerdings können aufgrund der Stellungnahme und der übersandten Unterlagen die Gründe für die rechnerische Auffälligkeit nicht nachvollzogen werden. (1x berichtet)
Es wurden verschiedene Fehlerquellen identifiziert, die nicht dem Leistungserbringer zuzuordnen, sondern eher übergeordnet einzuordnen sind (Softwareprobleme seitens des Softwareanbieters, Probleme im Rechenalgorithmus etc.)  Somit ist das Ergebnis als qualitativ unauffällig zu bewerten. (1x berichtet)
Mischbild aus medizinisch begründeten (Einzel-)Fällen und Dokumentationsproblemen insbesondere bezüglich Wesentlicher Ereignisse. (1x berichtet)</t>
  </si>
  <si>
    <t>Der Leistungserbringer berichtet von einer auf ein multimorbides und schwerkrankes Patientengut spezialiserte klinikbasierte teilstationäre Dialyse. Die multiplen physisch, psychisch, neurologisch und/oder psychiatrisch erkrankten Patientinnen und Patienten erfordern eine individuelle Anpassung der Behandlungsdauer. Dies betrifft vor allem komplexe Fälle mit onkologisch/palliativem Schwerpunkt bzw. mit Herzinsuffizienz und Nierenfunktionsstörung. (1x berichtet)
Der Leistungserbringer berichtet, dass Dialysedauer und -frequenz individuell anhand von Klinik, Vorerkrankungen, Laborkonstellationen, Beschwerden und Erforderlichkeit angepasst werden. Im Verlauf werden Laborkontrollen, Urinausscheidung, klinische Beurteilung und Weiteres für die Planung von Dialysedauer und -frequenz regelhaft herangezogen und im Hinblick auf die bestmögliche Versorgung der Patientinnen und Patienten abgewogen. (1x berichtet)
Große Softwareumstellung, umfassender Wechsel der Mitarbeitenden, Pandemie (1x berichtet)</t>
  </si>
  <si>
    <t>Bei dem Indikator Dialysedauer ergeben sich Hinweise auf eine unzureichende Datenqualität. Ursachen hierfür konnten durch das IQTIG noch nicht abschließend eruiert werden. Das Stellungnahmeverfahren diente in diesem Auswertungsjahr insbesondere der Identifizierung fehlerhafter Datensätze. Diese werden dem IQTIG im Rahmen der Fehlersuche gemeldet. Medizinisch-qualitativ leichte Optimierungsmöglichkeiten erkannt, die bereits intern angegangen wurden. (1x berichtet)
Bei dem Indikator Dialysedauer ergeben sich Hinweise auf eine unzureichende Datenqualität. Ursachen hierfür konnten durch das IQTIG noch nicht abschließend eruiert werden. Das Stellungnahmeverfahren in diesem Indikator dient insbesondere der Identifizierung fehlerhafter Datensätze. Darüber hinaus vereinzelte Dokumentationsprobleme intern detektiert und angegangen. Kein Hinweis auf medizinisch-qualitative Auffälligkeit. (1x berichtet)
Bei dem Indikator Dialysedauer ergeben sich Hinweise auf eine unzureichende Datenqualität. Ursachen hierfür konnten durch das IQTIG noch nicht abschließend eruiert werden. Das Stellungnahmeverfahren in diesem Indikator dient insbesondere der Identifizierung fehlerhafter Datensätze. Kein Hinweis auf medizinisch-qualitative Auffälligkeit. (1x berichtet)
Die Fachkommission bedankt sich ausdrücklich für die umfangreiche Rückmeldung zur rechnerischen Abweichung und den damit verbundenen Mehraufwand, die sehr hilfreich bei der Ursachenanalyse war!  Es wurden verschiedene Fehlerquellen identifiziert, die nicht dem Leistungserbringer zuzuordnen, sondern eher übergeordnet einzuordnen sind (Softwareprobleme seitens des Softwareanbieters, Probleme im Rechenalgorithmus etc.)  Somit ist das Ergebnis als qualitativ unauffällig zu bewerten. (10x berichtet)
Es wurden verschiedene Fehlerquellen identifiziert, die nicht dem Leistungserbringer zuzuordnen, sondern eher übergeordnet einzuordnen sind (Softwareprobleme seitens des Softwareanbieters, Probleme im Rechenalgorithmus etc.)  Somit ist das Ergebnis als qualitativ unauffällig zu bewerten. (1x berichtet)
Fehlende Risikoadjustierung im teilstationären Bereich, Patientengut mit individualisiert angepasster Dialysezeit (1x berichtet)
Medizinisch unauffällig, fehlende Risikoadjustierung des Indikators trägt maßgeblich zu rechnerischer Auffälligkeit bei. Überwiegend teilstationär mit entsprechender Multimorbidität. (1x berichtet)
Medizinisch-qualitativ unauffällig, fehlende Risikoadjustierung des Indikators und fehlerhafte Datenbasis in diesem Auswertungsjahr tragen maßgeblich zur rechnerischen Auffälligkeit bei. (1x berichtet)
Mischbild aus nicht valider Datengrundlage und medizinisch begründeten Einzelfällen. (1x berichtet)
Problem der Unterschreitung der effektiven Dialysezeit bei geplanter Dialysezeit von 4 Stunden (1x berichtet)</t>
  </si>
  <si>
    <t>Hoher Anteil an Katheter (inkl. Shaldon) versorgten Pat. u. Komplikationen durch das stationäre Setting u. das damit einhergehende hohe Aufkommen an nephrologischen Notfällen erklärbar. Allerdings fehlen konkrete Daten/Fälle. (1x berichtet)</t>
  </si>
  <si>
    <t>Die kodierten T-Codes sind nach Auffassung der Fachkommission zu unspezifisch und nicht dialyseimmanent. Die Fachkommission vermutet, dass die Codes nach Krankenhausaufenthalt automatisch durch die Software übernommen wurden. Die Art der Komplikationen sind jedoch ohne Dialysebezug und daher für die Dialysepraxis irrelevant. (1x berichtet)</t>
  </si>
  <si>
    <t>Die Fachkommission hat aufgrund von geringen Abweichungen empfohlen, in diesem Fall kein Stellungnahmeverfahren durchzuführen. (1x berichtet)
Es wurden verschiedene Fehlerquellen identifiziert, die nicht dem Leistungserbringer zuzuordnen, sondern eher übergeordnet einzuordnen sind (Softwareprobleme seitens des Softwareanbieters, Probleme im Rechenalgorithmus etc.)  Somit ist das Ergebnis als qualitativ unauffällig zu bewerten. (1x berichtet)
Medizinisch unauffällig, Unschärfe durch die Einbeziehung der Sozialdaten trägt zu rechnerischer Auffälligkeit bei. (2x berichtet)
Medizinisch unauffällig, fehlende Risikoadjustierung des Indikators (teilstationäre Dialysen, erhöhte Komorbidität) trägt maßgeblich zu rechnerischer Auffälligkeit bei. (1x berichtet)
Medizinisch unauffällig, fehlende Risikoadjustierung des Indikators (teilstationäre Fälle, höhere Komorbidität) trägt maßgeblich zu rechnerischer Auffälligkeit bei. (1x berichtet)
Medizinisch unauffällig, fehlende Risikoadjustierung des Indikators trägt maßgeblich zur rechnerischen Auffälligkeit bei. (2x berichtet)
Medizinische Einzelfälle, die bei geringer Grundgesamtheit zur rechnerischen Auffälligkeit führen. In diesem Indikator liegen im Stellungnahmeverfahren deutlichen Hinweise auf eine nicht valide Datengrundlage vor (Rückmeldung der Praxen über deutlich höhere Grundgesamtheit in der praxiseigenen Dokumentation entgegen ausgewiesenen Zahlen im Indikator). (2x berichtet)
Rechnerische Auffälligkeit bei scheinbar geringer Grundgesamtheit aufgrund Sozialdatenbezug, kein Anhalt für medizinisch-qualitative Probleme. (1x berichtet)</t>
  </si>
  <si>
    <t>Pflegerische Versorgung des PD-Katheters bei zwei Patienten durch externe Pflegekräfte, optimierte Schulung eingeleitet (1x berichtet)</t>
  </si>
  <si>
    <t>Medizinische Einzelfälle, die bei geringer Grundgesamtheit zur rechnerischen Auffälligkeit führen. In diesem Indikator liegen im Stellungnahmeverfahren deutliche Hinweise auf eine nicht valide Datengrundlage vor (Rückmeldung der LE über deutlich höhere Grundgesamtheit in der eigenen Dokumentation entgegen ausgewiesenen Zahlen im Indikator). (3x berichtet)
Medizinische Einzelfälle, die bei geringer Grundgesamtheit zur rechnerischen Auffälligkeit führen. In diesem Indikator liegen im Stellungnahmeverfahren deutliche Hinweise auf eine nicht valide Datengrundlage vor (Rückmeldung der LE über eine teils deutlich höhere Grundgesamtheit in der eigenen Dokumentation entgegen ausgewiesenen Zahlen im Indikator). (1x berichtet)
Medizinische Einzelfälle, die bei geringer Grundgesamtheit zur rechnerischen Auffälligkeit führen. In diesem Indikator liegen im Stellungnahmeverfahren deutlichen Hinweise auf eine nicht valide Datengrundlage vor (Rückmeldung der Praxen über deutlich höhere Grundgesamtheit in der praxiseigenen Dokumentation entgegen ausgewiesenen Zahlen im Indikator). (1x berichtet)
Softwareprobleme haben die Abweichung vom Referenzbereich verursacht. (1x berichtet)</t>
  </si>
  <si>
    <t>Qualitätsindikatoren: Freitextkommentare zur Bewertung der qualitativ unauffälligen Ergebnisse (AJ 2024) - NET-DIAL</t>
  </si>
  <si>
    <t>Listungsuntersuchungen vor Nierentransplantation (1x berichtet)
besondere Einrichtung: Herzchirurgie. Kein Hinweis auf qualitative Mängel (1x berichtet)</t>
  </si>
  <si>
    <t>Korrekte Dokumentation, Evaluation vor Transplantation. (1x berichtet)</t>
  </si>
  <si>
    <t>Das Procedere der EKG-Erstellung und -Auswertung in der Notaufnahme sollte überprüft werden. (1x berichtet)
Die Sicherstellung einer Door-to-balloon-Zeit bis zu 60 Minuten ist unter Nutzung einer SOP durchgängig zu gewährleisten. (1x berichtet)</t>
  </si>
  <si>
    <t>Die Fachkommission sieht die besondere klinische Situation, insbesondere vor dem Hintergrund der aktuellen Risikoadjustierung im QI 56005. (1x berichtet)
Die besondere klinische Situation ergibt sich aus der Komplexität der Interventionen, die in dem spezialisierten Zentrum in großem Umfang durchführt werden (u. a. FFR-Messungen, zusätzliche Rechtsherzkatheteruntersuchung sowie Druckmessungen jeweils in einer Sitzung). Im QS-Verfahren werden diese Besonderheiten derzeit nicht abgebildet. Ein qualitativer Mangel lässt sich nicht ableiten. (1x berichtet)</t>
  </si>
  <si>
    <t>Berücksichtigung von Patienten mit Koronaranomalien (z.B. atypische Gefäßabgänge), Myopathien (u.a. Karditis) mit Indikation zur Biopsie, hochgradige Aortenstenosen (wegen der schwierigen KLappenpassage) bei der Risikoadjustierung empfohlen. (1x berichtet)</t>
  </si>
  <si>
    <t>In Anbetracht der vom Leistungserbringer angegebenen Lernkurve und einer Häufung von FFR-Messungen ist das Ergebnis insgeamt noch als unauffällig zu werten aus Sicht der Fachkommission. (1x berichtet)
Unter Berücksichtigung der vom Leistungserbringer angegebenen Lernkurve kommt die Fachkommission insgesamt zu einer unauffälligen Bewertung. Verbesserungsmaßnahmen wurden bereits von Seiten des Leistungserbringers eingeleitet. (1x berichtet)</t>
  </si>
  <si>
    <t>Der Fall wird auf Wiedervorlage gesetzt. (1x berichtet)
Der Stellungnahme war zu entnehmen, dass es sich um komplexe PTCAs handelte, bei denen z.T. mit Impella-Unterstützung gearbeitet wurde. (1x berichtet)
Die Abweichung erklärt sich über die Versorgung eines speziellen Patientenkollektivs mit besonders komplexen Prozeduren (Mehrgefäßinterventionen, Bifurkations und Trifurkationsstenosen, Hauptstamminterventionen, chronische Verschlüsse, Rotablation). (1x berichtet)
Die FK hatte nach einer Rückfrage zu den SOPs und Arbeitsanweisungen der Strahlendosis entschieden, in diesem Fall eine qualitativ unauffällige Bewertung einer besonderen klinischen Situation vorzunehmen. (1x berichtet)
Die FK hatte zu diesem Fall eine Rückfrage an das IQTIG gestellt, da laut Rechenregel nicht alle dargestellten Fälle auffällig wären und innerhalb der Strahlendosis liegen. Das IQTIG hat die neue Auswertungsmethodik dargestellt, wonach dies der Fall ist, da das Indikatorergebnis nur den Mittelwert darstellt. (1x berichtet)
Die Fachkommission sieht, insbesondere vor dem Hintergrund der aktuellen Risikoadjustierung im QI 56006, die besondere klinische Situation und wertet entsprechend. (1x berichtet)
Die rechnerische Auffälligkeit erklärt sich über die Versorgung eines speziellen Patientkollektivs mit komplexen Interventionen, vor allem chronische Verschlüsse (CTO). Technische Maßnahmen zur Reduktion der Strahlenbelastung wurden von Seiten der Klinik bereits eingeleitet. (1x berichtet)
besondere klinisch Situation, schwerpunkt für chroniche Verschlüsse (CTO etc,) (1x berichtet)
hochkomplexe Prozeduren, schwierige Patienten. (1x berichtet)</t>
  </si>
  <si>
    <t>Maßnahmen mit im Folgejahr zu erwartender Verbesserung wurden veranlasst. (1x berichtet)</t>
  </si>
  <si>
    <t>Der Fall wird auf Wiedervorlage gelegt. (1x berichtet)
Der Stellungnahme war zu entnehmen, dass es sich um komplexe PTCAs handelte, bei denen z.T. mit Impella-Unterstützung gearbeitet wurde. (1x berichtet)
Die Auffälligkeit erklärt sich durch die Versorgung eines speziellen Patientenkollektivs mit besonders komplexen Prozeduren (CTO, Rotablatiion, Bypassintervention, Bifurkationen, Hauptstammläsionen) sowie durch das Einlernen neuer Kollegen. (1x berichtet)
Die FK hatte nach einer Rückfragen zu den SOPs und Arbeitsanweisungen der Strahlendosis entschieden, in diesem Fall eine qualitativ unauffällige Bewertung einer besonderen klinischen Situation vorzunehmen. (1x berichtet)
Die Fachkommission sieht, insbesondere vor dem Hintergrund der Risikoadjustierung im QI 56007, die besondere klinische Situation. (2x berichtet)
Die besondere klinische Situation ergibt sich aus der Komplexität der Interventionen, die in dem spezialisierten Zentrum in großem Umfang durchführt werden (u. a. FFR-Messungen, zusätzliche Rechtsherzkatheteruntersuchung, Druckmessungen, zusätzliche Rotablationen, CTO-Eingriffe), dabei zusätzlich teilweise Untersuchungen unter laufender Reanimation. Im QS-Verfahren werden diese Besonderheiten derzeit nicht abgebildet. Ein qualitativer Mangel lässt sich nicht ableiten. (u. a. FFR-Messungen, zusätzliche Rechtsherzkatheteruntersuchung, Druckmessungen, zusätzliche Rotablationen, CTO-Eingriffe), dabei zusätzlich teilweise Untersuchungen unter laufender Reanimation. Im QS-Verfahren werden diese Besonderheiten derzeit nicht abgebildet. Ein qualitativer Mangel lässt sich nicht ableiten. (1x berichtet)
Die besondere klinische Situation ergibt sich aus der Komplexität der Interventionen. Im QS-Verfahren werden diese Besonderheiten derzeit nicht abgebildet. Ein qualitativer Mangel lässt sich nicht ableiten. (1x berichtet)
Die rechnerische Auffälligkeit erklärt sich durch die Behandlung eines speziellen Patientenkollektivs mit komplexen Interventionen, insbesondere die Versorgung chronischer Koronarverschlüsse (CTO). (1x berichtet)
Die rechnerische Auffälligkeit erklärt sich durch die zunehmende Versorgung eines speziellen Patientenkollektivs bei komplexen Interventionen (Bifurkationsstenosen, chronische Verschlüsse). Technische Möglichkeiten zur Strahlenreduktion werden von Seiten der Klinik weiter ausgeschöpft. (1x berichtet)
hochkomplexe Prozeduren, schwierige Patienten. (1x berichtet)
neues Gerät installiert. Mängel bereits behoben (1x berichtet)</t>
  </si>
  <si>
    <t>Eine Schulung der Mitarbeiter bzgl. der Möglichkeit der Absenkung des Dosis-Flächen-Produkts wird dringend angeraten. (1x berichtet)</t>
  </si>
  <si>
    <t>Einzelfall bei Verbringungsleistung (1x berichtet)
Einzelfall bei Verbringungsleistung. (1x berichtet)</t>
  </si>
  <si>
    <t>Nicht erfolgte Dokumentation des Dosis-Flächen-Produkts in einem Einzelfall bei Verbringungsleistung. (1x berichtet)</t>
  </si>
  <si>
    <t>Verbringungsfall, DFP wurde nicht mit übermittelt. (1x berichtet)
Verbringungsleistung (1x berichtet)</t>
  </si>
  <si>
    <t>Die hohe Rate an Blutungen resultiert aus einer hohen Zahl von Schockbehandlungen mittels ECMO, wobei die Datenlage dürftig ist. (1x berichtet)
Maximalversorgung und komplexe Krankenhausfälle (1x berichtet)</t>
  </si>
  <si>
    <t>Bei 15 der 25 aufgeführten Fälle liegen keine Blutungskomplikationen aus der Herzkatheteruntersuchung vor (1x berichtet)
Durch die Auswertung im Stellungverfahren wurde evident, dass die Verknüpfung mit Sozialdaten, die die rechnerisch auffälligen Ergebnisse sowie die Grundgesamtheit in diesem Indikator generiert, in der aktuellen Umsetzung eine teils fehlerhafte Datenbasis liefert. Soweit kein Anhalt für medizinisch-qualitative Auffälligkeit. (1x berichtet)
Kein Hinweis auf Mängel der med. Qualität, Koronarintervention war nicht der Auslöser der Leistenkomplikation. (1x berichtet)</t>
  </si>
  <si>
    <t>Rein herzchirurgischer Standort mit spezifischem Patientenkollektiv. Minimale Fallzahl (n=2). (1x berichtet)</t>
  </si>
  <si>
    <t>Medizinisch begründbare, plausibel dargestellt Einzelfälle (1x berichtet)
Medizinisch begründbare, plausibel dargestellte Verläufe (1x berichtet)</t>
  </si>
  <si>
    <t>Die Fachkommission sieht die besondere klinische Situation und wertet entsprechend. (1x berichtet)</t>
  </si>
  <si>
    <t>5 von 9 Fällen hatte keinen MACCE, sondern waren Patienten mit NSTEMI bei Aufnahme. (1x berichtet)
Der Parameter ist sowohl für den Leistungserbringer als auch für die Fachkommission schwer überprüfbar. (8x berichtet)
Eine eindeutige Zuordnung von ex domo aufgetretenen MACCEs zu den Interventionen des ver-legenden Krankenhauses ist nach einhelliger Auffassung der Fachkommission nicht möglich. Zeigten sich in der Untersuchung Befunde, die mittels PCI nicht zu versorgen waren, so wurden die Patienten zur Weiterbehandlung in die Herzchirurgie verlegt (1x berichtet)
Es bestand kein Anhalt für Qualitätsmängel. Bei keinem der 25 auffälligen Vorgänge bestand lt. Leistungserbringer-Stellungnahme ein MACCE im Sinne einer Komplikation nach Koronarangiographie, was für die Fachkommission anhand der Einzelfallanalyse nachvollziehbar war. Vielmehr war die Kausalkette durch die Rechenregeln nicht korrekt abgebildet wurde. (1x berichtet)
Es bestand kein Anhalt für Qualitätsmängel. Nach Einzelfallanalyse der auffälligen Vorgänge bestand lt. Leistungserbringer-Stellungnahme überwiegend kein MACCE im Sinne einer Komplikation nach isolierter Koronarangiographie, was für die Fachkommission anhand der Einzelfallanalyse nachvollziehbar war. Vielmehr war die Kausalkette nach den Rechenregeln nicht korrekt abgebildet bei konkurrierenden Erkrankungen oder bereits präklinischer Reanimation. (1x berichtet)
Kein Zusammenhang mit der auslösenden Prozedur ersichtlich. (1x berichtet)</t>
  </si>
  <si>
    <t>Aus den recht komplexen RR zu diesem Indikator konnte man nicht erkennen, inwieweit Patienten, die unter Reanimationsbedingungen/kardiogenem Schock bei der Risikoadjustierung berücksichtigt werden, einbezogen werden. (1x berichtet)
Der Parameter ist sowohl für den Leistungserbringer als auch für die Fachkommission schwer überprüfbar. (1x berichtet)</t>
  </si>
  <si>
    <t>Der Parameter ist sowohl für den Leistungserbringer als auch für die Fachkommission schwer überprüfbar. Die Fälle sind unzureichend aufgearbeitet worden. (1x berichtet)
erhebliches Dokumentationsproblem in der Abrechnung, Kodierfehler wurde erkannt, nach inhaltlicher Prüfung durch FK keine Häufung von MACCE vorliegend, (1x berichtet)</t>
  </si>
  <si>
    <t>Die FK hatte in diesem Fall die Rückfrage an das IQTIG gestellt, da der LE kein MACCE-Ereignis identifizieren konnte. Jedoch konnte gemeinsam mit dem IQTIG zu jedem Vorgang mnd. Ein MACCE-Ereignis aus der Mandantenfähigen Datenbank identifiziert werden. (2x berichtet)</t>
  </si>
  <si>
    <t>Die Fachkommission sieht keine Hinweise auf Mängel der med. Qualität, jedoch Dokumentationsprobleme - diesbezüglich erhielt die Einrichtung einen Hinweis. (1x berichtet)</t>
  </si>
  <si>
    <t>Qualitätsindikatoren: Freitextkommentare zur Bewertung der qualitativ unauffälligen Ergebnisse (AJ 2024) - PCI</t>
  </si>
  <si>
    <t>Neuetablierung eines chirurgischen MVZ, Hygieneplan und weitere LL/VA sind in Entwicklung. (1x berichtet)
QM befindet sich in diesem Jahr im Aufbau. (1x berichtet)
Skrotaleingriffe haben ein erhöhtes Infektionsrisiko. Der LE hat optimierende Maßnahmen der präop. Antiseptik implementiert (1x berichtet)
keine operationen (1x berichtet)</t>
  </si>
  <si>
    <t>Die Einrichtung wurde auf das rechnerisch auffällige Ergebnis hingewiesen. (1x berichtet)
Die Fachkommission wertet mit U99 und übermittelt einen entsprechenden Kommentar an den Leistungserbringer. (1x berichtet)
Die jährliche Teilnahme an einer Informationsveranstaltung zur Hygiene- und Infektionsprophylaxe ist sicherzustellen. (1x berichtet)
Dokumentationsfehler, Maßnahmen des Hygienemanagements in angemessener Art und Weise vorhanden. (5x berichtet)
Mit allen LE wurde bei einem rechnerisch auffälligen Ergebnis ein Stellungnahmeverfahren durchgeführt. Die dabei aufgetretenen administrativen Probleme mit dem Verfahren wurden aufgearbeitet, inhaltliche Verständnisschwierigkeiten wurden versucht zu klären. Die FK hat Empfehlungen zur Umsetzung der gesetzlichen Hygienevorgaben gegeben. (3x berichtet)</t>
  </si>
  <si>
    <t>Qualitätsindikatoren: Freitextkommentare zur Bewertung der qualitativ unauffälligen Ergebnisse (AJ 2024) - WI-HI-A</t>
  </si>
  <si>
    <t>Es handelt sich um eine Fachklinik für Neurologie, Psychiatrie und Neurol. Rehabilitation. (1x berichtet)</t>
  </si>
  <si>
    <t>Die FK bedankt sich für die ausführliche Stellungnahme und entschied, dass sich das Ergebnis durch Einzelfälle erklären lässt. (1x berichtet)
Die FK bedankt sich für die ausführliche Stellungnahme und entschied, dass sich das Ergebnis durch Einzelfälle erklären lässt. Im nächsten Jahr möchte die FK das Ergebnis von dem LE beobachten. (1x berichtet)</t>
  </si>
  <si>
    <t>Der Leistungserbringer wurde erneut in dem Indikator rechnerisch auffällig. Der Stellungnahme war zu entnehmen, dass der Leistungserbringer verschiedene Maßnahmen eingeleitet hat, die seitens der Fachkommission als zielführend gewertet werden, um eine Verbesserung der Qualitätsziele zu erreichen. In Bezug auf die Erfassung der Teilnehmer an Informationsveranstaltungen merkt die Fachkommission an, dass sich hier insbesondere digitale Lösungen anbieten, auch für externe Veranstaltungen. (1x berichtet)
Dokumentationsfehler, Maßnahmen des Hygienemanagements in angemessener Art und Weise vorhanden. (3x berichtet)
Teilnahme an Informationsveranstaltung verbesserungswürdig. Weitere Verbesserungen sind notwendig. (1x berichtet)</t>
  </si>
  <si>
    <t>Qualitätsindikatoren: Freitextkommentare zur Bewertung der qualitativ unauffälligen Ergebnisse (AJ 2024) - WI-HI-S</t>
  </si>
  <si>
    <t>Fall 1: kein Zusammenhang mit NabelhernieFall 2: keine Fallinformation aus dem KH Infektionsanzeichen vermutet Zusammenhang jedoch nicht prüfbar (1x berichtet)</t>
  </si>
  <si>
    <t>Qualitätsindikatoren: Freitextkommentare zur Bewertung der qualitativ unauffälligen Ergebnisse (AJ 2024) - WI-NI-A</t>
  </si>
  <si>
    <t>Es handelt sich um eine Kardiochirurgie mit Operationen nahe am Sternum und ohne viel Unterhautfettgewebe. (1x berichtet)
geriatrisches Patientenklientel. (1x berichtet)
multimorbides Patientenklientel. (1x berichtet)</t>
  </si>
  <si>
    <t>Die FK bedankt sich für die ausführliche Stellungnahme und entschied, dass sich das Ergebnis durch Einzelfälle erklären lässt. (1x berichtet)
Die FK bedankt sich für die ausführliche Stellungnahme und entschied, dass sich das Ergebnis durch Einzelfälle erklären lässt. Im nächsten Jahr möchte die FK das Ergebnis von dem LE beobachten. (1x berichtet)
Weitere Maßnahmen zur Verbesserung sind notwendig. (1x berichtet)</t>
  </si>
  <si>
    <t>Diese Eingriffe sollten entsprechend der IQTIG Systematik eigentlich überhaupt nicht mit ermittelt werden, da ihre "natürliche" Infektionsrate aufgrund der unvermeidlichen Kontamination so hoch ist. (1x berichtet)</t>
  </si>
  <si>
    <t>Alterstraumatologische Versorgung von Risiko-Patienten. Die bereits ergriffenen Maßnahmen werden begrüßt und Verbesserungen im Folgejahr erwartet. (1x berichtet)</t>
  </si>
  <si>
    <t>Besondere klinische Situation. (1x berichtet)
Es handelt sich um eine Kardiochirurgie mit Operationen nahe am Sternum und ohne viel Unterhautfettgewebe. (1x berichtet)
geriatrisches Patientenklientel. (1x berichtet)</t>
  </si>
  <si>
    <t>Qualitätsindikatoren: Freitextkommentare zur Bewertung der qualitativ unauffälligen Ergebnisse (AJ 2024) - WI-NI-S</t>
  </si>
  <si>
    <t>Hoher Anteil von Leadless Systemen, bei denen zusätzlich die Möglichkeit einer AV-synchronen Stimulation derzeit nicht kodiert werden kann (1x berichtet)
Relativ hoher Anteil wohl indizierter Leadless Pacing Systeme (1x berichtet)
Verbringungsleistung (1x berichtet)</t>
  </si>
  <si>
    <t>Plausibel dargestellt, medizinisch richtige Entscheidung. (1x berichtet)</t>
  </si>
  <si>
    <t>kein Hinweis auf qualitative Mängel, Implantiertes System kann im QS Bogen nicht adäquat abgebildet werden. (1x berichtet)</t>
  </si>
  <si>
    <t>Die Eingriffe wurden als Verbringungsleistung in einer benachbarten Klinik erbracht. (1x berichtet)
Hoher Anteil an Schrittmachern-/ICD mit Hisbündelpacing, die im Mittel einen erhöhten, in den Rechenregeln bislang nicht abgebildeten Durchleuchtungsbedarf haben. (1x berichtet)</t>
  </si>
  <si>
    <t>Die kleine Fallzahl hat die Auffälligkeit verursacht. (1x berichtet)
Geringe Anzahl "auffälliger" Vorgänge. geringe (akzeptable) Überschreitungen der Werte. in den konkreten Fällen (je Einzelfall) plausibel begründet. (1x berichtet)</t>
  </si>
  <si>
    <t>Alle Eingriffe wurden als Verbringungsleistung an einem anderen Standort des Klinikverbunds erbracht. (1x berichtet)
Es handelt sich um eine geringe Zahl von Verbringungspatienten, die in einem Kooperationshaus implantiert wurden. Somit ist es bei der geringen Patientenzahl nicht beurteilbar, ob es sich um ein systematisches Problem handelt, das dann aber dem dokumentierenden, nicht-leistungserbringenden Haus nicht zugeschrieben werden kann. (1x berichtet)
Verbringungsleistung (1x berichtet)</t>
  </si>
  <si>
    <t>Die FK wertet Ihre Fehlerkultur nicht gut, es findet keine Selbstreflexion statt. Diese ist jedoch vonnöten, um eine Verbesserung der Ergebnisse im nächsten Jahr zu erzielen. (1x berichtet)</t>
  </si>
  <si>
    <t>Es handelt sich um eine statistische Verzerrung, da an diesem Standort nur einige wenige Fälle als Verbringungsleistung durchgeführt werden. Der durchführende Standort mit deutlich höherer Fallzahl ist nicht auffällig. Wären die Fälle sinnvollerweise zusammen betrachtet worden, wäre auch insgesamt keine Auffälligkeit entstanden. statistische Verzerrung wg. Verbringungsleistung, sollten eigentlich mit dem durchführenden Standort gemeinsam betrachtet werden (1x berichtet)</t>
  </si>
  <si>
    <t>Einzelfall. kein Fehler aus medizinischer Sicht. (1x berichtet)
Kein Fehler aus medizinischer Sicht erkennbar. (1x berichtet)</t>
  </si>
  <si>
    <t>Die aufgetretenen Fälle sind aus Sicht der Fachkommission plausibel und medizinisch nachvollziehbar dargestellt. Es handelt sich zudem um eine statistische Verzerrung, da weniger komplikationsträchtige, ambulant durchgeführte Eingriffe in diesem QS-Verfahren nicht berücksichtigt werden. Relevante statistische Verzerrung, da weniger komplikationsträchtige, ambulant durchgeführte Eingriffe in diesem QS-Verfahren nicht berücksichtigt werden. (1x berichtet)</t>
  </si>
  <si>
    <t>Medizinisch begründbarer, schicksalhafter Verlauf - der Todesfall steht nicht in unmittelbarem Zusammenhang mit der Schrittmacherimplantation. (1x berichtet)
Medizinisch nachvollziehbarer, schicksalhafter Verlauf - der Todesfall steht nicht in direktem Zusammenhang mit dem Schrittmachereingriff. (2x berichtet)
Schicksalhafter Verlauf, kein Fehler aus medizinischer Sicht erkennbar. (1x berichtet)</t>
  </si>
  <si>
    <t>Keiner der Todesfälle kann mit dem Eingriff in Verbindung gebracht werden. Die Indikationen waren jeweils nachvollziehbar, alle Fälle wurden plausibel und sorgfältig aufgearbeitet. (1x berichtet)
Schicksalhafter Verlauf, kein Fehler aus medizinischer Sicht erkennbar. (1x berichtet)</t>
  </si>
  <si>
    <t>Ein Zusammenhang zwischen dem Herzschrittmachereingriff und dem tragischen Verlauf konnte nicht hergestellt werden. Die Patientin verstarb an den Folgen einer Covid-19-Infektion (1x berichtet)</t>
  </si>
  <si>
    <t>Qualitätsindikatoren: Freitextkommentare zur Bewertung der qualitativ unauffälligen Ergebnisse (AJ 2024) - HSMDEF-HSM-IMPL</t>
  </si>
  <si>
    <t>hochkomplexe Prozeduren (1x berichtet)</t>
  </si>
  <si>
    <t>Medizinisch nachvollziehbarer, schicksalhafter Verlauf - der Todesfall steht nicht in direktem Zusammenhang mit dem Schrittmachereingriff. (1x berichtet)</t>
  </si>
  <si>
    <t>In beiden Fällen schicksalhafter Verlauf, kein Fehler aus medizinischer Sicht erkennbar. (1x berichtet)</t>
  </si>
  <si>
    <t>Qualitätsindikatoren: Freitextkommentare zur Bewertung der qualitativ unauffälligen Ergebnisse (AJ 2024) - HSMDEF-HSM-REV</t>
  </si>
  <si>
    <t>häufig hoher BMI, schwierige Prozeduren (1x berichtet)</t>
  </si>
  <si>
    <t>Einzelfall bei Verbringungsleistung (1x berichtet)</t>
  </si>
  <si>
    <t>Die FK bedankt sich für die eingereichte STN. Sie gibt dem LE den Hinweis, die Einhaltung der Vorgaben zu kontrollieren. (1x berichtet)</t>
  </si>
  <si>
    <t>Das Indikatorergebnis ist durch die Einzelfälle erklärt. Als klinische Besonderheit findet Berücksichtigung, dass sich ärztliche Mitarbeitende in Einarbeitung befinden. (1x berichtet)</t>
  </si>
  <si>
    <t>Ein systematisches Struktur- oder Prozessproblem hat die Fachkommission nicht identifizieren können. Vielmehr handelte es sich bei den geschilderten Verläufen um Einzelfälle (1x berichtet)</t>
  </si>
  <si>
    <t>Qualitätsindikatoren: Freitextkommentare zur Bewertung der qualitativ unauffälligen Ergebnisse (AJ 2024) - HSMDEF-DEFI-IMPL</t>
  </si>
  <si>
    <t>Herzchirurgisches Zentrum mit hoher Anzahl komplexer ICD-Revisions-Ops bei zumeist strukturell herzkranken Patienten mit entsprechend hohem Komplikationsrisiko (1x berichtet)
besondere klinische Situation (Herzchirurgie) (1x berichtet)</t>
  </si>
  <si>
    <t>Es handelt sich augenscheinlich um ein tertiäres Zentrum, das viele ICD-Revisionen bei auswärtig voroperierten Patienten vornimmt. Alle drei verstorbenen Patienten waren zum Zeitpunkt der Aufnahme septisch bei Sondenendokarditis. In dieser Situation besteht auch bei Versuch der operativen Sanierung eine hohe Mortalität. (1x berichtet)</t>
  </si>
  <si>
    <t>Der Fall hätte nicht in den QI fallen dürfen. (1x berichtet)</t>
  </si>
  <si>
    <t>Qualitätsindikatoren: Freitextkommentare zur Bewertung der qualitativ unauffälligen Ergebnisse (AJ 2024) - HSMDEF-DEFI-REV</t>
  </si>
  <si>
    <t>Seitenangabe fehlerhaft, Angabe asymptomatisch fehlerhaft, Abteilung hat selbst Verbesserungsmaßnahmen eingeleitet (Kontrolle der korrekten Dokumentation) (1x berichtet)</t>
  </si>
  <si>
    <t>Besondere komplexe Indikationsstellung, die nachvollzogen werden kann. (1x berichtet)</t>
  </si>
  <si>
    <t>Schicksalhafter Verlauf, der periop. Schlaganfall ist nicht der Carotisoperation zuzuordnen. (1x berichtet)</t>
  </si>
  <si>
    <t>Die FK bedankt sich für den konstruktiven Austausch und möchte darauf hinweisen, Patient*innen zukünftig in Gefäßkliniken zu verlegen. (1x berichtet)</t>
  </si>
  <si>
    <t>Palliativversorgung HNO Tumore mit arterieller Beteiligung (1x berichtet)</t>
  </si>
  <si>
    <t>Bei dem einen Fall war Ursache für die Karotisstentanlage eine Verletzung der A. carotis comm. links bei Anlage eines Dialysekatheters in die links V. jugularis, die mit S15.01 nach ICD10 kodiert wurde. Der OPS-Kode für die Stent-Anlage führte zur Auslösung des QS-Bogens. Eine  Stenose lag aber nicht vor. Die Versorgung derartiger Verletzungen ist jedoch nicht Gegenstand des Verfahrens QS KAROTIS, so dass ein Minimaldatensatz hätte angelegt werden können (siehe zu Erfassungsjahr 2023 https://iqtig.org/downloads/spezifikation/2023/v01/2023_Anwendungsfaelle_mds_V01.pdf). Die ICD10-Nr. S15.0_ ist allerdings bisher nicht als Ausschluss-ICD definiert und eine Dissektion oder Mehrfachverletzung gem. QS-Filter lag nicht vor - sondern eine singuläre iatrogene Verletzung. (1x berichtet)</t>
  </si>
  <si>
    <t>Die FK bedankt sich für den konstruktiven Austausch und gibt den Hinweis, im nächsten Stellungnahmeverfahren, die Fälle nachvollziehbar und detailreich aufzuarbeiten. (1x berichtet)
Schicksalhafter Verlauf. Es können keine med. Mängel festgestellt werden. (1x berichtet)</t>
  </si>
  <si>
    <t>Die Fachkommission sieht die besondere klinische Situation. (1x berichtet)
besondere klinische Situation (Herzchirurgie) (1x berichtet)</t>
  </si>
  <si>
    <t>Unter Bezugnahme auf den Hinweis in Ihrer Stellungnahme, dass die Abweichung vom Referenzbereich in zwei der drei Fälle auf eine Fehldokumentation zurückzuführen ist, bittet die Fachkommission verstärkt auf eine korrekte Dokumentation zu achten. (1x berichtet)</t>
  </si>
  <si>
    <t>Das Haus hatte frühzeitig Gegenmaßnahmen eingeleitet und konnte eine deutliche Steigerung der Untersuchungen erreichen. Für das Folgejahr ist eine positive Tendenz zu erkennen. (1x berichtet)
Die gefäßchirurgische Abteilung wurde zwischenzeitlich geschlossen. (1x berichtet)
Qualitativ unauffällig, die Angaben wurden als fakultativ angesehen und nicht als Pflichtfeld (1x berichtet)</t>
  </si>
  <si>
    <t>Qualitätsindikatoren: Freitextkommentare zur Bewertung der qualitativ unauffälligen Ergebnisse (AJ 2024) - KAROTIS</t>
  </si>
  <si>
    <t>Die Operationen war primär nicht gynäkologisch. Die Verschlüsselung der Prozedur erfolgte aufgrund der Adhäsiolyse der Ovarien aus dem entzündlichen Konvolut. (1x berichtet)</t>
  </si>
  <si>
    <t>Die Fachkommission weist darauf hin, dass bei prophylaktischen Operationen bei einer BRCA1-Mutation die Kodes Z40.00 (Prophylaktische Operation an der Brustdrüse [Mamma]) bzw. Z40.01 (Prophylaktische Operation am Ovar) zu kodieren sind. Erfolgt keine Kodierung, gehen diese Operationen in den Nenner ein, obwohl diese Patientinnen in der Rechenregel explizit ausgeschlossen werden. Die Fachkommission bittet, verstärkt auf eine korrekte Kodierung zu achten, da somit Anfragen zum Stellungnahmeverfahren vermieden werden können und die Zahl der reliablen Ergebnisse bei deren Veröffentlichung zunimmt. (1x berichtet)
In zwei der vier auffälligen Vorgänge handelt es sich um eine Fehldokumentation des führenden Befundes (korrekt wäre gewesen: seröses Zystadenom bzw. Endometriose). 	In den beiden anderen Fällen war aufgrund eines Z.n. Mammakarzinom bzw. familiärer Vorbelastung und nach entsprechender Aufklärung die Indikationsstellung zur Adnektomie nachvollziehbar (1x berichtet)</t>
  </si>
  <si>
    <t>Verlegung empfohlen (1x berichtet)</t>
  </si>
  <si>
    <t>Der zweite Fall ist ein Dokumentationsfehler. (1x berichtet)
Die 40j Patientin ist BRCA 1 Mutationsträgerin. Die Familienplanung war abgeschlossen. Eine ausführliche genetische Beratung vor diesem Eingriff ist erfolgt, Die Patientin hat sich für die Adnektomie im Rahmen des Descensuseingriffs entschieden. (1x berichtet)
Es wurden präoperativ nicht alle Möglichkeiten evaluiert wie z.B. ein Auslassversuch der Hormontherapie (3-Monatsspritze) zur Prüfung der Interaktion mit der psychischen Erkrankung oder der Versuch einer medikamentösen Kastration mittels GnRH- Antagonisten. (1x berichtet)</t>
  </si>
  <si>
    <t>unvermeidbare Einzelfälle (12x berichtet)</t>
  </si>
  <si>
    <t>Bitte achten Sie zukünftig in Ihrem eigenen Interesse auf die korrekte Dokumentation der Diagnosen Z40.00, Z40.01. Patientinnen mit prophylaktischer Operation an der Brustdrüse oder am Ovar wegen Risikofaktoren in Verbindung mit bösartigen Neubildungen (Entlassungsdiagnose: Z40.00*, Z40.01*) wurde nicht kodiert. LE wurde darauf aufmerksam gemacht, mit der Bitte, die Daten für das AJ 2025 noch einmal auf die korrekte Dokumentation zu überprüfen. (1x berichtet)
Die Fachkommission weist darauf hin, dass bei prophylaktischen Operationen bei einer BRCA1-Mutation die Kodes Z40.00 (Prophylaktische Operation an der Brustdrüse [Mamma]) bzw. Z40.01 (Prophylaktische Operation am Ovar) zu kodieren sind. Erfolgt keine Kodierung, gehen diese Operationen in den Nenner ein, obwohl diese Patientinnen in der Rechenregel explizit ausgeschlossen werden. Die Fachkommission bittet, verstärkt auf eine korrekte Kodierung zu achten, da somit Anfragen zum Stellungnahmeverfahren vermieden werden können und die Zahl der reliablen Ergebnisse bei deren Veröffentlichung zunimmt. (4x berichtet)
Fehldoku: C50 nicht kodiert (1x berichtet)
Fehldoku: Z40.01 nicht kodiert (1x berichtet)
Fehldoku: kontralaterales Ovar jeweils vorhanden (1x berichtet)
Fehldoku: kontralaterales Ovar vorhanden (1x berichtet)
Z40.01 ist nur als Aufnahmediagnose dokumentiert, gezählt wird nur, wenn es als Entlassdiagnose eingetragen ist. (1x berichtet)</t>
  </si>
  <si>
    <t>Prozessmängel in einzelnen Fällen nicht zweifellos auszuschließen. In dubio pro reo. (1x berichtet)</t>
  </si>
  <si>
    <t>Die FK bedankt sich für den konstruktiven Austausch. (1x berichtet)</t>
  </si>
  <si>
    <t>Die Fachkommission sieht anhand der Stellungnahme eine besondere klinische Situation und wertet wie angegeben. (1x berichtet)</t>
  </si>
  <si>
    <t>Es handelt sich um komplexte urogynäkologische Fälle. (1x berichtet)</t>
  </si>
  <si>
    <t>Qualitätsindikatoren: Freitextkommentare zur Bewertung der qualitativ unauffälligen Ergebnisse (AJ 2024) - GYN-OP</t>
  </si>
  <si>
    <t>Alleinstellungsmerkmal der Klinik. (1x berichtet)
Sonderregelung (1x berichtet)</t>
  </si>
  <si>
    <t>In Gesamtschau der Fälle auf Basis der Robson-Klassifikation war die rechnerische Auffälligkeit zwar als qualitativ unauffällig einzustufen, dennoch wird die Rate an Kaiserschnittgeburten im Vergleich zur Bundes- und Landesrate seitens der Fachkommission als zu hoch erachtet. Die Fachkommission verweist in diesem Zusammenhang auf die S3-Leitlinie zur Sectio caesarea. Zudem wurde vereinzelt Verbesserungsbedarf bei der CTG-Auswertung sowie bei der Ableitung der Herzfrequenz festgestellt. Die Klinik wird aufgefordert, Schulungen hinsichtlich der CTG-Auswertung durchzuführen. (1x berichtet)</t>
  </si>
  <si>
    <t>Die Auffälligkeit ist auf ein Strukturproblem zurückzuführen. Rettungswagen hätte das Haus nicht anfahren dürfen, da dieses keine Pädiatrie aufweist. (1x berichtet)</t>
  </si>
  <si>
    <t>In einem Haus mit perinatalem Schwerpunkt muss ein Pädiater anwesend sein. (1x berichtet)
Rückmeldung an den Expertenrat G-BA, dass Aussagekraft des QI überholt ist. Die FK wird gemeinsam ein Schreiben dazu aufsetzen. (1x berichtet)</t>
  </si>
  <si>
    <t>Unter Bezugnahme auf den Hinweis in Ihrer Stellungnahme, dass die Abweichung vom Referenzbereich auf eine Fehldokumentation zurückzuführen ist, bittet die Fachkommission verstärkt auf die Dokumentation zu achten und entsprechende Maßnahmen hierzu einzuleiten. (1x berichtet)</t>
  </si>
  <si>
    <t>Der Leistungserbringer wurde mit insgesamt fünf Fällen in dem Indikator rechnerisch auffällig. Drei der Fälle werden seitens der Fachkommission als qualitativ unauffällig bewertet. Bei zwei Fällen wird Verbesserungsbedarf hinsichtlich der CTG-Auswertung und der Ableitung der Herzfrequenz (Mutter und Kind) gesehen. Auch wären hier weitere Untersuchungen wie die Mikroblutuntersuchung und ein internes CTG zu empfehlen, um das weitere Vorgehen zu veranlassen, beispielsweise ob die Entbindung durch eine VE oder Sektio erfolgen sollte. Die Klinik wird aufgefordert, Schulungen hinsichtlich der CTG-Auswertung durchzuführen und eine SOP zu erstellen, in der das klinikinterne Vorgehen bei suspekten oder pathologischen CTGs festgelegt ist. (1x berichtet)</t>
  </si>
  <si>
    <t>Die Fachkommission sieht die besondere klinische Situation und wertet wie angegeben. (1x berichtet)</t>
  </si>
  <si>
    <t>onkologischer Todesfall (1x berichtet)</t>
  </si>
  <si>
    <t>Unklarheit zur exakten SSW (28+6 oder 29+6), Schwangere von einer Klinik (Level 1) aus Platzmangel abgewiesen, RTW-Team hat aufgrund schlechter Straßenverhältnisse (Glätte) die nächstgelegene Klinik gewählt, Verlegung aus gleichem Grund nicht möglich (1x berichtet)</t>
  </si>
  <si>
    <t>SSW bei allen Geburten ok, Geburtsgewichte knapp unter 1250g im Rahmen der Schätzungsungenauigkeit (1x berichtet)</t>
  </si>
  <si>
    <t>Beim ersten Fall hätte der Rettungswagen eine andere Klinik anfahren müssen. (1x berichtet)</t>
  </si>
  <si>
    <t>Fehldokumentation in Feld 14: Versorgungsstufe. Sollte automatisiert befüllt werden bzw. ggf. eine Plausibilitätsprüfung eingeführt werden. (1x berichtet)
In 16 Fällen wurde fälschlicherweise ein PNZ 4 dokumentiert. (1x berichtet)</t>
  </si>
  <si>
    <t>Qualitätsindikatoren: Freitextkommentare zur Bewertung der qualitativ unauffälligen Ergebnisse (AJ 2024) - PM-GEBH</t>
  </si>
  <si>
    <t>Aufgrund einer geringen TNZ musste der Dialog abgesagt werden. Die FK schaut sich die Entwicklung im nächsten Jahr erneut an. (1x berichtet)</t>
  </si>
  <si>
    <t>Bitte beachten Sie die SOP „Gerinnungsphysiologie“. (1x berichtet)
Das Ergebnis weicht im dritten Jahr in Folge, mit deutlich schlechter werdenden Werten, vom Referenzwert ab. In drei von fünf beschriebenen Fällen liegen organisatorische Probleme vor (60 %). Selbst wenn 40 % der Abweichungen als Einzelfall gewertet werden, liegt das Ergebnis immer noch außerhalb des Referenzwertes! (1x berichtet)
Der Leistungserbringer wurde in Gesamtschau der Fälle zwar als qualitativ unauffällig eingestuft, wird jedoch seitens der Fachkommission gebeten, das Gerinnungsmanagement zu optimieren. In diesem Zusammenhang verweist die Fachkommission auf den Artikel zum Management vorbestehender Antikoagulation zur zeitgerechten Versorgung von hüftnahen Frakturen, der in der Ausgabe 5/2019 der Zeitschrift Der Unfallchirurg veröffentlicht wurde. (1x berichtet)</t>
  </si>
  <si>
    <t>BG-Klinikum mit Übernahme von Pat aus anderen Kliniken nach in-house-Stürzen zur OP, frühzeitige Rückverlegung und dortige Fortführung der Mobilisation (1x berichtet)
Besondere klinische Situation. (1x berichtet)
Die Einrichtung schildert Verlegungen zu geriatrischen Komplexbehandlungen bei ausreichendem AZ und abgeschlossener Wundheilung, jedoch im Sinne des QI begründet unzureichenden Mobilitätsumfang. Die Fachkommission wertet die strukturelle Konstellation als besondere klinische Situation. (1x berichtet)
Es erfolgt eine frühzeitige hausinterne Verlegung der Patienten in die Geriatrie. (1x berichtet)
Frühzeitige Verlegung in die kooperierende Geriartrie. (2x berichtet)
frühzeitige Verlegung (Entlassung mit Aufnahme unter anderer IKNR) in Geriatrie des Klinikums zur Frühkomplex Reha (1x berichtet)</t>
  </si>
  <si>
    <t>Der Stellungnahme war zu entnehmen, dass es sich um multimorbide Patienten mit hohem Lebensalter handelte, die z.T. im Anschluss des stationären Aufenthaltes in die geriatrische Frührehabilitation oder Kurzzeitpflege verlegt wurden. Nach Auffassung der Fachkommission werden diese Konstellationen in Verbindung mit der angestrebten immer kürzeren Verweildauer nicht ausreichend in den Indikatoren zur Gehunfähigkeit bei Entlassung berücksichtigt. Zudem scheint die bestehende Risikoadjustierung nicht ausreichend zu sein, da Patienten mit Delir und Demenz keine Berücksichtigung finden, aber beide Faktoren Einfluss auf die Mobilität haben. (1x berichtet)
Zügige Verlegung in die Geriatrie (1x berichtet)</t>
  </si>
  <si>
    <t>In einigen Fällen wurde fälschlicherweise eine operationsbedingte Blutung und eine Revision dokumentiert, die aber nicht stattgefunden haben. (1x berichtet)</t>
  </si>
  <si>
    <t>Die Fachkommission bedankt sich für die ausführliche Analyse und Beschreibung der daraus abgeleiteten Maßnahmen! (1x berichtet)</t>
  </si>
  <si>
    <t>Bitte berücksichtigen Sie bei der Dokumentation die in den Ausfüllhinweisen des IQTIG aufgeführten Komplikationen, so fallen z. B. nur katheterassoziierte Harnwegsinfekte oder Delir ohne vorbestehende Demenz unter die zu dokumentierenden Ereignisse. (1x berichtet)</t>
  </si>
  <si>
    <t>Qualitätsindikatoren: Freitextkommentare zur Bewertung der qualitativ unauffälligen Ergebnisse (AJ 2024) - HGV-OSFRAK</t>
  </si>
  <si>
    <t>Fehlende Beachtung der DeQS-RL Anonymisierungsvorgaben, kein Hinweis auf Qualitätsmängel. (1x berichtet)</t>
  </si>
  <si>
    <t>Isolierter Kopf-/Inlay-Wechsel (1x berichtet)</t>
  </si>
  <si>
    <t>Durch den kodierungsbedingten Einbezug von Wechseln (lediglich) mobiler Teile ist die Grundgesamtheit für die Klinik verfälscht und das Indikatorergebnis nicht aussagekräftig. Ein Hinweis auf nicht ausreichende Behandlungsqualität liegt folgedessen nicht vor. (1x berichtet)
Vollumfänglich zeigte sich,  dass es sich um keine Komponentenwechsel knochenverankerter Teile , sondern Wechsel mobiler Teile (bei Duokopf ohne spezifischen OPS-Code systembedingt unkorrekterweise in Grundgesamtheit) handelt. Diese sind in diesem Indikator enthalten, ohne dass sich die Indikationsstellung auf diese Gruppe bezieht. (1x berichtet)
mehrheitlich keine Komponentenwechsel, sondern Wechsel mobiler Teile (bei Duokopf ohne spezifischen OPS-Code systembedingt unkorrekt in Grundgesamtheit) (1x berichtet)</t>
  </si>
  <si>
    <t>Grundsätzlich nachvollziehbar, Ergebnis wird kritisch nachverfolgt. Dokumentationsfehler hinsichtlich Cut Outs, pathologischen Frakturen. (1x berichtet)
Insgesamt können die Erläuterungen von der Fachkommission nachvollzogen werden. Es wird auf die korrekte Dokumentation von Cut Outs verwiesen. (3x berichtet)</t>
  </si>
  <si>
    <t>Sturzprophylaxe war durchgeführt worden, wurde aber im QS-Bogen nicht dokumentiert (1x berichtet)</t>
  </si>
  <si>
    <t>Der LE hat das Problem erkannt und Lösungen erarbeitet und umgesetzt. (1x berichtet)</t>
  </si>
  <si>
    <t>Überdokumentation von bereits bei Aufnahme bestehender HWI (1x berichtet)</t>
  </si>
  <si>
    <t>Die beschriebenen Sachverhalte waren plausibel erläutert. Vereinzelt wurden regelrechte Therapien bei Grunderkrankungen in Einzelfällen als Komplikationen kodiert. Das abteilungsübergreifende Konzept zur Prävention von postoperativen Delirien wird als schlüssig erachtet. Dass Patienten trotz strukturierter Prävention entsprechende Symptomatik zeigen, sei nicht zu verhindern und entspreche der klinischen Realität (1x berichtet)</t>
  </si>
  <si>
    <t>Der Stellungnahme ist zu entnehmen, dass der Leistungserbringer eine SOP für das Vorgehen bei Adipositas und Koxarthrose zur Hüft-TEP Implantation erstellt hat. Darin wird eine zusätzliche OP-Aufklärung bei Patienten mit Adipositas vorgenommen, um auf das erhöhte Risiko von perioperativen Komplikationen hinzuweisen. Die Fachkommission bittet in diesem Zusammenhang, die erstellte SOP der Fachkommission zur Verfügung zu stellen. (1x berichtet)
Die rechnerische Abweichung wird durch die geringe Anzahl von Patienten ausgelöst. (1x berichtet)</t>
  </si>
  <si>
    <t>Die Fachkommission schließt sich der kritischen Würdigung der Fallanalysen an. (1x berichtet)</t>
  </si>
  <si>
    <t>Besondere klinische Situation (2x berichtet)
In der Einrichtung wurden geriatrische Patienten mit einem überdurchschnittlich hohen Anteil versorgt. (1x berichtet)</t>
  </si>
  <si>
    <t>Der Stellungnahme war zu entnehmen, dass es sich um multimorbide Patienten mit hohem Lebensalter handelte, die z.T. im Anschluss des stationären Aufenthaltes in die geriatrische Frührehabilitation oder Kurzzeitpflege verlegt wurden. Nach Auffassung der Fachkommission werden diese Konstellationen in Verbindung mit der angestrebten immer kürzeren Verweildauer nicht ausreichend in den Indikatoren zur Gehunfähigkeit bei Entlassung berücksichtigt. Zudem scheint die bestehende Risikoadjustierung nicht ausreichend zu sein, da Patienten mit Delir und Demenz keine Berücksichtigung finden, aber beide Faktoren Einfluss auf die Mobilität haben. (1x berichtet)
Die verkürzte Verweildauer ist ursächlich für die Auffälligkeit (1x berichtet)
Zügige Verlegung in die Geriatrie (1x berichtet)</t>
  </si>
  <si>
    <t>Es handelt sich um medizinisch nachvollziehbare Einzelfälle bei Patienten mit erheblichen Vorerkrankungen. (1x berichtet)
Hochbetagtes Patientenklientel mit entsprechender ASA-Klassifikation - medizinisch nachvollziehbar. (1x berichtet)
Nachvollziehbar geschildert (1x berichtet)</t>
  </si>
  <si>
    <t>Validierung in einem von drei Fällen nicht möglich, da der Wechseleingriff in einem anderen Krankenhaus erfolgte (häufig werden Wechsel mobiler Teile systembedingt fälschlicherweise  als Komponentenwechsel dokumentiert.). Aus diesem Grund kann eine Häufung nicht sicher bestätigt und damit auch kein Zusammenhang mit einem Qualitätsdefizit hergestellt werden. (1x berichtet)</t>
  </si>
  <si>
    <t>Qualitätsindikatoren: Freitextkommentare zur Bewertung der qualitativ unauffälligen Ergebnisse (AJ 2024) - HGV-HEP</t>
  </si>
  <si>
    <t>Kombination aus nachvollziehbaren Begründungen (hypoaktives Delir, neurolog. Erkrankung) sowie Dokumentationsfehler (1x berichtet)
Kombination aus nachvollziehbaren Begründungen (verzögerte Mobilisation aufgrund intensivmed. Betreuung) sowie Dokumentationsfehler. (1x berichtet)</t>
  </si>
  <si>
    <t>Die verkürzte Verweildauer ist ursächlich für die Auffälligkeit (1x berichtet)</t>
  </si>
  <si>
    <t>Qualitätsindikatoren: Freitextkommentare zur Bewertung der qualitativ unauffälligen Ergebnisse (AJ 2024) - KEP</t>
  </si>
  <si>
    <t>Die Fachkommission sieht anhand der Stellungnahme die besondere klinische Situation und wertet entsprechend. (1x berichtet)
Die Fachkommission sieht anhand der vorliegenden Stellungnahme eine besondere klinische Situation und wertet entsprechend. (1x berichtet)</t>
  </si>
  <si>
    <t>Mamma CA war nicht kodiert worden. (1x berichtet)
Pat. war vakuumbiopsiert worden (1x berichtet)</t>
  </si>
  <si>
    <t>Stellungnahme plausibel, keine Mammakarzinomchirurgie mehr in 2024 (1x berichtet)</t>
  </si>
  <si>
    <t>Die Dokumentation des HER2-low-Status ist nicht möglich, obwohl diese Einstufung im Hinblick auf eine neue Therapie dieser Tumore relevant ist.
Die Felder zur Dokumentation des HER2-Status sind zu aktualisieren. (1x berichtet)</t>
  </si>
  <si>
    <t>kein erkennbares labortechnisches Problem, Vertrauensbereich schließt Referenzbereich ein (1x berichtet)</t>
  </si>
  <si>
    <t>Es handelt sich in allen auffälligen Vorgängen um Nachresektionen, bei denen i.d.R. keine Drahtmarkierung durchgeführt wird. (1x berichtet)</t>
  </si>
  <si>
    <t>Die ultraschallgesteuerte OP wird in der Rechenregel nicht berücksichtigt, was zu einer rechnerischen Auffälligkeit führt, obwohl die Behandlung leitliniengerecht erfolgte und korrekt dokumentiert wurde. (1x berichtet)</t>
  </si>
  <si>
    <t>Die ultraschallgesteuerte OP wird in der Rechenregel nicht berücksichtigt, was zu einer rechnerischen Auffälligkeit führt, obwohl die Behandlung leitliniengerecht erfolgte und korrekt dokumentiert wurde. (1x berichtet)
Die ultraschallgesteuerte OP wird in der Rechenregel zum Qualitätsindikator nicht berücksichtigt, was zu einer rechnerischen Auffälligkeit führt, obwohl die Behandlung leitliniengerecht erfolgte und korrekt dokumentiert wurde. (1x berichtet)</t>
  </si>
  <si>
    <t>Die aktuelle Leitlinie der AGO 2024 empfiehlt das Procedere der intraoperativen Präparatsonographie, welches in der Einrichtung zur Anwendung kam. (2x berichtet)
Durch die Leitlinie abgedeckt (1x berichtet)
Es handelt sich um Markierungen mittels Radar-clip: . Hierzu wird (meist im Rahmen der Stanzbiopsie) ein Radarclip (Scout®) in den Tumor eingelegt, der intraoperativ mittels Sonde aktiviert und lokalisiert wird. Im Rahmen der QS-Bögen wurde keine bessere Möglichkeit gefunden, dies abzubilden, als dass  unter Punkt 32 (präoperative Draht-Markierung von Brustgewebe gesteuert durch bildgebende Verfahren) die Antwort 4- nein, stattdessen ultraschallgesteuerte OP verwendet wird. (1x berichtet)
Es wurde zwar keine präoperative Drahtmarkierung durchgeführt, jedoch stellt die intraoperative sonographische Drahtmarkierung hier ein adäquates Vorgehen dar. (1x berichtet)
Vorgehen nach aktueller Leitlinie überwiegend nachvollziehbar (1x berichtet)</t>
  </si>
  <si>
    <t>Aufgrund von Ungenauigkeiten in der Dokumentation sind Prozessmängel in einzelnen Fällen nicht zweifellos auszuschließen. In dubio pro reo. (1x berichtet)</t>
  </si>
  <si>
    <t>Da in der Stanzbiopsie nur ein hochgradiger Verdacht auf ein Karzinom bestand ist die Lymphknotenentnahme geplant worden. wie in der Tumorkonferenz besprochen. (1x berichtet)
großes DCIS außen oben (1x berichtet)</t>
  </si>
  <si>
    <t>Aufgrund der seltenen Tumorentität ist eine Sentinel-Lymphknoten-Biopsie im Einzelfall nachvollziehbar. (2x berichtet)
Besprechung in prätherapeutischer Tumorkonferenz, Entschluss zur SLNB (1x berichtet)
Einzelfall, ausgedehntes DCIS (1x berichtet)
in der sonographisch gesteuerten Stanzbiopsie zeigte sich kein ganz eindeutiger Befund, sondern der V.a. ein bekapseltes papilläres Karzinom DD DCIS (1x berichtet)</t>
  </si>
  <si>
    <t>Die Fachkommission sieht in dem einen vorliegenden, rechnerisch auffälligen Fall eine besondere klinische Situation und wertet entsprechend. (1x berichtet)</t>
  </si>
  <si>
    <t>Der Stellungnahme war zu entnehmen, dass in einigen Fällen gehäuft Befunde telefonisch durchgesagt wurden und der schriftliche Ausgang des Befundes erst später erfolgte. Die Fachkommission merkt an, dass eine ausreichende Bedenkzeit zwischen Diagnosestellung und OP eingeräumt und die Möglichkeit für eine Zweitmeinung gegeben werden muss. Betroffenen Frauen ist ausreichend Zeit einzuräumen, um sich über die Krankheit und das entsprechende Behandlungskonzept zu informieren und sich damit am Behandlungsprozess aktiv zu beteiligen. (1x berichtet)
Geplante risikoreduzierende Mastektomie bei BRCA2-Genmutation, Abklärung des histologischen Befunds kurz vor operativem Eingriff (1x berichtet)</t>
  </si>
  <si>
    <t>Qualitätsindikatoren: Freitextkommentare zur Bewertung der qualitativ unauffälligen Ergebnisse (AJ 2024) - MC</t>
  </si>
  <si>
    <t>Besondere klinische Situation. (2x berichtet)
Versorgung eines überdurchschnittlichen Anteils gerontopsychiatrischer Patienten. (1x berichtet)</t>
  </si>
  <si>
    <t>Die FK bedankt sich für den konstruktiven und informativen Austausch in Form einer Begehung. Das KH hat bereits umfangreiche Maßnahmen ergriffen, um zukünftig nicht mehr auffällig zu sein. Die Ergebnisse wird die FK im nächsten Jahr sichten und bei einer erneuten Auffälligkeit ggf. weitere Maßnahmenschritte empfehlen. (1x berichtet)</t>
  </si>
  <si>
    <t>Mängel im Prozess erkannt, analysiert und Gespräche mit Zielabteilung geplant (1x berichtet)
Pflegerisch frühzeitiger Einsatz einer Wechseldruckmatratze/Lagerungsintervalle Dürftig sind die mitgelieferten Dokumente: Arztbrief und Assessmentnachweise hätten den Eindruck komplettiert (1x berichtet)</t>
  </si>
  <si>
    <t>Besondere klinische Situation aufgrund vorliegender Diagnosen und Verläufe. (1x berichtet)
Die Klinik hat in ihrer Stellungnahme nachvollziehbar dargelegt, dass sie die notwendigen Prozesse der Risikoeinschätzung und Dekubitusprophylaxe eingeleitet hat. Lagerungswechsel und Eigenbewegungen d. Pat. waren kaum möglich. Das pflegerisch-medizinische Handeln wurde in einer interdisziplinären Fallkonferenz kritisch reflektiert, auch hinsichtlich einer Therapielimitierung. Der Dekubitus Kategorie 4 war aufgrund der schweren und komplexen Erkrankungen des Patienten nicht zu verhindern gewesen (1x berichtet)
Es handelte sich um zwei Patienten mit COVID-19 Erkrankung und Therapiezielbegrenzung. Bei erstmaliger rechnerischer Auffälligkeit konnte die Entstehung der Dekubitalulcera durch die Fachkommission ausreichend nachvollzogen werden. (1x berichtet)
Es liegt kein Qualitätsproblem vor, der Fall war nicht zu verhindern. Die "Tiefe nicht beurteilbar" ist leider nicht zu kodieren. (1x berichtet)
Mit DEK Grad III aus der Häuslichkeit aufgenommen und  zunächst mit einer ECMO auf Intensiv behandelt. Aufgrund dessen strenge Rückenlage, Lagerungsverbot. Erschwerende Begleiterkrankungen, z.B. Diabetes mellitus, Durchblutungsstörungen, Adipositas. (1x berichtet)
Multifaktorielle Einflüsse mit Begünstigung der Dekubitusentstehung (Intensivmedizinische Aufnahme, während des gesamten Aufenthalts Weichlagerungsmatratze und weiter Wechseldruckmatratze. Umlagerung bei stabiler Kreislaufsituation täglich 8-mal, Sturz im häuslichen Umfeld auf den Steiß konnte nicht ausgeschlossen werden. Therapie mit Katecholaminen, ausgeprägte Spastik, hypochrome mikrozytäre Anämie, Sättigungseinbruch 3 Tage nach Aufnahme, Forcierte diuretische Therapie, erschwertes Weaning nach Dilatationstracheotomie, Fieber bei Klebsiella oxytoca und Klebsiella pneumoniae) ab dem 07.12.2022 Dekubitus am Steißbein. Weichlagerungsmatratze, Intensivierung der Lagerung sowie Lagerungswechsel auf eine Wechseldruckmatratze. Zeitweise war eine Lagerung aufgrund der Kreislaufsituation nicht immer möglich (Katecholimintherapie mit Arterenol). Mehrfach kam es durch die Katecholamintherapie (Arterenol) zu Lagerungsinstabilitäten. (1x berichtet)
Multimorbidität, Katecholaminpflicht (1x berichtet)
PAVK mittleren Grades und Stauungsdermatitis! hochdosiert Katecholamine. Trotz kontinuierlicher Positionierung und Hochlagerung der Fersen war es nicht möglich die Entstehung zu verhindern! (1x berichtet)
Pat. mit 3,5 Monaten Verweildauer (1x berichtet)
Patientin kommt in deutlich reduziertem Allgemeinzustand in die Klinik, Keimbesiedlung, Ernährungszustand ergänzen das Gesamtbild (1x berichtet)
mangelnde Compliance der Patientin (1x berichtet)</t>
  </si>
  <si>
    <t>Aufgrund der vorliegenden Stellungnahme empfiehlt die Fachkommission, den Expertenstandard Dekubitusprophylaxe von 2018 zu überprüfen. (1x berichtet)
Besonderes psychiatrisches Klientel. (1x berichtet)
Die FK bittet um Auseinandersetzung mit dem Risikoassessment. Aus der Notaufnahme sollte der Hinweis zum Dekubitus Risiko erfolgen, sofern Risikofaktoren erkannt wurden. (1x berichtet)
Einrichtung Juni 2024 geschlossen. (1x berichtet)
Fälle wurden nachvollziehbar erklärt. (1x berichtet)
Maßnahmen, wie Pflichtfortbildung Dekubitusprophylaxe werden erst ab 2025 stattfinden. Die FK schaut sich die Entwicklung der Ergebnisse im nächsten Jahr erneut an. (1x berichtet)
Rechnerische Auffälligkeit ausführlich und plausibel erklärt. Keine qualitative Auffälligkeit erkennbar. (1x berichtet)
Rechnerische Auffälligkeit plausibel erklärt. Keine qualitative Auffälligkeit erkennbar. (1x berichtet)
Zwei der drei Fälle wurden als Fehlcodierungen belegt. Bei dem verbleibenden Einzelfall konnte plausibel erklärt werden, dass der Dekubitus nicht vermeidbar war. (1x berichtet)</t>
  </si>
  <si>
    <t>Aufgrund der Schwere des Krankheitsverlaufes war die Enstehung des Dekubitus nicht vermeidbar. Die vollumfängliche Umsetzung der Dekubitusprophylaxe war bei der im Vordergrund stehenden Erhaltung der Vitalfunktione nur begrenzt möglich. Es bestehen keine Hinweise auf generelle Mängel in der Prozess- und/oder Strukturqualität. (5x berichtet)
Aufgrund der Schwere des Krankheitsverlaufes war die Enstehung des Dekubitus nicht vermeidbar. Die vollumfängliche Umsetzung der Dekubitusprophylaxe war bei der im Vordergrund stehenden Erhaltung der Vitalfunktionen nur begrenzt möglich. Es bestehen keine Hinweise auf generelle Mängel in der Prozess- und/oder Strukturqualität. (4x berichtet)
Aufgrund der vorliegenden Stellungnahme empfiehlt die Fachkommission, den Expertenstandard Dekubitusprophylaxe von 2017 zu überprüfen und  Schulungen zur Dekubitus-Prophylaxe mit dem Personal durchzuführen. (1x berichtet)
Der Stellungnahme ist zu entnehmen, dass die Abweichung vom Referenzbereich auf einen Dokumentationsfehler zurückzuführen ist. Der Dekubitus lag bereits bei der Aufnahme vor. Der Leistungserbringer wird aufgefordert, verstärkt auf eine korrekte Dokumentation zu achten. Zudem sollte die unterjährige Auswertung der QS-Daten verstärkt genutzt werden, um Fehldokumentationen zu vermeiden. Ebenso empfiehlt die Fachkommission eine Überprüfung der DEK-Daten vor dem Versand an die Datenannahmestelle. (1x berichtet)
Die Fachkommission sieht keine Hinweise auf Mängel der medizinischen Qualität, jedoch vereinzelte Dokumentationsprobleme - diesbezüglich wurde ein Hinweis an die Einrichtung übermittelt. (1x berichtet)
Es lag kein Dekubitus vor, sondern ein Fourniersches Gangrän. (1x berichtet)</t>
  </si>
  <si>
    <t>Ausreichende Maßnahmen in der Bewertung die umgesetzt werden sollen : Es wird empfohlen, regelmäßige Schulungen für das Personal durchzuführen, um das Bewusstsein für die Bedeutung der Dekubitusprophylaxe zu stärken und die Einhaltung der bestehenden Protokolle zu gewährleisten. Darüber hinaus sollten verstärkte Kontrollmechanismen eingeführt werden, um die Umsetzung der Maßnahmen regelmäßig zu überprüfen. Auch die Aufklärung der Patienten über die Bedeutung ihrer Mitarbeit in der Prävention von Dekubitus sollte intensiviert werden, um eine bessere Compliance zu erreichen. Ein multidisziplinärer Ansatz, der Pflege, Ärzte und Patienten gleichermaßen einbindet, könnte hierbei zu einer verbesserten Umsetzung der Prophylaxe beitragen. (1x berichtet)
Einzelfallanalyse erfolgt. Verlaufsdarstellung noch unzureichend. (1x berichtet)</t>
  </si>
  <si>
    <t>Qualitätsindikatoren: Freitextkommentare zur Bewertung der qualitativ unauffälligen Ergebnisse (AJ 2024) - DEK</t>
  </si>
  <si>
    <t>Die Auffälligkeit ist auf schwerwiegende gravierende Fälle mit schicksalhaften Verläufen zurückzuführen. (1x berichtet)
Kein Fehler des Hauses. Der Fall muss nicht weiter aufgearbeitet werden. (1x berichtet)</t>
  </si>
  <si>
    <t>1x Verlegung aus einem anderen KH, 1x schicksalhafter Verlauf,  NEO-Vorgehen ist nicht auffällig (1x berichtet)
Die Stellungnahme schildert aus Sicht der Fachkommission nachvollziehbare Gründe für die Situation. Das Ergebnis wird als qualitativ unauffällig bewertet (1x berichtet)
Schicksalhafter Verlauf (2x berichtet)</t>
  </si>
  <si>
    <t>Bekannte Dokumentationsproblematik bei zwei Standorten, die vereinzelt zur rein rechnerischen Auffälligkeit führt, kein qualitativ medizinisches Problem. (1x berichtet)</t>
  </si>
  <si>
    <t>NEC - schicksalhafte Situation, von Klinik gut beschrieben (1x berichtet)</t>
  </si>
  <si>
    <t>die Stellungnahme spiegelt den Sachverhalt sehr gut wieder, Übernahme der Neugeborenenversorgung nach Versorgung durch ein externes Team (1x berichtet)</t>
  </si>
  <si>
    <t>Hörtests lagen vor, wurden aber nicht dokumentiert (2x berichtet)</t>
  </si>
  <si>
    <t>Die Fachkommission sieht einen plausiblen und nachvollziehbaren technischen Grund für die rechnerische Auffälligkeit anhand der Stellungnahme, welcher bereits behoben wurde. Sie sieht keine qualitativen Auffälligkeiten und wertet daher mit U99. (1x berichtet)</t>
  </si>
  <si>
    <t>2x außerklinische Geburt, in der Mehrheit der Fälle nur knapp unter 36°, kein qual. Mangel erkennbar (1x berichtet)</t>
  </si>
  <si>
    <t>Qualitätsindikatoren: Freitextkommentare zur Bewertung der qualitativ unauffälligen Ergebnisse (AJ 2024) - PM-NEO</t>
  </si>
  <si>
    <t>Kleine Fallzahl, statistisch nicht verwertbar. (1x berichtet)
Zu kleine Fallzahl, statistisch nicht verwertbar (1x berichtet)</t>
  </si>
  <si>
    <t>Besonder klinische Situation (1x berichtet)
Besondere klinische Situation. (2x berichtet)
Es handelt sich um ein besonderes Patientinnen-Kollektiv mit vielen chronischen Fällen. (1x berichtet)
Es handelt sich um eine Fachklinik für Lungen- und Bronchialheilkunde mit einen besonderes Patientinnen-Kollektiv. (1x berichtet)
Lungenfachklinik, daher besonderes Patientenklientel, z.T. Diagnostik vor Antibiotikagabe erforderlich (2x berichtet)
Stationäre Aufnahme in kardiologischer Klinik bei primär kardiologischer Symptomatik mit entsprechender Diagnostik und Therapie. Innerhalb von 48 h dann zusätzlich Anhalt für Pneumonie, die zur Auslösung der Dokumentationspflicht führte. (1x berichtet)
Viele Patienten mit komplexen Krankheitsbildern und der Not-wendigkeit einer Bronchoskopie/ Bronchoalveoläre Lavage (BAL). (1x berichtet)</t>
  </si>
  <si>
    <t>Deutliche Ergebnisverbesserung im Vergleich zum Vorjahr. (1x berichtet)
Einzelfall mit Influenza A und antiviraler Behandlung (Tamiflu) (1x berichtet)</t>
  </si>
  <si>
    <t>Bei 8 der 37 auffälligen Vorgänge lag eine reine Viruspneumonie, u. a. speziell eine Influenza-A-Pneumonie vor, weshalb keine Indikation für eine Antibiose gesehen wurde. Es bestanden einzelne Dokumentationsfehler. (1x berichtet)
Der Stellungnahme war zu entnehmen, dass bei einigen PatientInnen keine ambulant erworbene Pneumonie vorlag. Der Leistungserbringer wird daher aufgefordert, verstärkt auf eine korrekte Kodierung zu achten. (1x berichtet)
In diesem Indikator war das Krankenhaus in 8 Fällen auffällig. Der LE erklärte, dass die Auffälligkeiten auf fehlerhaftes Ausfüllen des QS-Bogens zurückzuführen seien. Beispielsweise wurde erst nach dem Röntgen mit der Antibiotikagabe begonnen oder eine andere Diagnose verwendet. Als andere Diagnose begann die Behandlung bei einem*r Patient*in mit Verdacht einer PDA-Stenose und nach zwei Wochen später wurde eine Sepsis -PDA diagnostiziert und entsprechend behandelt. (1x berichtet)</t>
  </si>
  <si>
    <t>Kein Hinweis auf Mängel der medizinischen Qualität, vereinzelte Dokumentationsprobleme und Prozessprobleme (1x berichtet)</t>
  </si>
  <si>
    <t>Besondere klinische Situation (1x berichtet)
Besondere klinische Situation. (2x berichtet)
Einzelfall in neurologischer Fachklinik (1x berichtet)
Medizinisch gut nachvollziehbare Einzelfälle bei besonderem Patientenkollektiv (1x berichtet)</t>
  </si>
  <si>
    <t>Die Abweichung ist vornehmlich in Dokumentationsmängeln begründet. Hier herrscht dringender Nachbesserungsbedarf. (1x berichtet)
Dokumentationsfehler: bereits vor dem Aufenthalt fehlende Beweglichkeit nicht dokumentiert, es lag keine ambulant erworbene Pneumonie vor, Mobilität bei Aufnahme war entweder in der Akte oder in der QS-Dokumentation fehlerhaft erfasst worden. Ergebnisse für AJ 2025 werden kritisch durch die FK beurteilt werden. (1x berichtet)
Fehldokumentationen Mobilität bei Aufnahme (1x berichtet)</t>
  </si>
  <si>
    <t>Aufgrund eines Cyberangriffes kann derzeit keine Stellungnahme abgegeben werden. (1x berichtet)
Mischbild Dokufehler und spezielles Krankengut (1x berichtet)
Überwiegend Doku-Fehler. Rest: Klinisch plausible Einzelfälle . (1x berichtet)</t>
  </si>
  <si>
    <t>Besondere klinische Situation. (1x berichtet)
KH-Zusammenführung. Referenzbereich nahezu erreicht, minimale Abweichung. (1x berichtet)</t>
  </si>
  <si>
    <t>Ergebnisverbesserung, zeitliche Überschneidung bei der Umsetzung von Maßnahmen aus dem Vorjahr. (1x berichtet)
Kleine Fallzahl, statistisch nicht verwertbar (1x berichtet)
Kleine Fallzahl, statistisch nicht verwertbar. (1x berichtet)</t>
  </si>
  <si>
    <t>Besondere klinische Situation. (1x berichtet)</t>
  </si>
  <si>
    <t>Fehldokumentation in Bezug auf eine palliative Situation der Patienten sowie Fehlkodierung von nicht ambulant erworbenen Pneumonien. (1x berichtet)</t>
  </si>
  <si>
    <t>Deutliche Ergebnisverbesserung im Vergleich zum Vorjahr. (1x berichtet)
In der Notaufnahme wird die Atemfrequenz der Patient*innen gemessen, aber laut dem LE nicht immer in der Akte dokumentiert. In einem Fall wurde der*die Patient*in auf die Intensivstation verlegt, in einem anderen Fall konnte die Ursache für die fehlende Dokumentation nicht nachvollzogen werden.  Zur Verbesserung der Qualität wird derzeit auf eine digitale Dokumentation umgestellt. Der Übergang erfolgt schrittweise, und eine vollständige Umstellung ist 2025 geplant. (1x berichtet)</t>
  </si>
  <si>
    <t>Der LE wird darauf hinweisen, dass im nächsten Jahr eine Erfüllung des Sollwertes erwartet wird. Die Abweichungen wurden bereits in den Vorjahren mit Dokumentationsproblemen begründet. Die Fachkommission erwartet, dass die Dokumentationsproblematik behoben wird. (1x berichtet)</t>
  </si>
  <si>
    <t>Ergebnisverbesserung, zeitliche Überschneidung bei der Umsetzung von Maßnahmen aus dem Vorjahr. (1x berichtet)
Kleine Fallzahl, statistisch nicht verwertbar. (1x berichtet)</t>
  </si>
  <si>
    <t>Qualitätsindikatoren: Freitextkommentare zur Bewertung der qualitativ unauffälligen Ergebnisse (AJ 2024) - CAP</t>
  </si>
  <si>
    <t>Sonstiges (im Kommentar erläutert)</t>
  </si>
  <si>
    <t>Auffälligkeitskriterien: Bewertung der Ergebnisse als Sonstiges (AJ 2024) – CHE</t>
  </si>
  <si>
    <t>Auffälligkeitskriterien: Bewertung der Ergebnisse als Sonstiges (AJ 2024) – TX-HTX</t>
  </si>
  <si>
    <t>Auffälligkeitskriterien: Bewertung der Ergebnisse als Sonstiges (AJ 2024) – TX-MKU</t>
  </si>
  <si>
    <t>Auffälligkeitskriterien: Bewertung der Ergebnisse als Sonstiges (AJ 2024) – KCHK-AK-CHIR</t>
  </si>
  <si>
    <t>Auffälligkeitskriterien: Bewertung der Ergebnisse als Sonstiges (AJ 2024) – KCHK-AK-KATH</t>
  </si>
  <si>
    <t>Auffälligkeitskriterien: Bewertung der Ergebnisse als Sonstiges (AJ 2024) – KCHK-KC</t>
  </si>
  <si>
    <t>Auffälligkeitskriterien: Bewertung der Ergebnisse als Sonstiges (AJ 2024) – KCHK-MK-CHIR</t>
  </si>
  <si>
    <t>Auffälligkeitskriterien: Bewertung der Ergebnisse als Sonstiges (AJ 2024) – KCHK-MK-KATH</t>
  </si>
  <si>
    <t>Auffälligkeitskriterien: Bewertung der Ergebnisse als Sonstiges (AJ 2024) – KCHK-D</t>
  </si>
  <si>
    <t>Auffälligkeitskriterien: Bewertung der Ergebnisse als Sonstiges (AJ 2024) – TX-LLS</t>
  </si>
  <si>
    <t>Auffälligkeitskriterien: Bewertung der Ergebnisse als Sonstiges (AJ 2024) – TX-LTX</t>
  </si>
  <si>
    <t>Auffälligkeitskriterien: Bewertung der Ergebnisse als Sonstiges (AJ 2024) – TX-LUTX</t>
  </si>
  <si>
    <t>8 / 21
(38,10 %)</t>
  </si>
  <si>
    <t>15 / 19
(78,95 %)</t>
  </si>
  <si>
    <t>Auffälligkeitskriterien: Bewertung der Ergebnisse als Sonstiges (AJ 2024) – TX-NLS</t>
  </si>
  <si>
    <t>Auffälligkeitskriterien: Bewertung der Ergebnisse als Sonstiges (AJ 2024) – NET-NTX</t>
  </si>
  <si>
    <t>4 / 11
(36,36 %)</t>
  </si>
  <si>
    <t>Auffälligkeitskriterien: Bewertung der Ergebnisse als Sonstiges (AJ 2024) – NET-PNTX-D</t>
  </si>
  <si>
    <t>4 / 47
(8,51 %)</t>
  </si>
  <si>
    <t>19 / 77
(24,68 %)</t>
  </si>
  <si>
    <t>9 / 94
(9,57 %)</t>
  </si>
  <si>
    <t>4 / 44
(9,09 %)</t>
  </si>
  <si>
    <t>Auffälligkeitskriterien: Bewertung der Ergebnisse als Sonstiges (AJ 2024) – PCI</t>
  </si>
  <si>
    <t>5 / 78
(6,41 %)</t>
  </si>
  <si>
    <t>Auffälligkeitskriterien: Bewertung der Ergebnisse als Sonstiges (AJ 2024) – WI-NI-D</t>
  </si>
  <si>
    <t>Auffälligkeitskriterien: Bewertung der Ergebnisse als Sonstiges (AJ 2024) – HSMDEF-HSM-IMPL</t>
  </si>
  <si>
    <t>Auffälligkeitskriterien: Bewertung der Ergebnisse als Sonstiges (AJ 2024) – HSMDEF-HSM-REV</t>
  </si>
  <si>
    <t>Auffälligkeitskriterien: Bewertung der Ergebnisse als Sonstiges (AJ 2024) – HSMDEF-DEFI-IMPL</t>
  </si>
  <si>
    <t>Auffälligkeitskriterien: Bewertung der Ergebnisse als Sonstiges (AJ 2024) – HSMDEF-DEFI-REV</t>
  </si>
  <si>
    <t>Auffälligkeitskriterien: Bewertung der Ergebnisse als Sonstiges (AJ 2024) – KAROTIS</t>
  </si>
  <si>
    <t>Auffälligkeitskriterien: Bewertung der Ergebnisse als Sonstiges (AJ 2024) – GYN-OP</t>
  </si>
  <si>
    <t>Auffälligkeitskriterien: Bewertung der Ergebnisse als Sonstiges (AJ 2024) – PM-GEBH</t>
  </si>
  <si>
    <t>5 / 37
(13,51 %)</t>
  </si>
  <si>
    <t>Auffälligkeitskriterien: Bewertung der Ergebnisse als Sonstiges (AJ 2024) – HGV-OSFRAK</t>
  </si>
  <si>
    <t>4 / 60
(6,67 %)</t>
  </si>
  <si>
    <t>Auffälligkeitskriterien: Bewertung der Ergebnisse als Sonstiges (AJ 2024) – HGV-HEP</t>
  </si>
  <si>
    <t>Auffälligkeitskriterien: Bewertung der Ergebnisse als Sonstiges (AJ 2024) – MC</t>
  </si>
  <si>
    <t>3 / 67
(4,48 %)</t>
  </si>
  <si>
    <t>Auffälligkeitskriterien: Bewertung der Ergebnisse als Sonstiges (AJ 2024) – DEK</t>
  </si>
  <si>
    <t>Auffälligkeitskriterien: Bewertung der Ergebnisse als Sonstiges (AJ 2024) – PM-NEO</t>
  </si>
  <si>
    <t>Auffälligkeitskriterien: Bewertung der Ergebnisse als Sonstiges (AJ 2024) – CAP</t>
  </si>
  <si>
    <t>Aussetzung des Stellungnahmeverfahrens aufgrund unvollständiger Datenlage infolge eines schwerwiegenden IT-Vorfalls. (2x berichtet)
Softwareprobleme haben eine falsche Dokumentation verursacht. (1x berichtet)</t>
  </si>
  <si>
    <t>Auffälligkeitskriterien: Freitextkommentare zur Bewertung der Ergebnisse als Sonstiges (AJ 2024) – CHE</t>
  </si>
  <si>
    <t>Standort geschlossen. (1x berichtet)
Übertragungsfehler, Schulungen erfolgen. (1x berichtet)</t>
  </si>
  <si>
    <t>Der Standort ist dauerhaft geschlossen. (1x berichtet)
Softwareprobleme haben eine falsche Dokumentation verursacht (1x berichtet)
Standort geschlossen, Ende der Gültigkeit der Standort ID/ Haupt IK, deaktiviert (1x berichtet)
Übertragungsfehler, Schulungen erfolgen. (1x berichtet)</t>
  </si>
  <si>
    <t>Bei dem Leistungserbringer kam es zu Abweichungen beim ANZ_SOLL/NENNER sowie bei ERSTELLT/ZAEHLER zwischen IQTIG und KVMV. (1x berichtet)
Der Leistungserbringer hatte angegeben, dass sich die Struktur und damit auch die Betriebsstättennummern unterjährig geändert haben, sodass ggf. nicht alle Daten verarbeitet wurden. (2x berichtet)
Eine Bewertung ist aufgrund fehlerhafter Soll-Zahlen nicht möglich (13x berichtet)
Kein Verschulden des Leistungserbringers erkennbar. Die Daten aus I. Quartal 2023 wurden vom Leistungserbringer fristgerecht und ordnungsgemäß an die DAS-KV übermittelt, wurden danach nicht korrekt weitergeleitet. Der Leistungserbringer wurde erst nach der Korrekturfrist auf die Diskrepanz hingewiesen. (1x berichtet)
Softwareprobleme haben eine falsche Dokumentation verursacht. (3x berichtet)</t>
  </si>
  <si>
    <t>Auf Grund von Fallwandlungen (stationär in ambulant) war nachfolgend keine Stornierung der QS-Bögen mehr möglich. (1x berichtet)
Aussetzung des Stellungnahmeverfahrens aufgrund von unvollständiger Datenlage infolge eines schwerwiegenden IT-Vorfalls. (1x berichtet)
Die Praxistätigkeit wurde zum 01.10.2023 beendet, daher ist keine Stellungnahme und keine Bewertung möglich. (1x berichtet)
Eine Bewertung ist aufgrund fehlerhafter Soll-Zahlen nicht möglich (3x berichtet)
Kein Verschulden des Leistungserbringers erkennbar. Die Fallzahlübermittlung der KV im SOLL bei ausschließlich kollektivvertraglichen Leistungen sei wohl nicht vollständig gewesen. (1x berichtet)
Softwareprobleme haben eine falsche Dokumentation verursacht. (2x berichtet)</t>
  </si>
  <si>
    <t>Fehldoku bei QS-auslösendem OPS (es wurde keine QS-pflichtige Leistung durchgeführt) (1x berichtet)</t>
  </si>
  <si>
    <t>Auffälligkeitskriterien: Freitextkommentare zur Bewertung der Ergebnisse als Sonstiges (AJ 2024) – PCI</t>
  </si>
  <si>
    <t>Aufgrund der nicht validen Daten zu NWIF zum Erfassungsjahr 2023 ist eine Bewertung unsicher. (2x berichtet)
Fehlende Beachtung der DeQS-RL Anonymisierungsvorgaben. Unterjährige Softwareumstellung. (1x berichtet)
HNO-Klinik ohne Tracer-Operationen. Auslösung der Dokumentationspflicht aufgrund von Nebendiagnosen vermutet (1x berichtet)
Psychiatrische Klinik ohne Tracer-Operationen. Es seien keine QS-Bögen ausgelöst worden. (1x berichtet)</t>
  </si>
  <si>
    <t>Aussetzung des Stellungnahmeverfahrens aufgrund von unvollständiger Datenlage infolge eines schwerwiegenden IT-Vorfalls (2x berichtet)
Softwareprobleme haben eine falsche Dokumentation verursacht. (3x berichtet)</t>
  </si>
  <si>
    <t>Auffälligkeitskriterien: Freitextkommentare zur Bewertung der Ergebnisse als Sonstiges (AJ 2024) – WI-NI-D</t>
  </si>
  <si>
    <t>Klinikstandort dauerhaft geschlossen, keine Bewertung möglich Klinikstandort dauerhaft geschlossen, keine Bewertung möglich (1x berichtet)</t>
  </si>
  <si>
    <t>Aussetzung des Stellungnahmeverfahrens aufgrund von unvollständiger Datenlage infolge eines schwerwiegenden IT-Vorfalls. (1x berichtet)
Softwareprobleme haben eine falsche Dokumentation verursacht. (1x berichtet)</t>
  </si>
  <si>
    <t>Auffälligkeitskriterien: Freitextkommentare zur Bewertung der Ergebnisse als Sonstiges (AJ 2024) – HSMDEF-HSM-IMPL</t>
  </si>
  <si>
    <t>Die aufgeführten technischen Probleme mit speziell dem verwenden KIS sind bekannt. Diese begründen sich in einer unzureichenden Schnittstellentechnologie, da meist nur an eine bestehende Primärdatenbank angekoppelt wird. Die Bereinigung der Fehler in Kooperation mit dem KIS Hersteller erweist sich häufig als aufwendig. (1x berichtet)</t>
  </si>
  <si>
    <t>Auffälligkeitskriterien: Freitextkommentare zur Bewertung der Ergebnisse als Sonstiges (AJ 2024) – HSMDEF-HSM-REV</t>
  </si>
  <si>
    <t>Bei einem Fall lag ein Dokumentationsfehler vor (korrekt wäre ASA 3 gewesen). Beim zweiten Fall wurde korrekt dokumentiert. (1x berichtet)</t>
  </si>
  <si>
    <t>KHS geschlossen (1x berichtet)
Standort ist geschlossen (1x berichtet)</t>
  </si>
  <si>
    <t>Aufgrund personeller Engpässe konnte der Dokumentationsverpflichtung nicht fristgerecht nachgekommen werden. (1x berichtet)
Aufgrund von personellen Engpässen und Baumaßnahmen konnte der Dokumentationsverpflichtung nicht fristgerecht nachgekommen werden. (1x berichtet)</t>
  </si>
  <si>
    <t>Aussetzung des Stellungnahmeverfahrens aufgrund unvollständiger Datenlage infolge eines schwerwiegen-den IT-Vorfalls. (1x berichtet)</t>
  </si>
  <si>
    <t>KHS geschlossen (1x berichtet)</t>
  </si>
  <si>
    <t>Auffälligkeitskriterien: Freitextkommentare zur Bewertung der Ergebnisse als Sonstiges (AJ 2024) – KAROTIS</t>
  </si>
  <si>
    <t>Fehlkodierung. Zur Sanierung der Endometriose kann eine Teil-Resektion der betroffenen Organe erforderlich sein. Dies ist keine Komplikation, sondern zur Behandlung der Endometriose erforderlich, daher wird im QS-Bogen die Frage nach einer Komplikation mit _nein“ beantwortet. Die medizinische Dokumentation verschlüsselt jedoch nach ICD10 eine Organverletzung. (1x berichtet)</t>
  </si>
  <si>
    <t>Abteilung geschlossen (1x berichtet)
Übermittlungsprobleme durch Softwareumstellung (1x berichtet)</t>
  </si>
  <si>
    <t>Aussetzung des Stellungnahmeverfahrens aufgrund unvollständiger Datenlage  infolge eines schwerwiegenden IT - Vorfalls. (2x berichtet)
Softwareprobleme haben eine falsche Dokumentation verursacht. (1x berichtet)</t>
  </si>
  <si>
    <t>Auffälligkeitskriterien: Freitextkommentare zur Bewertung der Ergebnisse als Sonstiges (AJ 2024) – GYN-OP</t>
  </si>
  <si>
    <t>Aussetzung des Stellungnahmeverfahrens aufgrund unvollständiger Datenlage  infolge eines schwerwiegenden IT - Vorfalls. (2x berichtet)
Fehlende Beachtung der DeQS-RL Anonymisierungsvorgaben, die Auffälligkeit bleibt nach dem Stellungnahmeverfahren bestehen. (1x berichtet)
Geburtshilfe wurde geschlossen (1x berichtet)
Schließung der Abteilung seit 01.07.2024, keine fachliche Bewertung. (1x berichtet)</t>
  </si>
  <si>
    <t>Softwareprobleme haben eine falsche Dokumentation verursacht. (1x berichtet)</t>
  </si>
  <si>
    <t>Auffälligkeitskriterien: Freitextkommentare zur Bewertung der Ergebnisse als Sonstiges (AJ 2024) – PM-GEBH</t>
  </si>
  <si>
    <t>Das abweichende Ergebnis erklärt sich durch Einzelfälle. (1x berichtet)
Fehlende Beachtung der DeQS-RL Anonymisierungsvorgaben, kein Hinweis auf Qualitätsmängel. (1x berichtet)
Kein Hinweis auf Mängel der medizinischen Qualität (vereinzelte Dokumentationsprobleme). (3x berichtet)</t>
  </si>
  <si>
    <t>Durch fehlerhafte ICD-Kodierung begründet. (3x berichtet)
Fehlende Beachtung der DeQS-RL Anonymisierungsvorgaben, kein Hinweis auf Qualitätsmängel. (1x berichtet)</t>
  </si>
  <si>
    <t>Dokumentationsproblem im Rahmen einer Fallzusammenführung (1x berichtet)
Kein Hinweis auf Mängel der medizinischen Qualität (vereinzelte Dokumentationsprobleme). (1x berichtet)</t>
  </si>
  <si>
    <t>Aussetzung des Stellungnahmeverfahrens aufgrund unvollständiger Datenlage infolge eines schwerwiegenden IT-Vorfalls. (1x berichtet)</t>
  </si>
  <si>
    <t>Aussetzung des Stellungnahmeverfahrens aufgrund unvollständiger Datenlage infolge eines schwerwiegenden IT-Vorfalls. (1x berichtet)
Softwareprobleme haben eine falsche Dokumentation verursacht. (1x berichtet)</t>
  </si>
  <si>
    <t>Durch fehlerhafte ICD-Kodierung begründet. (1x berichtet)</t>
  </si>
  <si>
    <t>Auffälligkeitskriterien: Freitextkommentare zur Bewertung der Ergebnisse als Sonstiges (AJ 2024) – HGV-OSFRAK</t>
  </si>
  <si>
    <t>Gemäß Lenkungsgremium aus dem Krankenhausplan Niedersachsen herausgenommen (1x berichtet)</t>
  </si>
  <si>
    <t>Standort geschlossen (1x berichtet)</t>
  </si>
  <si>
    <t>Das abweichende Ergebnis erklärt sich durch Einzelfälle. (1x berichtet)
Datenübermittlungsprobleme (1x berichtet)
Es handelte sich um einen Datensatz, der nicht im Zählleistungsbereich HGV dokumentiert wurde. Ein strukturelles Problem liegt nicht vor. (1x berichtet)
Kein Hinweis auf Mängel der medizinischen Qualität (vereinzelte Dokumentationsprobleme). (1x berichtet)</t>
  </si>
  <si>
    <t>Auffälligkeitskriterien: Freitextkommentare zur Bewertung der Ergebnisse als Sonstiges (AJ 2024) – HGV-HEP</t>
  </si>
  <si>
    <t>Aussetzung des Stellungnahmeverfahrens aufgrund unvollständiger Datenlage infolge eines schwerwiegenden IT - Vorfalls. (1x berichtet)
Softwareprobleme haben eine falsche Dokumentation verursacht. (1x berichtet)</t>
  </si>
  <si>
    <t>Auffälligkeitskriterien: Freitextkommentare zur Bewertung der Ergebnisse als Sonstiges (AJ 2024) – MC</t>
  </si>
  <si>
    <t>Abweichung um 1 Fall vom Referenzwert. Hinweis an den Leistungserbringer mit der Aufforderung an das einrichtungsinterne Qualitätsmanagement zur Analyse der rechnerischen Auffälligkeit. (1x berichtet)
Das Krankenhaus wurde endgültig geschlossen. (1x berichtet)
Eine Schulung zur korrekten Dokumentation des POA-Status ist erforderlich. Das Datenfeld „War der Dekubitus bei der Aufnahme vorhanden? ("Present on Admission")“ ist entscheidend für die Einbeziehung des Falles in die Berechnung zur Häufigkeit des Auftretens stationär erworbener Dekubitalulcera. (1x berichtet)</t>
  </si>
  <si>
    <t>Das Krankenhaus wurde endgültig geschlossen. (1x berichtet)
Die Einrichtung wurde zwischenzeitlich geschlossen. (1x berichtet)
Klinik zum 15.12.2023 geschlossen Klinik zum 15.12.2023 geschlossen (1x berichtet)
Krankenhaus geschlossen (2x berichtet)
Softwareprobleme haben eine falsche Dokumentation verursacht. (2x berichtet)
Standort wurde im Jahr 2023 geschlossen (1x berichtet)</t>
  </si>
  <si>
    <t>Aussetzung des Stellungnahmeverfahrens aufgrund unvollständiger Datenlage infolge eines schwerwiegen-den IT-Vorfalls. (2x berichtet)
Softwareprobleme haben eine falsche Dokumentation verursacht. (1x berichtet)</t>
  </si>
  <si>
    <t>Auffälligkeitskriterien: Freitextkommentare zur Bewertung der Ergebnisse als Sonstiges (AJ 2024) – DEK</t>
  </si>
  <si>
    <t>Fehlende Beachtung der DeQS-RL Anonymisierungsvorgaben, die Auffälligkeit bleibt nach dem Stellungnahmeverfahren bestehen. (1x berichtet)</t>
  </si>
  <si>
    <t>Abschliessende Bewertung nicht möglich, Rücksprache mit IQTIG erforderlich (1x berichtet)
Keine abschliessende Bewertung möglich, Rücksprache mit IQTIG erforderlich (1x berichtet)</t>
  </si>
  <si>
    <t>Das QM wird gebeten, die Strukturen und Prozesse zu prüfen, um eine erneute Abweichung zu vermeiden. (1x berichtet)</t>
  </si>
  <si>
    <t>Aussetzung des Stellungnahmeverfahrens aufgrund unvollständiger Datenlage  infolge eines schwerwiegenden IT - Vorfalls. (1x berichtet)</t>
  </si>
  <si>
    <t>Schließung der Abteilung zum 01.07.2023, keine fachliche Bewertung. (1x berichtet)</t>
  </si>
  <si>
    <t>Auffälligkeitskriterien: Freitextkommentare zur Bewertung der Ergebnisse als Sonstiges (AJ 2024) – PM-NEO</t>
  </si>
  <si>
    <t>Aussetzung des Stellungnahmeverfahrens aufgrund von unvollständiger Datenlage infolge eines schwerwiegenden IT-Vorfalls. (1x berichtet)
Besondere Situation Cyber Angriff (1x berichtet)
Der LE wurde zur Überprüfung seiner Dokumentation aufgefordert (1x berichtet)</t>
  </si>
  <si>
    <t>Aussetzung des Stellungnahmeverfahrens aufgrund von unvollständiger Datenlage infolge eines schwerwiegenden IT-Vorfalls. (1x berichtet)
Softwareprobleme haben eine falsche Dokumentation verursacht. (2x berichtet)</t>
  </si>
  <si>
    <t>Auffälligkeitskriterien: Freitextkommentare zur Bewertung der Ergebnisse als Sonstiges (AJ 2024) – CAP</t>
  </si>
  <si>
    <t>Sonstige Dokumentationsfehler</t>
  </si>
  <si>
    <t>9 / 60
(15,00 %)</t>
  </si>
  <si>
    <t>5 / 60
(8,33 %)</t>
  </si>
  <si>
    <t>13 / 62
(20,97 %)</t>
  </si>
  <si>
    <t>Qualitätsindikatoren: Bewertung der Ergebnisse als Dokumentationsfehler oder Sonstiges (AJ 2024) – CHE</t>
  </si>
  <si>
    <t>Qualitätsindikatoren: Bewertung der Ergebnisse als Dokumentationsfehler oder Sonstiges (AJ 2024) – TX-HTX</t>
  </si>
  <si>
    <t>Qualitätsindikatoren: Bewertung der Ergebnisse als Dokumentationsfehler oder Sonstiges (AJ 2024) – TX-MKU</t>
  </si>
  <si>
    <t>Qualitätsindikatoren: Bewertung der Ergebnisse als Dokumentationsfehler oder Sonstiges (AJ 2024) – KCHK-AK-CHIR</t>
  </si>
  <si>
    <t>Qualitätsindikatoren: Bewertung der Ergebnisse als Dokumentationsfehler oder Sonstiges (AJ 2024) – KCHK-AK-KATH</t>
  </si>
  <si>
    <t>Qualitätsindikatoren: Bewertung der Ergebnisse als Dokumentationsfehler oder Sonstiges (AJ 2024) – KCHK-KC</t>
  </si>
  <si>
    <t>Qualitätsindikatoren: Bewertung der Ergebnisse als Dokumentationsfehler oder Sonstiges (AJ 2024) – KCHK-KC-KOMB</t>
  </si>
  <si>
    <t>Qualitätsindikatoren: Bewertung der Ergebnisse als Dokumentationsfehler oder Sonstiges (AJ 2024) – KCHK-MK-CHIR</t>
  </si>
  <si>
    <t>7 / 15
(46,67 %)</t>
  </si>
  <si>
    <t>6 / 23
(26,09 %)</t>
  </si>
  <si>
    <t>Qualitätsindikatoren: Bewertung der Ergebnisse als Dokumentationsfehler oder Sonstiges (AJ 2024) – KCHK-MK-KATH</t>
  </si>
  <si>
    <t>Qualitätsindikatoren: Bewertung der Ergebnisse als Dokumentationsfehler oder Sonstiges (AJ 2024) – TX-LLS</t>
  </si>
  <si>
    <t>9 / 14
(64,29 %)</t>
  </si>
  <si>
    <t>Qualitätsindikatoren: Bewertung der Ergebnisse als Dokumentationsfehler oder Sonstiges (AJ 2024) – TX-LTX</t>
  </si>
  <si>
    <t>Qualitätsindikatoren: Bewertung der Ergebnisse als Dokumentationsfehler oder Sonstiges (AJ 2024) – TX-LUTX</t>
  </si>
  <si>
    <t>14 / 25
(56,00 %)</t>
  </si>
  <si>
    <t>Qualitätsindikatoren: Bewertung der Ergebnisse als Dokumentationsfehler oder Sonstiges (AJ 2024) – TX-NLS</t>
  </si>
  <si>
    <t>4 / 92
(4,35 %)</t>
  </si>
  <si>
    <t>4 / 109
(3,67 %)</t>
  </si>
  <si>
    <t>4 / 609
(0,66 %)</t>
  </si>
  <si>
    <t>6 / 609
(0,99 %)</t>
  </si>
  <si>
    <t>66 / 609
(10,84 %)</t>
  </si>
  <si>
    <t>2 / 127
(1,57 %)</t>
  </si>
  <si>
    <t>4 / 482
(0,83 %)</t>
  </si>
  <si>
    <t>56 / 482
(11,62 %)</t>
  </si>
  <si>
    <t>5 / 62
(8,06 %)</t>
  </si>
  <si>
    <t>26 / 140
(18,57 %)</t>
  </si>
  <si>
    <t>1 / 131
(0,76 %)</t>
  </si>
  <si>
    <t>25 / 131
(19,08 %)</t>
  </si>
  <si>
    <t>Qualitätsindikatoren: Bewertung der Ergebnisse als Dokumentationsfehler oder Sonstiges (AJ 2024) – NET-DIAL</t>
  </si>
  <si>
    <t>8 / 23
(34,78 %)</t>
  </si>
  <si>
    <t>Qualitätsindikatoren: Bewertung der Ergebnisse als Dokumentationsfehler oder Sonstiges (AJ 2024) – NET-NTX</t>
  </si>
  <si>
    <t>Qualitätsindikatoren: Bewertung der Ergebnisse als Dokumentationsfehler oder Sonstiges (AJ 2024) – NET-PNTX</t>
  </si>
  <si>
    <t>18 / 35
(51,43 %)</t>
  </si>
  <si>
    <t>16 / 30
(53,33 %)</t>
  </si>
  <si>
    <t>58 / 119
(48,74 %)</t>
  </si>
  <si>
    <t>7 / 119
(5,88 %)</t>
  </si>
  <si>
    <t>11 / 119
(9,24 %)</t>
  </si>
  <si>
    <t>54 / 114
(47,37 %)</t>
  </si>
  <si>
    <t>11 / 114
(9,65 %)</t>
  </si>
  <si>
    <t>7 / 35
(20,00 %)</t>
  </si>
  <si>
    <t>6 / 32
(18,75 %)</t>
  </si>
  <si>
    <t>Qualitätsindikatoren: Bewertung der Ergebnisse als Dokumentationsfehler oder Sonstiges (AJ 2024) – PCI</t>
  </si>
  <si>
    <t>38 / 580
(6,55 %)</t>
  </si>
  <si>
    <t>12 / 580
(2,07 %)</t>
  </si>
  <si>
    <t>23 / 580
(3,97 %)</t>
  </si>
  <si>
    <t>63 / 580
(10,86 %)</t>
  </si>
  <si>
    <t>34 / 520
(6,54 %)</t>
  </si>
  <si>
    <t>10 / 520
(1,92 %)</t>
  </si>
  <si>
    <t>21 / 520
(4,04 %)</t>
  </si>
  <si>
    <t>62 / 520
(11,92 %)</t>
  </si>
  <si>
    <t>Qualitätsindikatoren: Bewertung der Ergebnisse als Dokumentationsfehler oder Sonstiges (AJ 2024) – WI-HI-A</t>
  </si>
  <si>
    <t>13 / 189
(6,88 %)</t>
  </si>
  <si>
    <t>12 / 98
(12,24 %)</t>
  </si>
  <si>
    <t>6 / 98
(6,12 %)</t>
  </si>
  <si>
    <t>Qualitätsindikatoren: Bewertung der Ergebnisse als Dokumentationsfehler oder Sonstiges (AJ 2024) – WI-HI-S</t>
  </si>
  <si>
    <t>Qualitätsindikatoren: Bewertung der Ergebnisse als Dokumentationsfehler oder Sonstiges (AJ 2024) – WI-NI-A</t>
  </si>
  <si>
    <t>Qualitätsindikatoren: Bewertung der Ergebnisse als Dokumentationsfehler oder Sonstiges (AJ 2024) – WI-NI-S</t>
  </si>
  <si>
    <t>4 / 46
(8,70 %)</t>
  </si>
  <si>
    <t>8 / 83
(9,64 %)</t>
  </si>
  <si>
    <t>3 / 62
(4,84 %)</t>
  </si>
  <si>
    <t>10 / 82
(12,20 %)</t>
  </si>
  <si>
    <t>Qualitätsindikatoren: Bewertung der Ergebnisse als Dokumentationsfehler oder Sonstiges (AJ 2024) – HSMDEF-HSM-IMPL</t>
  </si>
  <si>
    <t>Qualitätsindikatoren: Bewertung der Ergebnisse als Dokumentationsfehler oder Sonstiges (AJ 2024) – HSMDEF-HSM-REV</t>
  </si>
  <si>
    <t>3 / 65
(4,62 %)</t>
  </si>
  <si>
    <t>2 / 15
(13,33 %)</t>
  </si>
  <si>
    <t>Qualitätsindikatoren: Bewertung der Ergebnisse als Dokumentationsfehler oder Sonstiges (AJ 2024) – HSMDEF-DEFI-IMPL</t>
  </si>
  <si>
    <t>Qualitätsindikatoren: Bewertung der Ergebnisse als Dokumentationsfehler oder Sonstiges (AJ 2024) – HSMDEF-DEFI-REV</t>
  </si>
  <si>
    <t>10 / 28
(35,71 %)</t>
  </si>
  <si>
    <t>9 / 27
(33,33 %)</t>
  </si>
  <si>
    <t>8 / 164
(4,88 %)</t>
  </si>
  <si>
    <t>1 / 164
(0,61 %)</t>
  </si>
  <si>
    <t>35 / 164
(21,34 %)</t>
  </si>
  <si>
    <t>Qualitätsindikatoren: Bewertung der Ergebnisse als Dokumentationsfehler oder Sonstiges (AJ 2024) – KAROTIS</t>
  </si>
  <si>
    <t>5 / 55
(9,09 %)</t>
  </si>
  <si>
    <t>3 / 55
(5,45 %)</t>
  </si>
  <si>
    <t>22 / 232
(9,48 %)</t>
  </si>
  <si>
    <t>6 / 232
(2,59 %)</t>
  </si>
  <si>
    <t>5 / 85
(5,88 %)</t>
  </si>
  <si>
    <t>4 / 115
(3,48 %)</t>
  </si>
  <si>
    <t>Qualitätsindikatoren: Bewertung der Ergebnisse als Dokumentationsfehler oder Sonstiges (AJ 2024) – GYN-OP</t>
  </si>
  <si>
    <t>7 / 64
(10,94 %)</t>
  </si>
  <si>
    <t>4 / 21
(19,05 %)</t>
  </si>
  <si>
    <t>1 / 41
(2,44 %)</t>
  </si>
  <si>
    <t>Qualitätsindikatoren: Bewertung der Ergebnisse als Dokumentationsfehler oder Sonstiges (AJ 2024) – PM-GEBH</t>
  </si>
  <si>
    <t>6 / 148
(4,05 %)</t>
  </si>
  <si>
    <t>10 / 31
(32,26 %)</t>
  </si>
  <si>
    <t>6 / 59
(10,17 %)</t>
  </si>
  <si>
    <t>Qualitätsindikatoren: Bewertung der Ergebnisse als Dokumentationsfehler oder Sonstiges (AJ 2024) – HGV-OSFRAK</t>
  </si>
  <si>
    <t>24 / 79
(30,38 %)</t>
  </si>
  <si>
    <t>3 / 79
(3,80 %)</t>
  </si>
  <si>
    <t>43 / 251
(17,13 %)</t>
  </si>
  <si>
    <t>6 / 251
(2,39 %)</t>
  </si>
  <si>
    <t>2 / 162
(1,23 %)</t>
  </si>
  <si>
    <t>6 / 162
(3,70 %)</t>
  </si>
  <si>
    <t>19 / 47
(40,43 %)</t>
  </si>
  <si>
    <t>3 / 96
(3,12 %)</t>
  </si>
  <si>
    <t>3 / 76
(3,95 %)</t>
  </si>
  <si>
    <t>6 / 195
(3,08 %)</t>
  </si>
  <si>
    <t>5 / 59
(8,47 %)</t>
  </si>
  <si>
    <t>Qualitätsindikatoren: Bewertung der Ergebnisse als Dokumentationsfehler oder Sonstiges (AJ 2024) – HGV-HEP</t>
  </si>
  <si>
    <t>Qualitätsindikatoren: Bewertung der Ergebnisse als Dokumentationsfehler oder Sonstiges (AJ 2024) – KEP</t>
  </si>
  <si>
    <t>3 / 85
(3,53 %)</t>
  </si>
  <si>
    <t>9 / 90
(10,00 %)</t>
  </si>
  <si>
    <t>3 / 40
(7,50 %)</t>
  </si>
  <si>
    <t>4 / 84
(4,76 %)</t>
  </si>
  <si>
    <t>8 / 84
(9,52 %)</t>
  </si>
  <si>
    <t>9 / 51
(17,65 %)</t>
  </si>
  <si>
    <t>Qualitätsindikatoren: Bewertung der Ergebnisse als Dokumentationsfehler oder Sonstiges (AJ 2024) – MC</t>
  </si>
  <si>
    <t>1 / 91
(1,10 %)</t>
  </si>
  <si>
    <t>1 / 428
(0,23 %)</t>
  </si>
  <si>
    <t>10 / 428
(2,34 %)</t>
  </si>
  <si>
    <t>Qualitätsindikatoren: Bewertung der Ergebnisse als Dokumentationsfehler oder Sonstiges (AJ 2024) – DEK</t>
  </si>
  <si>
    <t>Qualitätsindikatoren: Bewertung der Ergebnisse als Dokumentationsfehler oder Sonstiges (AJ 2024) – PM-NEO</t>
  </si>
  <si>
    <t>8 / 44
(18,18 %)</t>
  </si>
  <si>
    <t>8 / 221
(3,62 %)</t>
  </si>
  <si>
    <t>30 / 252
(11,90 %)</t>
  </si>
  <si>
    <t>1 / 252
(0,40 %)</t>
  </si>
  <si>
    <t>4 / 252
(1,59 %)</t>
  </si>
  <si>
    <t>26 / 267
(9,74 %)</t>
  </si>
  <si>
    <t>1 / 267
(0,37 %)</t>
  </si>
  <si>
    <t>10 / 267
(3,75 %)</t>
  </si>
  <si>
    <t>14 / 95
(14,74 %)</t>
  </si>
  <si>
    <t>2 / 95
(2,11 %)</t>
  </si>
  <si>
    <t>38 / 255
(14,90 %)</t>
  </si>
  <si>
    <t>3 / 255
(1,18 %)</t>
  </si>
  <si>
    <t>Qualitätsindikatoren: Bewertung der Ergebnisse als Dokumentationsfehler oder Sonstiges (AJ 2024) – CAP</t>
  </si>
  <si>
    <t>Klinik zum 15.12.2023 geschlossen Klinik zum 15.12.2023 geschlossen (1x berichtet)
Abteilung in 2024 geschlossen worden (1x berichtet)
Standort ist geschlossen (1x berichtet)</t>
  </si>
  <si>
    <t>S99 / D99</t>
  </si>
  <si>
    <t>Aussetzung des Stellungnahmeverfahrens aufgrund unvollständiger Datenlage infolge eines schwerwiegenden IT-Vorfalls. (1x berichtet)
mutmaßliche Fehlkodierung in den Abrechnungsdaten (2x berichtet)
Krankenhaus in 03/2024 geschlossen. (1x berichtet)</t>
  </si>
  <si>
    <t>Die Fachkommission diskutiert die Zuschreibbarbeit der Sterblichkeit zum stationären Aufenthalt  und zu den vorangegangenen Cholezystektomien aufgrund der  komplikationslosen stationären Verläufe. Da ihr keine ausreichenden Informationen zum Versterben innerhalb von 30 Tagen nach dem Eingriff vorliegen, bewertet sie fachlich nicht und greift zur Restekategorie S99. (1x berichtet)
Abweichung um 1 Fall vom Referenzwert. Hinweis an den Leistungserbringer mit der Aufforderung an das einrichtungsinterne Qualitätsmanagement zur Analyse der rechnerischen Auffälligkeit. (1x berichtet)
Aussetzung des Stellungnahmeverfahrens aufgrund unvollständiger Datenlage infolge eines schwerwiegenden IT-Vorfalls. (1x berichtet)
mutmaßliche Fehlkodierung in den Abrechnungsdaten (2x berichtet)
Krankenhaus in 06/2024 geschlossen. (1x berichtet)
Standort ist geschlossen (1x berichtet)</t>
  </si>
  <si>
    <t>Abweichung um 1 Fall vom Referenzwert. Hinweis an den Leistungserbringer mit der Aufforderung an das einrichtungsinterne Qualitätsmanagement zur Analyse der rechnerischen Auffälligkeit. (1x berichtet)
Aussetzung des Stellungnahmeverfahrens aufgrund unvollständiger Datenlage infolge eines schwerwiegenden IT-Vorfalls. (1x berichtet)
Abteilung in 2024 geschlossen worden (1x berichtet)
. (1x berichtet)</t>
  </si>
  <si>
    <t>Bitte folgenden Sachverhalt prüfen: Das Krankenhaus hat bei einigen der zu o.g. Indikator gehörigen auffälligen Datensätze eine Kodierung verwendet, die nach den Rechenregeln des IQTIG zu dem auffälligen Ergebnis beigetragen hat: Die Krankenhäuser haben bei lap. Eingriffen jeweils in Ergänzung zu dem Cholezystektomie-spezifischen OPS-Code zusätzlich noch den Code 5-549.5 (z.B. aufgrund eines Leberabszesses) dokumentiert. Zu diesem Code gibt das DIMDI allerdings folgenden Hinweis: Mit diesem Kode ist nur die Laparoskopie mit Drainage z.B. bei Abszess zu kodieren. Die Laparoskopie als Zugang ist unter dem jeweiligen Organeingriff zu kodieren. Die Doppel-Codierung des laparoskopischen Eingriffs hat mit zu den rechnerisch auffälligen Ergebnissen beigetragen, da das IQTIG diese Zusatz-Codierung (auch vor dem Hintergrund des Hinweises des DIMDI) bei der Berechnung der Ergebnisse als Zweiteingriff bzw. Reintervention interpretiert.  Es stellt sich die Frage, ob nicht Fälle mit lap. CHE, bei denen eine zusätzliche Kodierung des OPS-Code 5-549.5 (mit gleichem OP-Datum wie der CHE-OPS) bei präoperativ bestehenden Leberabszess von der Grundgesamtheit ausgeschlossen werden könnten, um recherische Auffälligkeiten aufgrund dieser (möglicherweise erlösgetriggerten) Kodierung zu vermeiden. (2x berichtet)</t>
  </si>
  <si>
    <t>Die FK entschied, dass ein Indexeingriff stattgefunden hat, jedoch fehlt es an der Nachvollziehbarkeit. Aus diesem Grund wird der Fall im nächsten Jahr erneut vorgelegt. (1x berichtet)</t>
  </si>
  <si>
    <t>Die FK hat hier noch eine Rückfrage an das IQTIG, deshalb kann noch keine Bewertung abgegeben werden. (1x berichtet)
Standort ist geschlossen (1x berichtet)
Fehlende Beachtung der DeQS-RL Anonymisierungsvorgaben, kein Hinweis auf Qualitätsmängel (1x berichtet)</t>
  </si>
  <si>
    <t>Die Fachkommission diskutiert die Zuschreibbarbeit der Sterblichkeit zum stationären Aufenthalt  und zu den vorangegangenen Cholezystektomien aufgrund der  komplikationslosen stationären Verläufe. Da ihr keine ausreichenden Informationen zum Versterben innerhalb von 90 Tagen nach dem Eingriff vorliegen, bewertet sie fachlich nicht und greift zur Restekategorie S99. (1x berichtet)
Die FK entschied, dass dieser Fall aufgrund von  IT-Probleme, eine Dechiffrierung der gemeldeten Fälle, für eine Bewertung unmöglich ist. (1x berichtet)
Standort ist geschlossen (1x berichtet)
Es hätte hier der Kode für eine CHE im Rahmen einer anderen Operation verwendet werden müssen, Krankenhaus will Kodierfehler abteilungsintern beschulen und aufarbeiten. (1x berichtet)</t>
  </si>
  <si>
    <t>Qualitätsindikatoren: Freitextkommentare zur Bewertung der Ergebnisse als Dokumentationsfehler oder Sonstiges (AJ 2024) - CHE</t>
  </si>
  <si>
    <t>Die FK konnte aufgrund der fehlenden Validität der Daten keine kompetente Bewertung abgegeben. (1x berichtet)
Fehlende Beachtung der DeQS-RL Anonymisierungsvorgaben, kein Hinweis auf Qualitätsmängel (1x berichtet)
Praxis seit 03/23 geschlossen (1x berichtet)
Das Stellungnahmeverfahren konnte noch nicht abgeschlossen werden. (1x berichtet)</t>
  </si>
  <si>
    <t>Fehlende Beachtung der DeQS-RL Anonymisierungsvorgaben, kein Hinweis auf Qualitätsmängel (1x berichtet)
Das Stellungnahmeverfahren konnte noch nicht abgeschlossen werden. (1x berichtet)
Krankenhaus geschlossen (1x berichtet)
Teilstationäre Dialysebehandlungen durch Belegärzte, inzwischen eingestellt. Eine medizinische Bewertung der Einzelfälle durch den LE erfolgte nicht, somit kann keine Bewertung durch die FK erfolgen (1x berichtet)</t>
  </si>
  <si>
    <t>Lt. Leistungserbringer bestünden Probleme bei der korrekten Datenübermittlung mit der Software Quincyer der Fa. Fray ADV GmbH. (1x berichtet)</t>
  </si>
  <si>
    <t>Der Stellungnahme ist zu entnehmen, dass die rechnerische Auffälligkeit vermutlich mit dem Softwareanbieterwechsel zusammenhängt. Da die Ursache hierfür jedoch nicht ganz nachvollzogen werden konnte, wird dem Leistungserbringer eine Einzelfallanalyse, insbesondere der PatientInnen ab dem III. Quartal, empfohlen. Die KVMV und die LQMV bieten hier gern ihre Unterstützung an. (1x berichtet)
Da die rechnerische Auffälligkeit nicht ganz nachvollzogen werden konnte, wird dem Leistungserbringer eine Einzelfallanalyse empfohlen. Die KVMV und die LQMV bieten hier gern ihre Unterstützung an. (1x berichtet)
Aufgrund der fehlenden Validität der Daten konnte die FK keine kompetente Bewertung abgegeben. (1x berichtet)
Die Stellungnahme war für den Leistungserbringer nur bedingt möglich, da die Datengrundlage implausibel erscheint. Nutzung von Nephro 7 zur Dokumentation. Die allgemein vorgebrachten Begründungen lassen keine Qualitätsmängel erkennen. (1x berichtet)
Aufgrund von Dokumentationsfehlern bleibt eine qualitative Bewertung unsicher. (1x berichtet)
Vollständigkeit der Datenlieferungen ist nicht gegeben (313/444 gemäß tabellarische Auflistung DG des IQTIG), so dass das Ergebnis nicht qualitativ bewertet werden kann. (1x berichtet)
Vollständigkeit der Datenlieferungen ist nicht gegeben (261/343 gemäß tabellarische Auflistung DG des IQTIG), so dass das Ergebnis nicht qualitativ bewertet werden kann. (1x berichtet)
Die Praxistätigkeit wurde zum 30.06.2024 beendet. Die Praxistätigkeit wurde zum 30.06.2024 beendet. (1x berichtet)
Die Stellungnahme weist auf ein Dokumentationsproblem im Bereich "Wesentliche Ereignisse" hin. Auch die besondere klinische Situation (Praxisumzug) hat zu Dokumentationsproblemen beigetragen. Kein Anhalt für medizinisch qualitative Auffälligkeit. (1x berichtet)</t>
  </si>
  <si>
    <t>Verzicht auf Stellungnahmeverfahren bei bundesweit bekannter Fehlinterpretation der Angabe "wesentliches Ereignis". (20x berichtet)
Aufgrund von Dokumentationsfehlern bleibt eine qualitative Bewertung unsicher. (1x berichtet)
Bei dem Indikator Dialysedauer ergeben sich Hinweise auf eine unzureichende Datenqualität. Ursachen hierfür konnten durch das IQTIG noch nicht abschließend eruiert werden. Das Stellungnahmeverfahren diente in diesem Auswertungsjahr insbesondere der Identifizierung fehlerhafter Datensätze. Diese werden dem IQTIG im Rahmen der Fehlersuche gemeldet. Kein Hinweis auf medizinisch-qualitative Auffälligkeiten. (3x berichtet)
Seitens des LE keine StN möglich ohne die Namen der betreffenden Patienten, diese wurden angefordert - die Rückentschlüsselung ist jedoch bei einzelnen Softwareanbietern sehr aufwendig. Bei - auch dem IQTIG bekannten - Berechnungsproblemen im Indikator wurde in diesem Auswertungsjahr ein eingeschränktes StNV durchgeführt, um weitere mögliche Gründe für die bisher nicht valide Datengrundlage zu eruieren. Die FK verzichtet daher in diesem Jahr auf das Einholen einer erweiterten Stellungnahme. (1x berichtet)
Problem möglicherweise mit den Abwesenheiten, kann auf Praxis- als auch auf Softwareseite liegen. Folgequartale abwarten (1x berichtet)
Betriebsstätte beendet, StNV nicht möglich (3x berichtet)
Bei - auch dem IQTIG bekannten - Berechnungsproblemen im Indikator eingeschränktes Stellungnahmeverfahren durchgeführt um weitere mögliche Gründe für die bisher nicht valide Datengrundlage zu eruieren. Hinweise auf Probleme in der Dokumentation der "Wesentlichen Ereignisse". Darüber hinaus medizinisch begründete (Einzel-) Fälle. (1x berichtet)
Das Stellungnahmeverfahren konnte noch nicht abgeschlossen werden. (5x berichtet)
A.e. Problem der Datenerfassung/Verarbeitung., medizinisch-qualitativ unauffällig. (1x berichtet)
Mischbild aus medizinisch begründeten (Einzel-) Fällen und Fehldokumentation "Wesentlicher Ereignisse" sowie zwischenzeitlich bekannten Probleme mit nicht hinreichend valider Datengrundlage in diesem Auswertungsjahr. (1x berichtet)
wesentliche Ereignisse wurden nicht erfasst, nicht bei jeder Dialyse wurde ein Bogen angelegt, Schulungsmaßnahmen nach Angaben des LE bereits erfolgt (1x berichtet)
Bei - auch dem IQTIG bekannten - Berechnungsproblemen im Indikator eingeschränktes Stellungnahmeverfahren durchgeführt um weitere mögliche Gründe für die bisher nicht valide Datengrundlage zu eruieren. Darüber hinaus medizinisch begründete (Einzel-) Fälle. (1x berichtet)
wesentliche Ereignisse nicht korrekt erfasst, Schulungsmaßnahmen gemäß Angaben des LE bereits eingeleitet (1x berichtet)
Bei dem Indikator Dialysedauer ergeben sich Hinweise auf eine unzureichende Datenqualität, die Grundgesamtheit ist oft nicht korrekt ausgewiesen und somit die prozentuale rechnerische Auffälligkeit zu hoch. Ursachen hierfür konnten durch das IQTIG noch nicht abschließend eruiert werden. Das Stellungnahmeverfahren in diesem Indikator dient insbesondere der Identifizierung fehlerhafter Datensätze. Darüber hinaus intern erkanntes Optimierungspotential mit abgeleiteten Maßnahmen. (1x berichtet)
Mischbild aus Dokumentationsproblematik bei "Wesentliche Ereignisse" mit intern abgeleiteten Maßnahmen und selektiertem Patientenklientel, bei dem sich die fehlende Risikoadjustierung im Indikator bemerkbar macht. (1x berichtet)
Mischbild aus Dokumentationsproblemen mit intern abgeleiteten Maßnahmen und selektiertem Patientenklientel, bei dem sich die fehlende Risikoadjustierung im Indikator bemerkbar macht. (1x berichtet)
Teilstationäre Dialysebehandlungen durch Belegärzte, inzwischen eingestellt. Eine medizinische Bewertung der Einzelfälle durch den LE erfolgte nicht, somit kann keine Bewertung durch die FK erfolgen (1x berichtet)
Mischbild aus nicht valider Datengrundlage in diesem Auswertungsjahr im Indikator, begründeten (Einzel-) Fällen und vereinzelten Dokumentationsproblemen im Bereich "Wesentliche Ereignisse". (1x berichtet)
Mischbild aus nicht valider Datengrundlage in diesem Auswertungsjahr, begründeten (Einzel-) Fällen und Dokumentationsproblemen. (1x berichtet)
Mischbild aus nicht valider Datengrundlage in diesem Auswertungsjahr im Indikator, begründeten (Einzel-) Fällen und vereinzelten Dokumentationsproblemen. (3x berichtet)
Praxis seit 03/23 geschlossen (1x berichtet)
Bei - auch dem IQTIG bekannten - Berechnungsproblemen im Indikator eingeschränktes Stellungnahmeverfahren durchgeführt um weitere mögliche Gründe für die bisher nicht valide Datengrundlage zu eruieren. Darüberhinaus medizinisch begründete Einzelfälle. (1x berichtet)
Mischbild aus nicht valider Datengrundlage in diesem Auswertungsjahr im Indikator, begründeten (Einzel-) Fällen und vereinzelten Dokumentationsproblemen bezüglich "Wesentlicher Ereignisse". (1x berichtet)
Bei - auch dem IQTIG bekannten - Berechnungsproblemen im Indikator eingeschränktes Stellungnahmeverfahren durchgeführt um weitere mögliche Gründe für die bisher nicht valide Datengrundlage zu eruieren. Eine medizinisch qualitative Bewertung ist im vorliegenden Fall nicht möglich. (1x berichtet)
wesentliche Ereignisse wurden nicht korrekt erfasst, Schulung bereits erfolgt bzw. in Planung (1x berichtet)
Mischbild aus nicht valider Datengrundlage in diesem Auswertungsjahr, begründeten (Einzel-) Fällen und Dokumentationsproblemen bezüglich "Wesentlicher Ereignisse". (1x berichtet)
Mischbild aus nicht valider Datengrundlage in diesem Auswertungsjahr und fehlender Risikoadjustierung im Indikator, begründeten (Einzel-) Fällen und zu vermutenden vereinzelten Dokumentationsproblemen (Software) bei "Wesentliche Ereignisse". (1x berichtet)
Bei dem Indikator Dialysedauer ergeben sich Hinweise auf eine unzureichende Datenqualität. Ursachen hierfür konnten durch das IQTIG noch nicht abschließend eruiert werden. Das Stellungnahmeverfahren in diesem Indikator dient insbesondere der Identifizierung fehlerhafter Datensätze, der Fokus liegt aktuell auf den technischen Abläufen. Soweit der kurzgefassten Stellungnahme zu entnehmen Mischbild aus nicht valider Datengrundlage in diesem Auswertungsjahr im Indikator,begründeten (Einzel-) Fällen, sowie einzelnen Dokumentationsproblemen. (1x berichtet)
Wesentliche Ereignisse wurden nicht korrekt erfasst, Schulung der Mitarbeitenden bereits in Planung (1x berichtet)
Bei - auch dem IQTIG bekannten - Berechnungsproblemen im Indikator eingeschränktes Stellungnahmeverfahren durchgeführt um weitere mögliche Gründe für die bisher nicht valide Datengrundlage zu eruieren. Darüber hinaus, soweit beurteilbar, medizinisch qualitativ unauffällig. (1x berichtet)
Mischbild aus begründeten (Einzel-) Fällen und Dokumentationsproblemen bezüglich "Wesentlicher Ereignisse", z. B. stationäre Aufnahme. (1x berichtet)
Mischbild aus nicht valider Datengrundlage in diesem Auswertungsjahr und fehlender Risikoadjustierung im Indikator sowie begründeten (Einzel-) Fällen. (1x berichtet)
Bei dem Indikator Dialysedauer ergeben sich Hinweise auf eine unzureichende Datenqualität. Ursachen hierfür konnten durch das IQTIG noch nicht abschließend eruiert werden. Das Stellungnahmeverfahren in diesem Indikator dient insbesondere der Identifizierung fehlerhafter Datensätze. Darüber hinaus hier unter Berücksichtigung der internen LE Auswertung begründete Einzelfälle, medizinisch qualitativ unauffällig. (1x berichtet)
Bei - auch dem IQTIG bekannten - Berechnungsproblemen im Indikator eingeschränktes Stellungnahmeverfahren durchgeführt um weitere mögliche Gründe für die bisher nicht valide Datengrundlage zu eruieren. Darüber hinaus medizinisch qualitativ unauffällig, begründete Einzelfälle. (2x berichtet)
Wesentliche Ereignisse wurden nicht korrekt erfasst. (1x berichtet)
Bei - auch dem IQTIG bekannten - Berechnungsproblemen im Indikator eingeschränktes Stellungnahmeverfahren durchgeführt um weitere mögliche Gründe für die bisher nicht valide Datengrundlage zu eruieren. Hinweise auf strukturelle/organisatorische Probleme im Rahmen der Covid Pandemie und der Dokumentation "Wesentlicher Ereignisse". (1x berichtet)
Die Daten weisen darauf hin, dass eine mangelnde Behandlungsqualität hinsichtlich der Dialysedauer nicht ausgeschlossen werden kann. Da aktuell die Validität der Datengrundlage nicht ausreichend sicher ist, verzichtet die Fachkommission in diesem Auswertungsjahr auf weiterführende Maßnahmen. (1x berichtet)
Mischbild aus fehlender Validität der Datengrundlage im Auswertungsjahr in diesem Indikator, medizinischen (Einzel-)Fällen und vereinzelten Dokumentationsproblemen bei "Wesentlichen Ereignissen". (1x berichtet)
möglicherweise Dokumentationsproblem (1x berichtet)
Mischbild aus fehlender Validität der Datengrundlage in diesem Auswertungsjahr im Indikator, medizinisch begründeten (Einzel-)Fällen und vereinzelten Dokumentationsproblemen. (1x berichtet)
Mischbild aus Dokumentationsproblem der "Wesentlichen Ereignisse" und begründeten (Einzel- )Fällen. Bei zusätzlich Problemen der nicht validen Datengrundlage in diesem Auswertungsjahr im Indikator keine weiteren Maßnahmen seitens Fachkommission und Beobachtung im Folgejahr. (1x berichtet)
Bei dem Indikator Dialysedauer ergeben sich Hinweise auf eine unzureichende Datenqualität. Ursachen hierfür konnten durch das IQTIG noch nicht abschließend eruiert werden. Das Stellungnahmeverfahren diente in diesem Auswertungsjahr insbesondere der Identifizierung fehlerhafter Datensätze. Diese werden dem IQTIG im Rahmen der Fehlersuche gemeldet. (1x berichtet)</t>
  </si>
  <si>
    <t>Die Fachkommission sieht gute Begründungen, per se lege artis erfolgtes medizinisches Vorgehen und anhand der vorliegenden Unterlagen kein Anhalt für qualitative Auffälligkeiten. Sie erachtet die Rate an zugangsassoziierten Komplikationen bei Hämodialyse gleichwohl als deutlich zu hoch und hinterfragt aufgrund bekannter, fortbestehender Probleme mit der Grundgesamtheit anderer QI die Datengrundlage und somit die Validität der Anzahlen im Nenner. Sie möchte aus diesem Grund fachlich nicht abschließend bewerten und greift auf die Resteklasse (S99) zurück. (1x berichtet)
Die FK konnte aufgrund der fehlenden Validität der Daten keine kompetente Bewertung abgegeben. (1x berichtet)
Keine Bewertung möglich. Durch das STNV konnte bei diesem LE eine Heterogenität der Datengrundlage festgestellt werden. (1x berichtet)
Rechnerische Auffälligkeit durch spezielles Patientenkollektiv und Auswertung im Indikator (sozialdatenbasiert). (1x berichtet)
Das Stellungnahmeverfahren konnte noch nicht abgeschlossen werden. (1x berichtet)</t>
  </si>
  <si>
    <t>Aufgrund fraglicher Datenbasis und fraglicher Validität des Ergebnisses verzichtet die Fachkommission auf eine qualitative Bewertung, greift auf die Restekategorie „sonstige“ zurück und spiegelt die Probleme dem IQTIG zurück. (6x berichtet)
Die FK konnte aufgrund der fehlenden Validität der Daten keine kompetente Bewertung abgegeben. (2x berichtet)
Die Stellungnahme war für den Leistungserbringer nur bedingt möglich, da die Datengrundlage implausibel erscheint. Die allgemein vorgebrachten Begründungen lassen keine Qualitätsmängel erkennen. (1x berichtet)
Die Rückverfolgung der AV-Nummern war dem Leistungserbringer nicht korrekt möglich - damit kein sinnvolles Stellungnahmeverfahren möglich. (1x berichtet)
Keine Bewertung möglich. Durch das STNV konnte bei diesem LE eine Heterogenität der Datengrundlage festgestellt werden. (7x berichtet)
Die Praxistätigkeit wurde zum 30.09.2023 beendet. Die Praxistätigkeit wurde zum 30.09.2023 beendet. (1x berichtet)
Die Praxistätigkeit wurde zum 31.05.2024 beendet. Die Praxistätigkeit wurde zum 31.05.2024 beendet. (1x berichtet)
Fehlende Beachtung der DeQS-RL Anonymisierungsvorgaben, kein Hinweis auf Qualitätsmängel (2x berichtet)
Das Stellungnahmeverfahren konnte noch nicht abgeschlossen werden. (1x berichtet)
Zum jetzigen Zeitpunkt ist nicht zu entscheiden, ob es sich hier um einen systematischen Fehler in der Verwendung der Sozialdaten durch das IQTIG oder einen einzelnen Dokumentationsfehler des LE handelt. Kein Anhalt für medizinisch-qualitative Auffälligkeit. (1x berichtet)
Betriebsstätte beendet, StNV nicht möglich (1x berichtet)
Praxis seit 03/23 geschlossen (1x berichtet)
1. Intern abgeleitete Maßnahmen bezüglich optimierter Indikationsstellung zur Peritonealdialyse 2. Vorbestehender Bias: komplexere Fälle durch Zuweisung aus dem Einzugsgebiet (1x berichtet)</t>
  </si>
  <si>
    <t>Qualitätsindikatoren: Freitextkommentare zur Bewertung der Ergebnisse als Dokumentationsfehler oder Sonstiges (AJ 2024) - NET-DIAL</t>
  </si>
  <si>
    <t>Fehlende Beachtung der DeQS-RL Anonymisierungsvorgaben (1x berichtet)
Sehr geehrte Damen und Herren, wie gewünscht übermitteln wir Ihnen die Ursachenanalyse und die sich daraus ergebende Maßnahme, die sich beim Leistungserbringer mit dem Pseudonym nw+lkg#nex9mwcdjt84 aus der rechnerischen Auffälligkeit zum Qualitätsindikator 'Objektive, nicht-invasive Ischämiezeichen als Indikation zur elektiven, isolierten Koronarangiographie' (ID 56000) ergeben hat. Es muss sich um eine größere kardiologische Abteilung handeln, da die Sollstatistik 1436 Datensätze für das Verfahren PCI ausweist. In den Vorjahren war diese Klink in diesem Qualitätsindikator nicht auffällig, der Referenzwert lag für das AJ 2022 bei ≥ 40,97 % (5. Perzentil), für das AJ 2023 bei ≥ 36,30 % (5. Perzentil) und für das AJ 2024 bei &gt;= 47,98 % (5. Perzentil). Es handelt sich immer um einen auf Perzentilen (5. Perzentil) basierten Referenzwert, d. h. es gibt immer 5 % der Kliniken die auffällig sind. Bei dieser Auffälligkeit handelt es sich um die erste und einzige Auffälligkeit seit Jahren, abgesehen von einer Auffälligkeit bei der Patientenbefragung PCI, das hier durchgeführte Stellungnahmeverfahren erfolgte in diesem Jahr auf freiwilliger Basis. Die Klinik hat in Ihrer Stellungnahme dargelegt, dass Sie eine ausführliche Analyse der Auffälligkeit durchgeführt haben. Als Schlussfolgerung ist von einem erheblichen Anteil unrichtig kodierter Fälle hinsichtlich nicht beachteter, aber vorhandener präinterventioneller Ischämiehinweise auszugehen. Des Weiteren kann von fehlerhaft kodierten Indikationen für die Untersuchungen (z. B. KHK statt richtigerweise Vitium) ausgegangen werden. Zusammenfassend hat die Klinik bestätigt, dass das Ergebnis durch einen erheblichen Anteil von Kodierfehlern verursacht wurde. Die Klinik hat angegeben, dass sie das Problem bereits intern aufgearbeitet und Unterweisungen aller beteiligten Mitarbeiter zur Verbesserung der Kodierqualität durchgeführt haben bzw. werden. Aus den oben angeführten Erläuterungen hat sich die Fachkommission für eine Bewertung mit 'D80 - unvollzählige oder falsche Dokumentation' entschieden. In diesem Fall wurde auf weiterführende Maßnahmen verzichtet, da die Klinik: 1. bereits in der Stellungnahme darauf hinweist, dass Sie interne Maßnahmen durchgeführt haben und führen werden. 2. bisher keine weiteren Auffälligkeiten aufweist. 3. und die Fachkommission einen Hinwies gibt, dass Sie auf das Ergebnis der Klinik im nächsten Auswertungsjahr besonderes Augenmerk legt. Bei einer erneuten Auffälligkeit werden Maßnahmen der Stufe 1 dem Lenkungsgremium der LAG DeQSNRW empfohlen. (1x berichtet)</t>
  </si>
  <si>
    <t>Aufgrund der angeforderten Stichprobe ist eine qualitativ inhaltliche Bewertung des Qualitätsindikators nicht möglich. (1x berichtet)
Gemäß Empfehlung des IQTIG im Abschlussbericht zur Eckpunktebeauftragung „Empfehlungen zur Weiterentwicklung von Verfahren der datengestützten gesetzlichen Qualitätssicherung (…)“ erfüllt der QI ID 56000 nicht alle Eignungskriterien zur Fortführung und soll überarbeitet werden. Daher wird von einer qualitativen Beurteilung im AJ 2024 abgesehen. (1x berichtet)
Nebenbetriebsstätte, bisher Dokumentation unter zwei Pseudonymen, daher eingeschränkt beurteilbar. KV bekannt, in Bearbeitung. Medizinisch-qualitative Bewertung aktuell wegen nicht valider Datengrundlage nicht möglich. (1x berichtet)
Standort geschlossen (1x berichtet)
Teils Dokumentationsproblem (bereits intern mit Schulungen aufgegriffen), teils selektiertes Patientengut durch Kooperation mit Spezialabteilung, hierdurch Komorbiditäten, die einen objektiven Ischämienachweis erschweren/verhindern. Die Stellungnahme spiegelt aber auch wieder, dass die abgefragten Kriterien zur Indikationsstellung nicht umgesetzt werden, so dass Schulungsbedarf besteht. (1x berichtet)</t>
  </si>
  <si>
    <t>Der Stellungnahme ist zu entnehmen, dass die Abweichung vom Referenzbereich auf Dokumentationsdefizite zurückzuführen ist. Der Leistungserbringer wird aufgefordert, verstärkt auf eine korrekte Dokumentation zu achten, da somit Anfragen zum Stellungnahmeverfahren vermieden werden können und die Zahl der reliablen Ergebnisse bei deren Veröffentlichung zunimmt. (1x berichtet)
Nicht erfasste Door- bzw. Balloon-Zeitpunkte bei Verlegung/Verbringung an einen anderen Standort. (1x berichtet)
Schnittstellenprobleme (1x berichtet)</t>
  </si>
  <si>
    <t>Dokumentationsfehler in zwei Fällen aufgrund einer Dezimalstellenverschiebung. (1x berichtet)</t>
  </si>
  <si>
    <t>Klinik zum 15.12.2023 geschlossen Klinik zum 15.12.2023 geschlossen (1x berichtet)
Standort geschlossen, Ende der Gültigkeit der Standort ID/ Haupt IK, deaktiviert (1x berichtet)
Nebenbetriebsstätte, bisher Dokumentation unter zwei Pseudonymen, daher eingeschränkt beurteilbar. KV bekannt, in Bearbeitung. Medizinisch-qualitative Bewertung aktuell wegen nicht valider Datengrundlage nicht möglich. (1x berichtet)</t>
  </si>
  <si>
    <t>Standort geschlossen, Ende der Gültigkeit der Standort ID/ Haupt IK, deaktiviert (1x berichtet)</t>
  </si>
  <si>
    <t>Der Stellungnahme ist zu entnehmen, dass die Abweichung vom Referenzbereich im Wesentlichen auf Dokumentationsdefizite zurückzuführen ist. Der Leistungserbringer wird aufgefordert, verstärkt auf eine korrekte Dokumentation zu achten, da somit Anfragen zum Stellungnahmeverfahren vermieden werden können und die Zahl der reliablen Ergebnisse bei deren Veröffentlichung zunimmt. (1x berichtet)
Fehlender Wert wurde nachgereicht. (1x berichtet)
DFP nicht bekannt, da ein veraltetes Computerprogramm die Erfassung verhinderte. (1x berichtet)
Das Dosis-Flächen-Produkt war in einem Einzelfall bei Verbringungsleistung tatsächlich nicht bekannt. Maßnahmen zur verbesserten Informationsweitergabe wurden eingeleitet. (1x berichtet)
DFP jeweils bekannt, aber nicht in QS-Doku übernommen aufgrund nicht ausreichender  Einarbeitung neuer Mitarbeiter/personelle Engpässe (1x berichtet)
Fehlerhafte Dokumentation, in allen auffälligen Vorgängen konnte das DFP nachvollzogen werden und hätte korrekt dokumentiert werden können. (1x berichtet)
Fehlende Übertragung bei IT-Störung, anschließend keine manuelle Korrektur (1x berichtet)</t>
  </si>
  <si>
    <t>Schnittstellenproblem (1x berichtet)</t>
  </si>
  <si>
    <t>Abweichung um 1 Fall vom Referenzwert. Hinweis an den Leistungserbringer mit der Aufforderung an das einrichtungsinterne Qualitätsmanagement zur Analyse der rechnerischen Auffälligkeit. (2x berichtet)
keine Bewertung bei ausschließlich Verbringungsleistungen. (3x berichtet)
Fehlende Beachtung der DeQS-RL Anonymisierungsvorgaben, kein Hinweis auf Qualitätsmängel (1x berichtet)
Verbringungsleistung (3x berichtet)
Verbringung (1x berichtet)
Zum 01. April 2023 ist die Klinik für Kardiologie am Standort geschlossen worden. (1x berichtet)</t>
  </si>
  <si>
    <t>keine Bewertung bei ausschließlich Verbringungsleistungen. (1x berichtet)</t>
  </si>
  <si>
    <t>Da weitere Informationen zur potenziellen Komplikation nicht vorliegen, diskutiert die Fachkommission deren Zuschreibbarkeit und nutzt die Restekategorie S99 zur Bewertung. (1x berichtet)
Fehlende Beachtung der DeQS-RL Anonymisierungsvorgaben, kein Hinweis auf Qualitätsmängel. Der Parameter ist sowohl für den Leistungserbringer als auch für die Fachkommission schwer überprüfbar. (1x berichtet)
Das Krankenhaus wurde endgültig geschlossen und ist aus der Patientenversorgung ausgeschieden. (1x berichtet)</t>
  </si>
  <si>
    <t>Codier Problem im ambulanten Bereich. (1x berichtet)</t>
  </si>
  <si>
    <t>Qualitätsindikatoren: Freitextkommentare zur Bewertung der Ergebnisse als Dokumentationsfehler oder Sonstiges (AJ 2024) - PCI</t>
  </si>
  <si>
    <t>Keine fristgerechte Rückmeldung erhalten Die Praxis hat den Bogen am 02.07.24 ausgefüllt und abgesendet (1x berichtet)
Keine fristgerechte Rückmeldung erhalten (1x berichtet)
Antwort des LE: Ich operiere in einem ambulanten OP-Zentrum eines Krankenhauses.  Daher kann ich die meisten Fragen nicht geantwortet. Mir liegen die entsprechenden Informationen nicht vor oder die Fragen sind für die Konstellation nicht passend.   Zudem lassen sich der Zip und die Office Dateien nicht öffnen und mein Browser streikte bei der Weiterleitung der Anforderungsmail. (1x berichtet)
Keine fristgerechte Rückmeldung erhalten Antwort des LE: "Sehr geehrte Damen und Herren, leider ist mir nach fast 60min Beschäftigung mit Ihrer Anfrage nicht klargeworden was genau gefragt ist. Ich beantworte Ihre Fragen gerne in einer verständlichen Form." (1x berichtet)
LE operiert nicht mehr. (2x berichtet)
Bogen nicht abgegeben, da kein Sinn in der jährlichen Übermittlung gesehen wurde, darüber hinaus Softwareprobleme. LE gibt an, keine ambulanten Operationen mehr durchzuführen (1x berichtet)
Angaben in der Stellungnahme und im eDok stimmen nicht überein. Bitte auf korrekte Dokumentation achten. (2x berichtet)</t>
  </si>
  <si>
    <t>Technische Probleme, QS-Bogen konnte nicht bearbeitet werden. (1x berichtet)</t>
  </si>
  <si>
    <t>D99 / S99</t>
  </si>
  <si>
    <t>Interne Probleme (neuer Mitarbeiter), Problem behoben. (1x berichtet)
Einrichtung geschlossen. (1x berichtet)
Fehlkodierung eines OPS-Kodes, kein Tracer-Eingriff erbracht, keine Dokumentationspflicht. (1x berichtet)
Probleme bei Zuordnung der internen Verantwortlichkeiten, Problem behoben. (1x berichtet)
Technische und Softwareprobleme verhinderten den Versand des Fragebogens. (1x berichtet)
Frist versäumt, Nachlieferung aufgrund verstrichener Frist nicht möglich. (1x berichtet)
Organisatorische Probleme, Problem behoben. (2x berichtet)
Nach Angabe der Einrichtung wurde ein Bogen übermittelt. Auf Eingangsbestätigung hingewiesen. (1x berichtet)
Zugangsdaten für den Bereich der KVBB konnten nicht beschafft werden. Problem behoben. (1x berichtet)
Der Leistungserbringer hatte angegeben, die rechnerische Auffälligkeit nicht nachvollziehen zu können. Ebenso gab es Verständnisprobleme beim Ausfüllen des Bogens. Die LQMV wird zusammen mit der KVMV eine Schulung zur Einrichtungsbefragung organisieren. Die Fachkommission emfpiehlt dem Leistungserbringer die Teilnahme an dieser Schulung. (1x berichtet)
Der Leistungserbringer hatte angegeben, die rechnerische Auffälligkeit nicht nachvollziehen zu können. Ebenso gab es Verständnisprobleme beim Rückmeldebericht. Die LQMV wird zusammen mit der KVMV eine Schulung zur Einrichtungsbefragung und zum Rückmeldebericht organisieren. Die Fachkommission emfpiehlt dem Leistungserbringer die Teilnahme an dieser Schulung. (2x berichtet)
Die endgültige Abgabefrist für die einrichtungsbezogene QS-Dokumentation war der 28.02.  Bis zum 15.03. ist eine Korrekturfrist vorgesehen. Der LE hat die Abgabe- und Korrekturfristen versäumt, weshalb keine Daten geliefert wurden. (3x berichtet)
Der LE nimmt nicht mehr an der vertragsärztlichen Versorgung teil. (7x berichtet)
Die FK bedankt sich für die Darstellung der Fälle und hat hier ein Organisationsproblem festgestellt. (3x berichtet)
Der LE hat nicht reagiert, die KV wurde informiert. Die Frist wurde zum 30.09 und dann nochmal bis zum 11.11. verlängert. Der LE kontaktierte nach mehrfacher Verlängerung dann die GS und teilte,  die Schwierigkeiten im Umgang mit dem QS Portal mit. Nach Unterstützung der GS entschied sich der LE dennoch die STN per E-Mail zu versenden. Die FK hat hier ein Organisationsproblem festgestellt. Die FK geht von einer Verbesserung aufgrund der geplanten Schulung in 2025 aus. (2x berichtet)
Es ist nicht nachvollziehbar, ob der FB fristgerecht übermittelt wurde. Antwort des LE: Der ausgefüllte Fragebogen zur Qualitätssicherung wurde am 02.02.24 über das Online-Portal der Datenannahmestelle eingereicht. Nach erneuter Aufforderung wurde der Fragebogen am 26.06.24 erneut über das Online-Portal eingereicht. (1x berichtet)
In der Einrichtung wurde der einrichtungsbezogene Fragebogen sowohl für die ambulante als auch stationäre Versorgung erstellt und befüllt. Softwareprobleme haben eine falsche Dokumentation verursacht. (1x berichtet)
vertragsärztliche Tätigkeit beendet. (4x berichtet)
Belegärzte, die ambulante Leistungen gegenüber der KV abrechnen, sind zusätzlich zur Abgabe des Bogens zur Einrichtungsbefragung an die zuständige KV verpflichtet. Eine entsprechende Information der KBV finden Sie unter: KBV PraxisInfo QS-Verfahren Wundinfektionen: Einrichtungsbefragung / Dezember 2021) (1x berichtet)
Dokumentation nach Abgabetermin übermittelt. (1x berichtet)
Gemäß der Empfehlung des NICE (National Institute for Health an Care Excellence) aus dem Jahre 2017, sowie der Empfehlung der KRINKO zur Prävention postoperativer Wundinfektionen aus dem Jahr 2018, sollten bei aus operationstechnischer Sicht bestehender Indikation zur präoperativen Haarentfernung geeignete Methoden, welche die Hautoberfläche möglichst wenig beschädigen, genutzt werden. Methoden der Wahl sind hierbei z. B. elektrische Haarschneidemaschinen (Clippen) zum Kürzen von Haaren (mit einem Einmal-Scherkopf) bzw. Enthaarungscremes zur Entfernung der Haare. Zwischen Clippen und chemischer Depilation (Enthaarungscremes) besteht kein signifikanter Unterschied in Bezug auf die SSI-Rate. Allerdings können durch die Creme Hautirritation oder allergische Reaktionen ausgelöst werden. Klingenrasierer sind zur präoperativen Haarentfernung nicht geeignet. Bezüglich der Validierung der Aufbereitung von Medizinprodukten sollte bei Fremdbeauftragung die vertragliche Garantie zur Anwendung eines validierten Verfahrens seitens des Auftragnehmers durch den Auftraggeber dokumentiert werden. (1x berichtet)
Die zeitgerechte Übermittlung der Daten ist sicherzustellen. (2x berichtet)
Die Abgabe der Daten zur Einrichtungsbefragung ist zwingend vorgeschrieben. (1x berichtet)
Der Kommunikationsweg ist abzuklären und sicherzustellen. (1x berichtet)
Der Abgabeschluss zur Einrichtungsbefragung ist vorgegeben und zwingend einzuhalten. (1x berichtet)
Belegärzte, die ambulante Leistungen gegenüber der KV abrechnen, sind zusätzlich zur Abgabe des Bogens zur Einrichtungsbefragung an die zuständige KV verpflichtet. Eine entsprechende Information der KBV finden Sie unter: KBV PraxisInfo QS-Verfahren Wundinfektionen: Einrichtungsbefragung / Dezember 2021. (2x berichtet)
Zur Sterilgutaufbereitung, welche Sie mit „Nein“ aufgrund nicht ausschließlicher Verwendung von Einmalmaterial beantwortet haben, möchte Ihnen die Fachkommission Folgendes mitteilen: „Die Anwendung validierter Aufbereitungsverfahren ist gesetzlich vorgeschrieben (siehe § 4 Verordnung über das Errichten, Betreiben und Anwenden von Medizinprodukten (MPBe-treibV)). Für den Fall, dass Einrichtungen die Sterilgutaufbereitung an ein externes Unternehmen auslagern, gelten weitere KRINKO-Empfehlungen wie Nachweis eines Qualitätsmanagementsystems des auftragnehmenden Unternehmens, welches die Erfüllung der genannten Anforderungen sicherstellt. (1x berichtet)
Der Leistungserbringer ist nicht mehr in Hessen tätig, sodass keine Verpflichtung zur Teilnahme besteht. (1x berichtet)
Der Leistungserbringer hat seine Tätigkeit in 2024 beendet, sodass keine Verpflichtung mehr zur Teilnahme besteht. (1x berichtet)
Technische Gründe wurden vom Leistungserbringer für die Nichtlieferung angeführt. (1x berichtet)
Bei erstmaliger Dokumentationspflichtigkeit sei in einer Praxisgemeinschaft nicht bekannt gewesen, dass jeder Praxisteilhaber dokumentationspflichtig ist. (1x berichtet)
Bei erstmaliger Dokumentationspflichtigkeit wurde keine QS-Dokumentation übermittelt. (2x berichtet)
Technische Übertragungsprobleme des im Mitgliederportal der KVS ausgefüllten QS-Bogens wurden vom Leistungserbringer angenommen. Durch die Geschäftsstelle ist das nicht prüfbar. (1x berichtet)
Bei erstmaliger Dokumentationspflichtigkeit eines MVZ wurde keine QS-Dokumentation übermittelt. Aktuell sei die Chirurgie unbesetzt. (1x berichtet)
Eine fristgerechte Übermittlung war dem Leistungserbringer aus internen Gründen nicht möglich bei erstmaliger Dokumentationspflicht. (1x berichtet)
In Praxisgemeinschaft wurde übersehen, dass jeder Praxisteilhaber zur Dokumentation verpflichtet ist. (1x berichtet)
Technische Gründe wurden für die Nichtlieferung vom Leistungserbringer angegeben. (1x berichtet)
Die Hintergründe der Unterdokumentation der EDOK wurden plausibel und nachvollziehbar geschildert. (2x berichtet)
Die Dokumentationsverpflichtung war dem Leistungserbringer nicht bekannt (1x berichtet)
Der Leistungserbringer hat auf die Anfrage nicht reagiert. (4x berichtet)
Die Fachkommission wertet aufgrund von Datenübermittlungsproblemen des LE wie angegeben. (1x berichtet)
Eine Datenübermittlung in der falschen Form führte zur Auffälligkeit. Der LE erhielt diesbezüglich eine Empfehlung zum zukünftigen Vorgehen. (1x berichtet)
Die Fachkommission wertet aufgrund von Datenübermittlungsproblemen seitens des LE wie angegeben. (1x berichtet)
Besondere Situation: Keine operativen Eingriffe in eigener Praxis, sondern in Tagesklinik. Verschiedende Informationen wohl nicht verfügbar. Die Geschäftsstelle der LAG hat eine Anfrage zur Informationsweitergabe an die Tagesklinik gerichtet. (1x berichtet)
Teilweise Unterlagen in Aktualisierung befindlich. Kontrolle Folgejahr. (1x berichtet)
Aus Sicht der Fachkommission weist die nur stichpunktartig formulierte Stellungnahme teilweise auf eine fehlerhafte Beantwortung der Fragen der einrichtungsbezogenen Befragung hin. (1x berichtet)
Die Fachkommission hat auf eine formale Bewertung nach dem Schema für den Qualitätsbericht der Krankenhäuser verzichtet. (1x berichtet)
. (1x berichtet)
Arzt nicht mehr tätig. Arzt nicht mehr tätig. (1x berichtet)
Die Zuständigkeiten zwischen Praxis und Klinik sind bei erstmaliger Teilnahme an der Einrichtungsbefragung unklar. (1x berichtet)
Fehlende Beachtung der DeQS-RL Anonymisierungsvorgaben, kein Hinweis auf Qualitätsmängel. (3x berichtet)
Deaktiviert, laut KV geschlossen zum 31.12. 2023 (1x berichtet)
deaktiviert, gemäß KVN geschlossen zum 1.1. 2024 (1x berichtet)
Fehlende Beachtung der DeQS-RL Anonymisierungsvorgaben, kein Hinweis auf Qualitätsmängel. Angaben in der Stellungnahme und im eDok stimmen nicht überein. Bitte auf korrekte Dokumentation achten. (1x berichtet)
deaktiviert, gemäß KVN geschlossen zum 01.01.2024 (1x berichtet)
Fehlende Beachtung der DeQS-RL Anonymisierungsvorgaben, kein Hinweis auf Qualitätsmängel.  Angaben in der Stellungnahme und im eDok stimmen nicht überein. Bitte auf korrekte Dokumentation achten. (1x berichtet)
deaktiviert, gemäß KVN geschlossen zum 1.1.2024 (1x berichtet)
Deaktiviert, geschlossen zum 1.1. 2024 (1x berichtet)
Problematik belegärztliche Tätigkeit. Die Einrichtung wurde auf das rechnerisch auffällige Ergebnis hingewiesen. (2x berichtet)
Der Beigefügte Hygieneplan von 2021 ist fehlerhaft. So wird hier z.B. explizit die Rasur zur Haarentfernung beschrieben. Es scheint möglich, als seien die Antworten nicht "echt", sonst hätte das den Antwortenden selbst auffallen müssen. Möglicherweise sollte hier eine weitergehende Beratung vor Ortin Erwägung gezogen werden. (1x berichtet)</t>
  </si>
  <si>
    <t>Qualitätsindikatoren: Freitextkommentare zur Bewertung der Ergebnisse als Dokumentationsfehler oder Sonstiges (AJ 2024) - WI-HI-A</t>
  </si>
  <si>
    <t>Es ist unklar, ob der FB fristgerecht übermittelt wurde. Antwort des LE: An der Befragung wurde Anfang des Jahres teilgenommen und der Bogen wurde übermittelt. (1x berichtet)
Keinen FB erhalten Antwort des LE: Nach Prüfung unseres Krankenhausinformationssystems wurde im EQS-Modul kein/e Patient/in mit einem EQS-Bogen \'2722Hygiene- und Infektionsmanagement _ stationäre Versorgung\'2722 hinterlegt.  Unsere KIS-Administration prüft die Implementierung der Spezifikationen. Bisher konnte aufgrund eines umfassenden Updates unseres KIS diese Frage seitens unserer Administration nicht beantwortet werden. (1x berichtet)
Keinen FB erhalten Antwort des LE: Es liegen keine Fälle vor (1x berichtet)
Angaben in der Stellungnahme und im eDok stimmen nicht überein. Bitte auf korrekte Dokumentation achten. (1x berichtet)</t>
  </si>
  <si>
    <t>Organisatorische Probleme, Problem behoben. (1x berichtet)
Die endgültige Abgabefrist für die einrichtungsbezogene QS-Dokumentation war der 28.02.2024.  Bis zum 15.03.2024 ist eine Korrekturfrist vorgesehen. Der LE hat die Abgabe- und Korrekturfristen versäumt, weshalb keine Daten geliefert wurden. (1x berichtet)
Einrichtung wurde geschlossen. (1x berichtet)
Der LE hat nicht reagiert, die KV wurde informiert. Die Frist wurde zum 30.09 und dann nochmal bis zum 11.11. verlängert. Der LE kontaktierte nach mehrfacher Verlängerung dann die GS und teilte  die Schwierigkeiten im Umgang mit dem QS Portal mit. Nach Unterstützung der GS entschied sich der LE dennoch die STN per E-Mail zu versenden. Die FK hat hier ein Organisationsproblem festgestellt. Die FK geht von einer Verbesserung aufgrund der geplanten Schulung in 2025 aus. (1x berichtet)
Der LE hat nicht reagiert, die KV wurde informiert. Die Frist wurde zum 30.09 und dann nochmal bis zum 11.11. verlängert. Der LE kontaktierte nach mehrfacher Verlängerung dann die GS und teilte,  die Schwierigkeiten im Umgang mit dem QS Portal mit. Nach Unterstützung der GS entschied sich der LE dennoch die STN per E-Mail zu versenden. Die FK hat hier ein Organisationsproblem festgestellt. Die FK geht von einer Verbesserung aufgrund der geplanten Schulung in 2025 aus. (1x berichtet)
Es ist nicht nachvollziehbar, ob der FB fristgerecht übermittelt wurde. (1x berichtet)
Stellungnahmeverfahren wurde eingestellt, da der Leistungserbringer seine Tätigkeit beendet hat. (1x berichtet)
Antwort des LE: "Die Auswertung für 2023 wurde von uns am 24.01.2024 versendet!!" Es ist nicht nachvollziehbar, ob der FB fristgerecht übermittelt wurde. (1x berichtet)
In der Einrichtung wurde der einrichtungsbezogene Fragebogen sowohl für die ambulante als auch stationäre Versorgung erstellt und befüllt. Softwareprobleme haben eine falsche Dokumentation verursacht. (1x berichtet)
Die belegärztliche Dokumentationserstellung sei übersehen worden. (1x berichtet)
Belegärztliche Dokumentation konnte nicht frist- und formgerecht übermittelt werden. (1x berichtet)
Es bestanden technische Probleme bei der belegärztlichen Dokumentationserstellung. Die belegärztliche Tätigkeit sei zwischenzeitlich beendet worden. (1x berichtet)
Die Fachkommission wird die in der Stellungnahme beschriebene Aktualisierung der internen Antibiotika-Leitlinie anhand der Ergebnisse des Folgejahres prüfen.  Die Fachkommission kann die in der Stellungnahme geschilderten Probleme bez. der Erfassung der Teilnahme der Mitarbeiter an Informationsveranstaltungen nachvollziehen. (1x berichtet)
. (1x berichtet)
Offensichtlich wurde - der Stellungnahme folgend - die Methode der Haarentfernung in der einrichtungsbezogenen Befragung fehlerhaft dokumentiert. (1x berichtet)
Standort geschlossen, Ende der Gültigkeit der Standort ID/ Haupt IK zum 31.12. 2023, deaktiviert. (1x berichtet)
Standort wurde geschlossen (1x berichtet)</t>
  </si>
  <si>
    <t>Qualitätsindikatoren: Freitextkommentare zur Bewertung der Ergebnisse als Dokumentationsfehler oder Sonstiges (AJ 2024) - WI-HI-S</t>
  </si>
  <si>
    <t>Die FK bedankt sich für die Darstellung der Fälle. (1x berichtet)
Die Fachkommission hat auf eine formale Bewertung nach dem Schema für den Qualitätsbericht der Krankenhäuser verzichtet. (1x berichtet)
Die Praxistätigkeit wurde zum 30.06.2024 beendet. Die Praxistätigkeit wurde zum 30.06.2024 beendet. (1x berichtet)
Das vom IQTIG erstellte Pseudonym konnte keinem LE zugeordnet werden. (1x berichtet)</t>
  </si>
  <si>
    <t>Qualitätsindikatoren: Freitextkommentare zur Bewertung der Ergebnisse als Dokumentationsfehler oder Sonstiges (AJ 2024) - WI-NI-A</t>
  </si>
  <si>
    <t>Es wurden Dokumentationsfehler geltend gemacht. Eine sichere Bewertung der Qualität ist damit der Fachkommission nicht möglich. (1x berichtet)
Die Fachkommission hat auf eine formale Bewertung nach dem Schema für den Qualitätsbericht der Krankenhäuser verzichtet. (1x berichtet)
Für Eingriffe am Skrotum ist eine gesonderte SOP für eine präoperative Antisepsis zu empfehlen. (1x berichtet)
Der Leistungserbringer hat in der Stellungnahme bereits selbst Maßnahmen abgeleitet. (1x berichtet)
Das Krankenhaus wurde endgültig geschlossen und ist aus der Patientenversorgung ausgeschieden. (1x berichtet)</t>
  </si>
  <si>
    <t>Die Fachkommission hat auf eine formale Bewertung nach dem Schema für den Qualitätsbericht der Krankenhäuser verzichtet. (4x berichtet)
Standort geschlossen, Ende der Gültigkeit der Standort ID/ Haupt IK, deaktiviert (1x berichtet)
Eingriffe der Art, die hier zur Auffälligkeit geführt haben, werden von diesem Leistungserbringer nicht mehr durchgeführt. (1x berichtet)
Das Krankenhaus wurde endgültig geschlossen und ist aus der Patientenversorgung ausgeschieden. (1x berichtet)</t>
  </si>
  <si>
    <t>Standort wurde geschlossen. (1x berichtet)
Die Fachkommission hat auf eine formale Bewertung nach dem Schema für den Qualitätsbericht der Krankenhäuser verzichtet. (1x berichtet)</t>
  </si>
  <si>
    <t>OPs passen teilweise nicht zum QI (1x berichtet)
Die Fachkommission hat auf eine formale Bewertung nach dem Schema für den Qualitätsbericht der Krankenhäuser verzichtet. (3x berichtet)
Eingriffe der Art, die hier zur Auffälligkeit geführt haben, werden von diesem Leistungserbringer nicht mehr durchgeführt. (1x berichtet)
kann anhand der Angaben der Stellungnahme nicht beurteilt werden (1x berichtet)
Nach Umstrukturierung sei keine Fachabteilung und Ansprechpartner mehr vorhanden (1x berichtet)
Das Krankenhaus wurde endgültig geschlossen und ist aus der Patientenversorgung ausgeschieden. (1x berichtet)</t>
  </si>
  <si>
    <t>Qualitätsindikatoren: Freitextkommentare zur Bewertung der Ergebnisse als Dokumentationsfehler oder Sonstiges (AJ 2024) - WI-NI-S</t>
  </si>
  <si>
    <t>keine Bewertung bei ausschließlich Verbringungsleistungen. (2x berichtet)
Herzschrittmacherimplantation werden an diesem Haus nicht mehr durchgeführt. (1x berichtet)</t>
  </si>
  <si>
    <t>Umrechnungsfehler der Maßeinheit (1x berichtet)</t>
  </si>
  <si>
    <t>Das erhöhte Dosis-Flächen-Produkt war durch eine veraltete Anlage bedingt, welche zwischenzeitlich erneuert wurde. (2x berichtet)
keine Bewertung bei ausschließlich Verbringungsleistungen. (2x berichtet)
Verzicht auf Stellungnahmeverfahren, da Leistung nicht mehr erbracht wird. (1x berichtet)
Am betreffenden Klinikstandort werden keine Schrittmachereingriffe mehr durchgeführt, das bis dahin tätige Personal ist nicht mehr im Haus tätig. Eine Stellungnahme könnte daher nicht eingereicht werden, eine qualitative Bewertung ist nicht möglich. (1x berichtet)
Standort geschlossen, Ende der Gültigkeit der Standort ID/ Haupt IK, deaktiviert (1x berichtet)
Krankenhaus geschlossen (1x berichtet)</t>
  </si>
  <si>
    <t>Abweichung um 1 Fall vom Referenzwert. Hinweis an den Leistungserbringer mit der Aufforderung an das einrichtungsinterne Qualitätsmanagement zur Analyse der rechnerischen Auffälligkeit. (2x berichtet)
Aussetzung des Stellungnahmeverfahrens aufgrund von unvollständiger Datenlage infolge eines schwerwiegenden IT-Vorfalls. (1x berichtet)
Klinik zum 15.12.2023 geschlossen Klinik zum 15.12.2023 geschlossen (1x berichtet)
Standort geschlossen, Ende der Gültigkeit der Standort ID/ Haupt IK, deaktiviert (1x berichtet)
Herzschrittmacherimplantation werden an diesem Haus nicht mehr durchgeführt. (1x berichtet)</t>
  </si>
  <si>
    <t>Herzschrittmacherimplantation werden an diesem Haus zukünftig nicht mehr durchgeführt. (1x berichtet)
Das Haus hat die Neuimplantation von Herzschrittmachern inzwischen aufgegeben. (1x berichtet)
Krankenhaus geschlossen (1x berichtet)</t>
  </si>
  <si>
    <t>Aussetzung des Stellungnahmeverfahrens aufgrund von unvollständiger Datenlage infolge eines schwerwiegenden IT-Vorfalls. (1x berichtet)
Das Krankenhaus wurde endgültig geschlossen und ist aus der Patientenversorgung ausgeschieden. (1x berichtet)</t>
  </si>
  <si>
    <t>Abweichung um 1 Fall vom Referenzwert. Hinweis an den Leistungserbringer mit der Aufforderung an das einrichtungsinterne Qualitätsmanagement zur Analyse der rechnerischen Auffälligkeit. (2x berichtet)
Der Bogen ist trotz intensiver Bemühungen nicht auffindbar. Daher kein adäquates STNV möglich. (1x berichtet)
Verzicht auf Stellungnahmeverfahren, da Leistung nicht mehr erbracht wird. (1x berichtet)
Verbringungsleistung. Kein Anhalt für das Vorliegen eines qualitativen Defizits. (1x berichtet)
Schrittmacher-Implantationen wurden eingestellt. (1x berichtet)
Herzschrittmacherimplantation werden an diesem Haus nicht mehr durchgeführt. (1x berichtet)
Herzschrittmacherimplantation werden an diesem Haus zukünftig nicht mehr durchgeführt. (1x berichtet)
Krankenhaus geschlossen (2x berichtet)</t>
  </si>
  <si>
    <t>Abweichung um 1 Fall vom Referenzwert. Hinweis an den Leistungserbringer mit der Aufforderung an das einrichtungsinterne Qualitätsmanagement zur Analyse der rechnerischen Auffälligkeit. (1x berichtet)
Klinik zum 15.12.2023 geschlossen Klinik zum 15.12.2023 geschlossen (1x berichtet)</t>
  </si>
  <si>
    <t>Qualitätsindikatoren: Freitextkommentare zur Bewertung der Ergebnisse als Dokumentationsfehler oder Sonstiges (AJ 2024) - HSMDEF-HSM-IMPL</t>
  </si>
  <si>
    <t>Das Stellungnahmeverfahren konnte noch nicht abgeschlossen werden. (1x berichtet)</t>
  </si>
  <si>
    <t>Qualitätsindikatoren: Freitextkommentare zur Bewertung der Ergebnisse als Dokumentationsfehler oder Sonstiges (AJ 2024) - HSMDEF-HSM-REV</t>
  </si>
  <si>
    <t>Fehleingabe des DFP in einem Fall. (1x berichtet)
Fehlerhaft dokumentiertes Dosis-Flächen-Produkt in einem Einzelfall. (1x berichtet)</t>
  </si>
  <si>
    <t>Das erhöhte Dosis-Flächen-Produkt war durch eine veraltete Anlage bedingt, welche zwischenzeitlich erneuert wurde. (1x berichtet)
Klinikstandort dauerhaft geschlossen, keine Bewertung möglich (1x berichtet)
Standort geschlossen, Ende der Gültigkeit der Standort ID/ Haupt IK, deaktiviert (1x berichtet)</t>
  </si>
  <si>
    <t>Aussetzung des Stellungnahmeverfahrens aufgrund von unvollständiger Datenlage infolge eines schwerwiegenden IT-Vorfalls. (1x berichtet)
Standort geschlossen, Ende der Gültigkeit der Standort ID/ Haupt IK, deaktiviert (1x berichtet)</t>
  </si>
  <si>
    <t>Standort geschlossen, Ende der Gültigkeit der Standort ID/ Haupt IK, deaktiviert (1x berichtet)
Zentrum wurde zwischenzeitlich geschlossen. (1x berichtet)</t>
  </si>
  <si>
    <t>Abweichung um 1 Fall vom Referenzwert. Hinweis an den Leistungserbringer mit der Aufforderung an das einrichtungsinterne Qualitätsmanagement zur Analyse der rechnerischen Auffälligkeit. (1x berichtet)
Klinik zum 15.12.2023 geschlossen Klinik zum 15.12.2023 geschlossen (1x berichtet)
Nicht beurteilbar ohne Informationen über den Verlauf (1x berichtet)
Nicht beurteilbar ohne Information über den Verlauf (2x berichtet)</t>
  </si>
  <si>
    <t>Qualitätsindikatoren: Freitextkommentare zur Bewertung der Ergebnisse als Dokumentationsfehler oder Sonstiges (AJ 2024) - HSMDEF-DEFI-IMPL</t>
  </si>
  <si>
    <t>Eingriffe wurden nach gängiger Vorgehensweise durchgeführt, alternative Vorgehensweise wäre möglich gewesen. Fraglich bleibt, ob Komplikationen vermeidbar waren. (1x berichtet)</t>
  </si>
  <si>
    <t>Qualitätsindikatoren: Freitextkommentare zur Bewertung der Ergebnisse als Dokumentationsfehler oder Sonstiges (AJ 2024) - HSMDEF-DEFI-REV</t>
  </si>
  <si>
    <t>Keine Therapie einer Karotis-Revaskularisation, daher wäre ein MDS korrekt gewesen (1x berichtet)</t>
  </si>
  <si>
    <t>Die Einrichtung wurde aufgefordert die rechnerische Abweichung zu analysieren und ggfls. Maßnahmen zu ergreifen, um eine erneute Abweichung zu vermeiden. (1x berichtet)</t>
  </si>
  <si>
    <t>Bei insgesamt geringer Fallzahl wird die zukünftige Versorgung der Patienten in einem spezialisierten Zentrum für Gefäßchirurgie empfohlen. (1x berichtet)
Abteilung 2024 geschlossen (1x berichtet)</t>
  </si>
  <si>
    <t>Bei dem einen Fall wurde ein System zur endovaskuläres Baroreflexverstärung (EVBA) im Rahmen einer klinischen Studie zur Reduktion von Herzinsuffizienzsymptomen endovaskulär in die A. carotis implantiert. Da kein spezieller OPS-Kode dafür existiert, wurde der OPS-Kode 8-840.0k verwendet, der zur Auslösung des QS-Bogens führt. Eine  Stenose lag aber nicht vor. Die Implantation derartiger Systeme ist jedoch nicht Gegenstand des Verfahrens QS KAROTIS, so dass ein Minimaldatensatz hätte angelegt werden können (siehe zu Erfassungsjahr 2023 https://iqtig.org/downloads/spezifikation/2023/v01/2023_Anwendungsfaelle_mds_V01.pdf). (1x berichtet)
Dokumentationsfehler, da die Angabe der Stenosegrade vertauscht wurde (1x berichtet)</t>
  </si>
  <si>
    <t>KHS geschlossen (1x berichtet)
im Jahr 2023 personelle Umstrukturierung (1x berichtet)</t>
  </si>
  <si>
    <t>Bei dem einen Fall wurde ein System zur endovaskuläres Baroreflexverstärung (EVBA) im Rahmen einer klinischen Studie zur Reduktion von Herzinsuffizienzsymptomen endovaskulär in die A. carotis implantiert. Da kein spezieller OPS-Kode dafür existiert, wurde der OPS-Kode 8-840.0k verwendet, der zur Auslösung des QS-Bogens führt. Eine  Stenose lag aber nicht vor. Die Implantation derartiger Systeme ist jedoch nicht Gegenstand des Verfahrens QS KAROTIS, so dass ein Minimaldatensatz hätte angelegt werden können (siehe zu Erfassungsjahr 2023 https://iqtig.org/downloads/spezifikation/2023/v01/2023_Anwendungsfaelle_mds_V01.pdf). Eine fachneurologische Untersuchung ist dafür nicht vorgesehen. (1x berichtet)
Bei allen Fällen sei eine fachneurologische Untersuchung durchgeführt worden, die im QS-Bogen nicht dokumentiert wurde. (1x berichtet)
Keine Therapie einer Karotis-Revaskularisation, daher wäre ein MDS korrekt gewesen (1x berichtet)
Der rechnerischen Auffälligkeit liegt eine fehlerhafte Kodierung zugrunde, ohne die kein QS-Bogen ausgelöst hätte. (1x berichtet)</t>
  </si>
  <si>
    <t>In Übereinstimmung mit der Leitlinie der europäischen Gesellschaft für Gefäßchirurgie ist eine fachneurologische Untersuchung für den Patienten relevant, da sie umfängliche und objektive Diagnosen neurologischer Defizite im Anschluss an eine Karotis-Revaskularisation sicherstellt und so die zeitnahe Einleitung therapeutischer Maßnahmen ermöglicht. Die Kooperation mit einem niedergelassenen Neurologen wird hierzu empfohlen. (1x berichtet)
In Übereinstimmung mit der Leitlinie der europäischen Gesellschaft für Gefäßchirurgie ist eine fachneurologische Untersuchung für den Patienten relevant, da sie umfängliche und objektive Diagnosen neurologischer Defizite im Anschluss an eine Karotis-Revaskularisation sicherstellt und so die zeitnahe Einleitung therapeutischer Maßnahmen ermöglicht. Die Untersuchung hat zwingend durch einen Neurologen zu erfolgen. (7x berichtet)
Aussetzung des Stellungnahmeverfahrens aufgrund unvollständiger Datenlage infolge eines schwerwiegen-den IT-Vorfalls. (1x berichtet)
Falsche Dokumentation des behandelten Standortes im QS Bogen. (1x berichtet)
Die zum Jahr 2023 geänderten Anforderungen des Qualitätsindikators konnten durch die Krankenhäuser im Lauf des Jahres teilweise noch nicht vollständig umgesetzt werden. Die Fachkommission verzichtet für dieses Jahr auf eine qualitative Bewertung der Ergebnisse (12x berichtet)
Abteilung 2024 geschlossen (1x berichtet)
Der Leistungserbringer hat das Problem erkannt. Lösungen zur Einhaltung des Qualitätsziels wurden bereits erarbeitet. (10x berichtet)
Fehlende Beachtung der DeQS-RL Anonymisierungsvorgaben. Der Leistungserbringer hat das Problem erkannt. Lösungen zur Einhaltung des Qualitätsziels wurden bereits erarbeitet. (1x berichtet)
Untersuchung in besonderer organisatorischer Situation, Organisationsform inzwischen geändert (1x berichtet)
Umstrukturierung der Gefäßchirurgie (1x berichtet)</t>
  </si>
  <si>
    <t>Qualitätsindikatoren: Freitextkommentare zur Bewertung der Ergebnisse als Dokumentationsfehler oder Sonstiges (AJ 2024) - KAROTIS</t>
  </si>
  <si>
    <t>Hinweis: Es liegt hier ein grober Fehler vor, da keine Histologie durchgeführt wurde. (1x berichtet)
Die Dokumentation der Fälle wurde abgeschlossen, bevor die jeweiligen histologischen Befunde in der Klinik eingetroffen sind. Es wurde versäumt, die bereits abgeschlossenen Vorgänge zu korrigieren und die histologischen Befunde nachzuerfassen. (1x berichtet)</t>
  </si>
  <si>
    <t>Es wurde ein falscher OPS-Code benutzt: es muss heißen 5-650.4 Inzision des Ovars. Dadurch wird der QS-Bogen nicht ausgelöst. (1x berichtet)</t>
  </si>
  <si>
    <t>stationäre Somatik seit 6/24 geschlossen. (1x berichtet)
Klinik zum 15.12.2023 geschlossen Klinik zum 15.12.2023 geschlossen (1x berichtet)
Die Abteilung für Geburtshilfe und Gynäkologie wurde geschlossen. (1x berichtet)</t>
  </si>
  <si>
    <t>Aussetzung des Stellungnahmeverfahrens aufgrund unvollständiger Datenlage  infolge eines schwerwiegenden IT - Vorfalls. (1x berichtet)
Einrichtung geschlossen (1x berichtet)
Krankenhaus zum 01.03.2024 geschlossen. (1x berichtet)
Fehlende Beachtung der DeQS-RL Anonymisierungsvorgaben, kein Hinweis auf Qualitätsmängel (1x berichtet)
Im Nenner sollen Patientinnen ausgeschlossen sein "... mit (Salpingo-) Ovariektomie bei Mammakarzinom (Entlassungsdiagnose C50* mit gleichzeitiger Dokumentation von OPS: 5-652* oder 5-653*), mit prophylaktischer Operation an der Brustdrüse oder am Ovar wegen Risikofaktoren in Verbindung mit bösartigen Neubildungen (Entlassungsdiagnose: Z40.00*, Z40.01*)...", sodass der aufgeführte Vorgang somit in diesem Zusammenhang bei korrekter Dokumentation gar nicht erscheinen dürfte. (3x berichtet)
Die Abteilung für Geburtshilfe und Gynäkologie wurde geschlossen. (1x berichtet)
Das Krankenhaus (Standort) ist laut Angaben auf dessen Homepage seit dem 30.09.2024 dauerhaft geschlossen. (1x berichtet)
Eine beidseitige Ovariektomie erklärt sich aus der vorliegenden Stellungnahme nicht. Ist das linke Ovar noch vorhanden? (1x berichtet)</t>
  </si>
  <si>
    <t>Aussetzung des Stellungnahmeverfahrens aufgrund unvollständiger Datenlage  infolge eines schwerwiegenden IT - Vorfalls. (1x berichtet)
Abteilung geschlossen (1x berichtet)
Fehlende Beachtung der DeQS-RL Anonymisierungsvorgaben, kein Hinweis auf Qualitätsmängel (1x berichtet)</t>
  </si>
  <si>
    <t>Aussetzung des Stellungnahmeverfahrens aufgrund unvollständiger Datenlage  infolge eines schwerwiegenden IT - Vorfalls. (1x berichtet)
Krankenhaus zum 01.03.2024 geschlossen. (1x berichtet)
Fehlende Beachtung der DeQS-RL Anonymisierungsvorgaben, kein Hinweis auf Qualitätsmängel. (1x berichtet)
Fehlende Beachtung der DeQS-RL Anonymisierungsvorgaben, kein Hinweis auf Qualitätsmängel (1x berichtet)
Das Krankenhaus (Standort) ist dauerhaft geschlossen seit dem 01.12.2023 (1x berichtet)</t>
  </si>
  <si>
    <t>Die FK bittet um eine Überdenkung des Mobilisationsmanagements und des Schmerzmanagements sowie des Kathetermanagements. (1x berichtet)
Hinweis an den Leistungserbringer mit der Aufforderung an das einrichtungsinterne Qualitätsmanagement zur Analyse der rechnerischen Auffälligkeit. (1x berichtet)
Aussetzung des Stellungnahmeverfahrens aufgrund unvollständiger Datenlage  infolge eines schwerwiegenden IT - Vorfalls. (1x berichtet)
Klinik für Frauenheilkunde und Geburtshilfe geschlossen (1x berichtet)</t>
  </si>
  <si>
    <t>Qualitätsindikatoren: Freitextkommentare zur Bewertung der Ergebnisse als Dokumentationsfehler oder Sonstiges (AJ 2024) - GYN-OP</t>
  </si>
  <si>
    <t>Schließung der Abteilung seit 01.07.2024, keine fachliche Bewertung. (1x berichtet)
Schließung der Abteilung seit 17.04.2024, keine fachliche Bewertung. (1x berichtet)
Geburtshilfe wurde geschlossen (1x berichtet)
Die Abteilung wurde zum 31.03.2024 geschlossen. Die verantwortlichen Mitarbeiter:innen können keine Stellungnahme mehr abgeben. Die Abteilung wurde zum 31.03.2024 geschlossen. Die verantwortlichen Mitarbeiter:innen können keine Stellungnahme mehr abgeben. (1x berichtet)
Die Abteilung wurde zum 30.06.2023 geschlossen. Die verantwortlichen Mitarbeiter:innen können keine Stellungnahme mehr abgeben. Die Abteilung wurde zum 30.06.2023 geschlossen. Die verantwortlichen Mitarbeiter:innen können keine Stellungnahme mehr abgeben. (1x berichtet)
Abteilung zum 31.03.2023 geschlossen. (1x berichtet)
Standort mit weiterem Standort fusioniert, seit dem 31.12.2023 geschlossen, Personalwechsel im Rahmen der Fusion - Stellungnahmeverfahren weder sinnvoll und noch durchführbar. (1x berichtet)</t>
  </si>
  <si>
    <t>Das QM wird gebeten, die Strukturen und Prozesse zu prüfen, um eine erneute Abweichung zu vermeiden. (1x berichtet)
Aussetzung des Stellungnahmeverfahrens aufgrund unvollständiger Datenlage  infolge eines schwerwiegenden IT - Vorfalls. (1x berichtet)</t>
  </si>
  <si>
    <t>Nach Ansicht der Fachkommission ist eine Bewertung mit "auffällig" oder "unauffällig" bei mütterlichen Todesfällen im Rahmen des Stellungnahmeverfahrens nicht möglich. (3x berichtet)
Abteilung Geburtshilfe 03/2024 gechlossen. (1x berichtet)</t>
  </si>
  <si>
    <t>Es wurden bereits Maßnahmen ergriffen, das Problem zu beheben. (1x berichtet)</t>
  </si>
  <si>
    <t>Qualitätsindikatoren: Freitextkommentare zur Bewertung der Ergebnisse als Dokumentationsfehler oder Sonstiges (AJ 2024) - PM-GEBH</t>
  </si>
  <si>
    <t>Der LE wird aufgefordert die Prozesse zu prüfen und künftige rechnerische Abweichungen durch entsprechende  Maßnahmen zu vermeiden. (1x berichtet)
Aussetzung des Stellungnahmeverfahrens aufgrund unvollständiger Datenlage infolge eines schwerwiegenden IT-Vorfalls. (1x berichtet)
Die Frakturversorgung wurde an diesem Standort Anfang 2024 eingestellt. (1x berichtet)
Fehlende Beachtung der DeQS-RL Anonymisierungsvorgaben, kein Hinweis auf Qualitäts-mängel (1x berichtet)
Standort geschlossen (1x berichtet)
Aufgrund der sehr geringen Fallzahl werden seit 01.01.2024 in dieser Betriebsstätte keine proximalen Femurfrakturen mehr versorgt. (1x berichtet)</t>
  </si>
  <si>
    <t>Dokumentationsfehler in allen auffälligen Fällen (1x berichtet)</t>
  </si>
  <si>
    <t>Die Ermittlung des Sturzrisikos postoperativ ergab, dass keines vorliegt.
Hinweis der Fachkommission: Nach einem Sturz mit Fraktur sollte bei allen Patientinnen und Patienten ab 65 Jahren eine Sturzprophylaxe zum Standard gehören, unabhängig davon, welcher Punktwert beim Erfassen des Sturzrisikos erreicht wurde. (1x berichtet)
Zum 01. April 2023 ist die Klinik für Orthopädie / Unfallchirurgie am Standort geschlossen worden. (1x berichtet)</t>
  </si>
  <si>
    <t>Krankenhaus zum 30.06.2023 geschlossen (1x berichtet)
Kein Stellungnahmeverfahren - 1 Behandlungsfall führte zur rechnerischen Auffälligkeit (1x berichtet)</t>
  </si>
  <si>
    <t>Das Ergebnis hat sich im Vergleich zum Vorjahr verschlechtert. (1x berichtet)</t>
  </si>
  <si>
    <t>Es liegt eine fehlerhafte Dokumentation vor. (1x berichtet)</t>
  </si>
  <si>
    <t>Dokumentationsfehler, erhöhte Rate an Harnwegsinfektionen (1x berichtet)
Standort geschlossen (1x berichtet)</t>
  </si>
  <si>
    <t>Qualitätsindikatoren: Freitextkommentare zur Bewertung der Ergebnisse als Dokumentationsfehler oder Sonstiges (AJ 2024) - HGV-OSFRAK</t>
  </si>
  <si>
    <t>Fehldoku in allen Fällen (1x berichtet)
Dokumentationsfehler in nahezu allen auffälligen Fällen (1x berichtet)
Gemäß der Stellungnahme handelt es sich in nahezu allen Fällen um einen Dokumentationsfehler. (1x berichtet)
Systematische Unterdokumentation des Kellgren-Lawrences-Scores (1x berichtet)
Fehlende Angabe einer posttraumatische Femurkopfnekrose bzw. Vor-Op (1x berichtet)</t>
  </si>
  <si>
    <t>Der LE wird aufgefordert die Prozesse zu prüfen und künftige rechnerische Abweichungen durch entsprechende  Maßnahmen zu vermeiden. (1x berichtet)
Aussetzung des Stellungnahmeverfahrens aufgrund unvollständiger Datenlage infolge eines schwerwiegenden IT-Vorfalls. (1x berichtet)
Gemäß Lenkungsgremium aus dem Krankenhausplan Niedersachsen herausgenommen (1x berichtet)</t>
  </si>
  <si>
    <t>Dokumentationsfehler bei den Indikationskriterien v.a. bei zweizeitigen Wechseln (1x berichtet)
Dokumentationsfehler bei der Angabe von Indikationskriterien sowie bei vorliegender Pseudarthrose (falscher Bogen) (1x berichtet)
Kodierfehler, da lediglich Kopf- und Inlaywechsel. Gemäß Stellungnahme wäre die Kodierung mit dem OPS 5-821.18 korrekt gewesen, womit der auffällige Vorgänge nicht dokumentationspflichtig gewesen wäre. (1x berichtet)
Kodierfehler, da lediglich Kopf- und Inlaywechsel. Gemäß Stellungnahme wäre die Kodierung mit dem OPS 5-821.18 korrekt gewesen, womit vier der fünf auffälligen Vorgänge nicht dokumentationspflichtig gewesen wären. (1x berichtet)
Dokumentationsfehler bei zweizeitigem Wechsel mit Spacer (1x berichtet)
Lediglich Kopf-/Inlaywechsel, daher Kodierfehler (1x berichtet)</t>
  </si>
  <si>
    <t>Der LE wird aufgefordert die Prozesse zu prüfen und künftige rechnerische Abweichungen durch entsprechende  Maßnahmen zu vermeiden. (1x berichtet)
Krankenhaus 03/2024 geschlossen (1x berichtet)
Standort geschlossen, Ende der Gültigkeit der Standort ID/ Haupt IK, deaktiviert (1x berichtet)
Abteilung geschlossen (1x berichtet)
Fehlende Beachtung der DeQS-RL Anonymisierungsvorgaben, kein Hinweis auf Qualitätsmängel. (1x berichtet)
Standort geschlossen (1x berichtet)</t>
  </si>
  <si>
    <t>Systematisches Dokumentationsproblem aufgrund von Doppelanlagen von QS-Bögen, Datumsangaben, Cut Outs, Inhouse-Stürzen. (1x berichtet)
1 Fall Dokumentationsfehler, da Cutting Out (1x berichtet)</t>
  </si>
  <si>
    <t>Das Ergebnis hat sich im Vergleich zum Vorjahr verschlechtert. (1x berichtet)
Klinik geschlossen (1x berichtet)
Die Frakturversorgung wurde an diesem Standort Anfang 2024 eingestellt. (1x berichtet)
Seit 03/2024 werden keine orthopädisch-unfallchirurgischen Eingriffe mehr durchgeführt. (1x berichtet)
Fehlende Beachtung der DeQS-RL Anonymisierungsvorgaben, kein Hinweis auf Qualitätsmängel. (1x berichtet)
Standort geschlossen (1x berichtet)</t>
  </si>
  <si>
    <t>Sturzprophylaxe in allen Fällen durchgeführt jedoch nicht adäquat dokumentiert (1x berichtet)
Dokumentationsfehler aufgrund einer KISS-Umstellung (1x berichtet)</t>
  </si>
  <si>
    <t>Die Ermittlung des Sturzrisikos postoperativ ergab, dass keines vorliegt.
Hinweis der Fachkommission: Nach einem Sturz mit Fraktur sollte bei allen Patientinnen und Patienten ab 65 Jahren eine Sturzprophylaxe zum Standard gehören, unabhängig davon, welcher Punktwert beim Erfassen des Sturzrisikos erreicht wurde. (1x berichtet)
Gemäß Lenkungsgremium aus dem Krankenhausplan Niedersachsen herausgenommen (1x berichtet)</t>
  </si>
  <si>
    <t>Der LE wird aufgefordert die Prozesse zu prüfen und künftige rechnerische Abweichungen durch entsprechende  Maßnahmen zu vermeiden. (2x berichtet)
Dokumentationsfehler, erhöhte Rate an Harnwegsinfektionen (1x berichtet)
Standort geschlossen (1x berichtet)</t>
  </si>
  <si>
    <t>Fehlerhafte Zuordnung der Prozedurbögen (1x berichtet)
Gemäß Stellungnahme handelt es sich in vier Fällen jeweils um eine Fehldokumentation von allgemeinen Komplikationen im QS-Bogen, die  nach Durchsicht der Akte nicht vorlagen. Damit wäre das Ergebnis nicht mehr rechnerisch auffällig. (1x berichtet)</t>
  </si>
  <si>
    <t>Aufgrund der geringen Fallzahl kann keine qualitative Beurteilung erfolgen. (1x berichtet)</t>
  </si>
  <si>
    <t>Die Summe der stattgehabten Komplikationen bei moderater Gesamtfallzahl ist auffällig und bedarf dringend der Reduzierung unter Nutzung einer SOP Komplikationsmanagement. (1x berichtet)
Die Fachkommission schließt sich der kritischen Würdigung der Fallanalysen an. (1x berichtet)
Standort geschlossen (1x berichtet)</t>
  </si>
  <si>
    <t>Bei zu beobachtender Häufung von Komplikationen wird eine einrichtungsinterne Analyse mit Ableitung von Maßnahmen empfohlen. Eine Schulung zur OP-Technik ist dringend angeraten. (1x berichtet)
Die Summe der stattgehabten Komplikationen bei moderater Gesamtfallzahl ist auffällig und bedarf dringend der Reduzierung unter Nutzung einer SOP Komplikationsmanagement. (1x berichtet)
Die Fachkommission schließt sich den Schlussfolgerungen der Einrichtung an. (1x berichtet)</t>
  </si>
  <si>
    <t>Keine Komplikationen, sondern Indikation zum Wechsel-Eingriff. (1x berichtet)</t>
  </si>
  <si>
    <t>Bei zu beobachtender Häufung von Komplikationen wird eine einrichtungsinterne Analyse mit Ableitung von Maßnahmen empfohlen. Eine Schulung zur OP-Technik ist dringend angeraten (1x berichtet)
Die Summe der stattgehabten Komplikationen bei moderater Gesamtfallzahl ist auffällig und bedarf dringend der Reduzierung unter Nutzung einer SOP Komplikationsmanagement. (1x berichtet)
Abteilungsschließung. (1x berichtet)
Krankenhaus 03/2024 geschlossen (1x berichtet)
Die äußerst geringe Gesamtfallzahl lässt eine qualitative Beurteilung nicht zu. (1x berichtet)
Fehlende Beachtung der DeQS-RL Anonymisierungsvorgaben, kein Hinweis auf Qualitätsmängel (1x berichtet)</t>
  </si>
  <si>
    <t>Dokumentationsfehler im Feld Gehstrecke bei Entlassung (1x berichtet)</t>
  </si>
  <si>
    <t>Aussetzung des Stellungnahmeverfahrens aufgrund unvollständiger Datenlage infolge eines schwerwiegenden IT-Vorfalls. (1x berichtet)
Zum 01. April 2023 ist die Klinik für Orthopädie / Unfallchirurgie am Standort geschlossen worden. (1x berichtet)</t>
  </si>
  <si>
    <t>Fehlerhafte Kodierung liegt zugrunde (1x berichtet)</t>
  </si>
  <si>
    <t>Abteilungsschließung. (1x berichtet)</t>
  </si>
  <si>
    <t>Qualitätsindikatoren: Freitextkommentare zur Bewertung der Ergebnisse als Dokumentationsfehler oder Sonstiges (AJ 2024) - HGV-HEP</t>
  </si>
  <si>
    <t>9 von 10 Fälle Dokumentationsfehler (1x berichtet)</t>
  </si>
  <si>
    <t>Die verkürzte Verweildauer ist ursächlich für die Auffälligkeit (1x berichtet)
Klinik zum 15.12.2023 geschlossen Klinik zum 15.12.2023 geschlossen (1x berichtet)</t>
  </si>
  <si>
    <t>Qualitätsindikatoren: Freitextkommentare zur Bewertung der Ergebnisse als Dokumentationsfehler oder Sonstiges (AJ 2024) - KEP</t>
  </si>
  <si>
    <t>Standort geschlossen (1x berichtet)
Palliativsituation, Einzelfall (1x berichtet)
besonderes Patientenklientel, besonderer Dokumentationsbogen bereits vorhanden (1x berichtet)</t>
  </si>
  <si>
    <t>Abweichung um 1 Fall vom Referenzwert. Hinweis an den Leistungserbringer mit der Aufforderung an das einrichtungsinterne Qualitätsmanagement zur Analyse der rechnerischen Auffälligkeit. (1x berichtet)
Einrichtung geschlossen (1x berichtet)</t>
  </si>
  <si>
    <t>Aufgrund der Schließung der Abteilung seit dem 01.07.2023 erfolgt keine qualitative Bewertung. Der Vorgang wird unter Verwendung der Restekategorie S 99 abgeschlossen. (1x berichtet)
Standort geschlossen (1x berichtet)
Mammachirurgie beendet (1x berichtet)</t>
  </si>
  <si>
    <t>Bei korrekter Dokumentation wäre das Ergebnis dieses Qualitätsindikators rechnerisch unauffällig. (1x berichtet)</t>
  </si>
  <si>
    <t>Abweichung um 1 Fall vom Referenzwert. Hinweis an den Leistungserbringer mit der Aufforderung an das einrichtungsinterne Qualitätsmanagement zur Analyse der rechnerischen Auffälligkeit. (1x berichtet)
Die ultraschallgesteuerte OP wird in der Rechenregel zum Qualitätsindikator nicht berücksichtigt, was zu einer rechnerischen Auffälligkeit führt, obwohl die Behandlung leitliniengerecht erfolgte und korrekt dokumentiert wurde. (1x berichtet)
Standort geschlossen (1x berichtet)</t>
  </si>
  <si>
    <t>Aufgrund der Schließung der Abteilung seit dem 01.07.2023 erfolgt keine qualitative Bewertung. Der Vorgang wird unter Verwendung der Restekategorie S 99 abgeschlossen. (1x berichtet)
Die ultraschallgesteuerte OP wird in der Rechenregel zum Qualitätsindikator nicht berücksichtigt, was zu einer rechnerischen Auffälligkeit führt, obwohl die Behandlung leitliniengerecht erfolgte und korrekt dokumentiert wurde. (1x berichtet)
Einrichtung geschlossen (1x berichtet)
Die chirurgische Behandlung von Brustkrebserkrankungen wurde zum 07.11.2023 eingestellt. (1x berichtet)
Standort ist geschlossen (1x berichtet)
Standort geschlossen (2x berichtet)
Abteilung geschlossen (1x berichtet)</t>
  </si>
  <si>
    <t>Abweichung um 1 Fall vom Referenzwert. Hinweis an den Leistungserbringer mit der Aufforderung an das einrichtungsinterne Qualitätsmanagement zur Analyse der rechnerischen Auffälligkeit. (1x berichtet)
Mammachirurgie beendet (1x berichtet)</t>
  </si>
  <si>
    <t>Sonderfall eines Dokumentationsfehlers: es wurde wahrscheinlich durch Fehlverwendung von Textbausteinen im OP Bericht eine nicht durchgeführte Maßnahme beschrieben (1x berichtet)
Standort geschlossen (1x berichtet)</t>
  </si>
  <si>
    <t>Aussetzung des Stellungnahmeverfahrens aufgrund unvollständiger Datenlage infolge eines schwerwiegenden IT - Vorfalls. (1x berichtet)
Standort geschlossen (1x berichtet)</t>
  </si>
  <si>
    <t>Die Durchführung von Qualitätszirkeln zu diesem Thema wird von der Fachkommission als geeignete Maßnahme eingeschätzt, um Dokumentationsfehler zukünftig zu vermeiden. (1x berichtet)</t>
  </si>
  <si>
    <t>Abweichung um 1 Fall vom Referenzwert. Hinweis an den Leistungserbringer mit der Aufforderung an das einrichtungsinterne Qualitätsmanagement zur Analyse der rechnerischen Auffälligkeit. (1x berichtet)
Aussetzung des Stellungnahmeverfahrens aufgrund unvollständiger Datenlage infolge eines schwerwiegenden IT - Vorfalls. (1x berichtet)
Abteilung geschlossen (2x berichtet)
Krankenhaus zum 01.03.2024 geschlossen. (1x berichtet)
Standort ist geschlossen (1x berichtet)
besonderes Patientenkollektiv, Auffälligkeit Folge der Ablehnung der hist. Sicherung (1x berichtet)
Standort geschlossen (1x berichtet)</t>
  </si>
  <si>
    <t>Aussetzung des Stellungnahmeverfahrens aufgrund unvollständiger Datenlage infolge eines schwerwiegenden IT - Vorfalls. (1x berichtet)
Standort ist geschlossen (1x berichtet)
Standort geschlossen (1x berichtet)
Mammachirurgie beendet (1x berichtet)</t>
  </si>
  <si>
    <t>Qualitätsindikatoren: Freitextkommentare zur Bewertung der Ergebnisse als Dokumentationsfehler oder Sonstiges (AJ 2024) - MC</t>
  </si>
  <si>
    <t>Unzureichende Abbildung der Risikofaktoren des Gesamtpatientenkollektivs führen zu einem falsch zu niedrig erhobenen E-Wert. (2x berichtet)
Durch eine fehlerhafte QS-Dokumentation kam es zu der rechnerischen Auffälligkeit. Die gemeldeten Fälle waren in der Mehrzahl bereits bei Aufnahme vorhanden, so dass bei korrekter Dokumentation keine Auffälligkeit entstanden wäre. Der Klinik wurden diesbezüglich Schulungsmaßnahmen empfohlen. (1x berichtet)
Durch eine unzureichende Abbildung der Risikofaktoren des Gesamtpatientenkollektivs kam es mutmaßlich zu einem falsch zu niedrig erhobenen E-Wert. Die Klinik hat bereits eigeninitiativ ihre Prozesse zur Dokumentation intern angepasst. (1x berichtet)
Der rechnerischen Auffälligkeit liegen unzureichende Kodierungen der Risikofaktoren des Gesamtkollektivs sowie teilweise fehlerhafte QS-Dokumentationen bei Fallzusammenführungen zugrunde. als Gründe werden Personalengpässe beschrieben. (1x berichtet)</t>
  </si>
  <si>
    <t>Das Ergebnis hat sich im Vergleich zum Vorjahr verschlechtert. Die zur Verfügung gestellte Verfahrensanweisung soll konsequent umgesetzt und die Umsetzung laufend überprüft werden. (1x berichtet)
Erkenntnisse der Analyse und die bereits ergriffenen Maßnahmen sind geeignet, die Versorgung der Patientinnen und Patienten zu verbessern. (1x berichtet)
Die entsprechende Station der Fachklinik, in der die Auffälligkeit entstand, wurde zum 30.06.2024 geschlossen. Die Einholung einer Stellungnahme und eine qualitative Bewertung des Ergebnisses waren somit im Stellungnahmeverfahren 2024 nicht mehr möglich. (1x berichtet)
Pat. kam bereits mit einem Dekubitus Grad III ins Haus (1x berichtet)
Die Klinik ist seit dem 30.09.2024 laut Website geschlossen. (1x berichtet)
Das Krankenhaus wurde endgültig geschlossen. (1x berichtet)</t>
  </si>
  <si>
    <t>Der rechnerischen Auffälligkeit liegt eine fehelrhafte Dokumentation zugrunde (Falsche Wundart) (1x berichtet)
der rechnerischen Auffälligkeit liegt in allen Fällen eine Fehldokumentation zugrunde (falsche Wundbeurteilung) (1x berichtet)
der rechnerischen Auffälligkeit liegt in allen Fällen eine Fehldokumentation zugrunde (falscher Dekubitusgrad) (2x berichtet)
Der rechnerischen Auffälligkeit liegt in allen Fällen eine Fehldokumentation zugrunde (falscher Dekubitusgrad). (1x berichtet)
Der rechnerischen Auffälligkeit liegt in allen Fällen eine Fehldokumentation zugrunde (POA und falsche Wundbeurteilung) (2x berichtet)
Der rechnerischen Auffälligkeit liegt in allen Fällen eine Fehldokumentation zugrunde (falsche Wundbeurteilung) (1x berichtet)
individuelle Zielvereinbarungen zur verbesserten Dokumentation der QS-Bögen werden in einem gemeinsamen Fachgespräch mit der Klinik und Vertretern und Vertreterinnen der Fachkommission gemeinsam erarbeitet. (1x berichtet)
der rechnerischen Auffälligkeit liegt in allen Fällen ene Fehldokumentation zugrunde (POA) (2x berichtet)
der rechnerischen Auffälligkeit liegt in allen Fällen ene Fehldokumentation zugrunde (falsche Wundart) (1x berichtet)
der rechnerischen Auffälligkeit liegt in allen Fällen unterschiedliche Fehldokumentationen zugrunde (POA/falscher Dekubitusgrad sowie Fehler bei der Übersetzung von EPUAP-Klassifikation in ICD-Klassifikation ) (1x berichtet)
der rechnerischen Auffälligkeit liegt in allen Fällen eine Fehldokumentation zugrunde (POA) (2x berichtet)
der rechnerischen Auffälligkeit liegt in allen Fällen eine Fehldokumentation zugrunde (POA und falsche Wundeinschätzung) (1x berichtet)
Fehldokumentation in einem Einzelfall, der Dekubitus lag bereits bei Aufnahme vor. (1x berichtet)
Fehldokumentation in einem Fall, der Dekubitus war bereits bei Aufnahme vorhanden. (1x berichtet)
Fehldokumentation in einem Einzelfall, der Dekubitus bestand bereits bei Aufnahme. (1x berichtet)
Fehldokumentation in drei Fällen, der Dekubitus bestand jeweils schon bei Aufnahme. (1x berichtet)
Dokufehler, da eigentlich Dekubitus - Tiefe unbekannt (1x berichtet)
Fehlkodierung in einem Fall, beim Patienten lag kein Dekubitus vor. (1x berichtet)
Fehlkodierung hinsichtlich des Stadiums des Dekubitalulcus. (1x berichtet)
Fehlkodierung bzw. fehlerhafte Klassifzierung des Dekubitus in einem Fall, es handelte sich um einen Dekubitus Stadium 2, nicht 4. (1x berichtet)
POA (1x berichtet)
Dokumentationsfehler in einem Fall, der Dekubitus bestand bereits bei Aufnahme. (1x berichtet)
Es handelte sich um eine Fehlkodierung in einem Fall. Es lag kein Dekubitus Stadium 4, sondern um eine OP-Wunde. (1x berichtet)
Fehlkodierung in einem Einzelfall. Es handelte sich um einen Dekubitus Stadium 2, nicht 4. (1x berichtet)
Fehldokumentation in einem Fall, der Dekubitus lag bereits bei Aufnahme vor. (1x berichtet)
Es handelt sich um einen Dokumentationsfehler in einem Fall, da der Dekubitus bereits bei Aufnahme bestand und der Patient aus einer anderen Klinik zuverlegt. (1x berichtet)
Hier liegt eine Fehlcodierung vor. (2x berichtet)</t>
  </si>
  <si>
    <t>KH war von IT-Problemen betroffen. Geschäftsstelle erhielt unterzeichnetes Dokument von Seiten der Geschäftsführung. (1x berichtet)</t>
  </si>
  <si>
    <t>Die Fachkommission bewertet die Reduktion der Sentinel Events von 10 auf 5 Fälle positiv. Dies lässt vermuten, dass die im Vorjahr eingeleiteten Maßnahmen zur Ergebnisverbesserung greifen. Gleichwohl lässt sich noch keine abschließende Bewertung vornehmen, da die Stellungnahme wesentliche Hinweise der Fachkommission aus dem Vorjahr nicht berücksichtigt. Zudem ist aufgefallen, dass die Abstände zwischen der patientenbezogenen Risikoeinschätzung zu groß sind. Es wird vorsorglich daraufhin gewiesen, dass ggf. im Folgejahr das Lenkungsgremium über die Auffälligkeit in Kenntnis gesetzt werden muss. (1x berichtet)
Aussetzung des Stellungnahmeverfahrens aufgrund unvollständiger Datenlage infolge eines schwerwiegen-den IT-Vorfalls. (1x berichtet)
Die Fachkommission erkennt an, dass sich das Ergebnis verbessert hat. (1x berichtet)
Risikoeinschätzung Dekubitus fehlt (1x berichtet)
Klinik zum 15.12.2023 geschlossen Klinik zum 15.12.2023 geschlossen (1x berichtet)
Fehlende Beachtung der DeQS-RL Anonymisierungsvorgaben, kein Hinweis auf Qualitätsmängel. Zusätzlich Fehldokumentation "POA". (1x berichtet)
Fehlende Beachtung der DeQS-RL Anonymisierungsvorgaben, kein Hinweis auf Qualitätsmängel. (1x berichtet)
Es besteht nicht die Möglichkeit mitgelieferte Links zu öffnen. Auf Grund der Fallschwere scheint der Dekubitus unvermeidbar. (1x berichtet)
Dekubitus wurde falsch eingestuft (1x berichtet)
Standort geschlossen, Bewertung nicht möglich. (1x berichtet)
Das Krankenhaus wurde endgültig geschlossen. (1x berichtet)
Laut der hochgeladenen Unterlagen ist ein Dekubitus bei Aufnahme dokumentiert. (1x berichtet)</t>
  </si>
  <si>
    <t>Qualitätsindikatoren: Freitextkommentare zur Bewertung der Ergebnisse als Dokumentationsfehler oder Sonstiges (AJ 2024) - DEK</t>
  </si>
  <si>
    <t>Fehlende Beachtung der DeQS-RL Anonymisierungsvorgaben, kein Hinweis auf Qualitätsmängel (1x berichtet)</t>
  </si>
  <si>
    <t>Das QM wird gebeten, die Strukturen und Prozesse zu prüfen, um eine erneute Abweichung zu vermeiden. (1x berichtet)
Dokumentationsprobleme, durch verschiedene Komponenten (Software, Geräteneuanschaffung, fehlerhafte Dokumentation), aufgearbeitet. (1x berichtet)</t>
  </si>
  <si>
    <t>Das QM wird gebeten, die Strukturen und Prozesse zu prüfen, um eine erneute Abweichung zu vermeiden. (1x berichtet)
Fehlende Beachtung der DeQS-RL Anonymisierungsvorgaben. Anpassung der Kapazitäten der Reanimationseinheiten bei Mehrlingsgeburten an das Behandlungslevel ist wünschenswert. (1x berichtet)</t>
  </si>
  <si>
    <t>Das QM wird gebeten, die Strukturen und Prozesse zu prüfen, um eine erneute Abweichung zu vermeiden. (1x berichtet)
Medizinisches Problem im Vorfeld der Krankenhausaufnahme außerhalb der unmittelbaren Verantwortung des Leistungserbringenden. (1x berichtet)</t>
  </si>
  <si>
    <t>Qualitätsindikatoren: Freitextkommentare zur Bewertung der Ergebnisse als Dokumentationsfehler oder Sonstiges (AJ 2024) - PM-NEO</t>
  </si>
  <si>
    <t>Der Stellungnahme war zu entnehmen, dass die Abweichung vom Referenzbereich im Wesentlichen auf eine Fehlkodierung zurückzuführen ist. So lag bei vielen PatientInnen keine ambulant erworbene Pneumonie vor. Der Leistungserbringer wird aufgefordert, verstärkt auf eine korrekte Kodierung zu achten und die Dokumentation für das Erfassungsjahr 2024 zu prüfen. (1x berichtet)
Der LE wird gebeten die Abweichung zu prüfen und entsprechende Maßnahmen daraus abzuleiten. (1x berichtet)
Die Einrichtung wurde zwischenzeitlich geschlossen. (1x berichtet)
Kodierprobleme bei den ICD-10-Diagnosen von Spezialfällen einer pulmonologischen Fachklinik führen aus Sicht der Fachkommission zu dem rechnerisch auffälligen QI-Ergebnis. Ein Qualitätsproblem ist bei der medizinischen Versorgung der auffälligen gekennzeichneten Fälle nicht ersichtlich. (1x berichtet)
Krankenhaus 03/2024 geschlossen. (1x berichtet)
Fehlende Beachtung der DeQS-RL Anonymisierungsvorgaben, kein Hinweis auf Qualitätsmängel (1x berichtet)
Abteilung geschlossen (1x berichtet)
Das Krankenhaus wurde endgültig geschlossen. (1x berichtet)</t>
  </si>
  <si>
    <t>Die Fachkommission bedankt sich für die ausführliche Stellungnahme. (1x berichtet)</t>
  </si>
  <si>
    <t>Der Leistungserbringer legte eine umfangreiche Analyse der auffälligen Vorgänge vor und hat bereits Maßnahmen zur Verbesserung des Indikatorergebnisses eingeleitet. Die bestehenden Dokumentationsdefizite ermöglichten der Fachkommission jedoch keine sichere Bewertung medizinischen Qualität. (1x berichtet)
Klinik zum 15.12.2023 geschlossen Klinik zum 15.12.2023 geschlossen (1x berichtet)
Die geschilderten Fälle aus 2 Fachabteilungen entsprechen dem klinischen Alltag und sind soweit nachvollziehbar (1x berichtet)
Cyberangriff, besondere Situation (1x berichtet)
Personelle Umstellung (1x berichtet)
Abteilung geschlossen (1x berichtet)</t>
  </si>
  <si>
    <t>Der Stellungnahme ist zu entnehmen, dass die Abweichung vom Referenzbereich im Wesentlichen auf eine unzureichene Dokumentationen zurückzuführen ist. Der Leistungserbringer wird aufgefordert, verstärkt auf eine korrekte Dokumentation zu achten, da somit Anfragen zum Stellungnahmeverfahren vermieden werden können und die Zahl der reliablen Ergebnisse bei deren Veröffentlichung zunimmt. Da der Leistungserbringer bereits im Vorjahr mit Dokumentationsdefiziten in dem Indikator auffiel und sich das Indikatorergebnis nur geringfügig verbessert hat, weist die Fachkommission vorsorglich darauf hin, dass im Folgejahr die Bewertung als qualitativ auffällig vorgenommen werden muss, da anhaltende Dokumentationsfehler auf Struktur- und Prozessmängel hinweisen. (1x berichtet)
Der LE gab an, dass die Dokumentation der Atemfrequenz bei Entlassung nicht korrekt übertragen wurde. Der LE räumte einen Dokumentationsfehler ein. Die Atemfrequenz wird zwar erhoben, aber nicht automatisch in die QS-Bögen übertragen. (1x berichtet)
Die Stabilitätskriterien sind auch vor dem Entlassungstag zu dokumentieren. Egal, wo diese dokumentiert werden, muss der LE dafür Sorge tragen, dass die Information übertragen wird. Der Prozess sollte angepasst werden, sodass das Dokumentationsproblem nicht erneut auftritt. (1x berichtet)</t>
  </si>
  <si>
    <t>Aussetzung des Stellungnahmeverfahrens aufgrund von unvollständiger Datenlage infolge eines schwerwiegenden IT-Vorfalls. (1x berichtet)
Eine hausinterne SOP wurde erstellt und umgesetzt. (1x berichtet)
Da GBA und IQTiG die Validität des Qualitätsindikators in Frage stellen, sieht sich die Fachkommission außerstande, das Indikatorergebnis qualitativ zu bewerten (1x berichtet)
Da GBA und IQTiG die Validität des Qualitätsindikators in Frage stellen, sieht sich die Fachkommission außerstande, das Indikatorergebnis qualitativ zu bewerten. (1x berichtet)
Klinik zum 15.12.2023 geschlossen Klinik zum 15.12.2023 geschlossen (1x berichtet)
Personelle Umstellung (1x berichtet)
Abteilung geschlossen (1x berichtet)
Das Krankenhaus wurde endgültig geschlossen. (3x berichtet)
Im Januar 2023 wurde die Somatik an diesem Standort komplett aufgelöst. (1x berichtet)</t>
  </si>
  <si>
    <t>Abteilung geschlossen (1x berichtet)
Das Krankenhaus wurde endgültig geschlossen. (1x berichtet)</t>
  </si>
  <si>
    <t>Der LE wurde aufgefordert die Abweichung zu überprüfen und entsprechende Maßnahmen einzuleiten. (1x berichtet)
Die Einrichtung wurde zwischenzeitlich geschlossen. (1x berichtet)
Das Krankenhaus wurde endgültig geschlossen. (1x berichtet)</t>
  </si>
  <si>
    <t>Qualitätsindikatoren: Freitextkommentare zur Bewertung der Ergebnisse als Dokumentationsfehler oder Sonstiges (AJ 2024) - CAP</t>
  </si>
  <si>
    <t>Maßnahmenstufe 1</t>
  </si>
  <si>
    <t>Maßnahmenstufe 2</t>
  </si>
  <si>
    <t>bei qualitativ auffälligen Ergebnissen</t>
  </si>
  <si>
    <t>bei nicht qualitativ auffälligen Ergebnissen</t>
  </si>
  <si>
    <t>Auffälligkeitskriterien: Leistungserbringer mit Maßnahmenstufe 1 oder 2 (AJ 2024) – CHE</t>
  </si>
  <si>
    <t>Auffälligkeitskriterien: Leistungserbringer mit Maßnahmenstufe 1 oder 2 (AJ 2024) – TX-HTX</t>
  </si>
  <si>
    <t>Auffälligkeitskriterien: Leistungserbringer mit Maßnahmenstufe 1 oder 2 (AJ 2024) – TX-MKU</t>
  </si>
  <si>
    <t>Auffälligkeitskriterien: Leistungserbringer mit Maßnahmenstufe 1 oder 2 (AJ 2024) – KCHK-AK-CHIR</t>
  </si>
  <si>
    <t>Auffälligkeitskriterien: Leistungserbringer mit Maßnahmenstufe 1 oder 2 (AJ 2024) – KCHK-AK-KATH</t>
  </si>
  <si>
    <t>Auffälligkeitskriterien: Leistungserbringer mit Maßnahmenstufe 1 oder 2 (AJ 2024) – KCHK-KC</t>
  </si>
  <si>
    <t>Auffälligkeitskriterien: Leistungserbringer mit Maßnahmenstufe 1 oder 2 (AJ 2024) – KCHK-MK-CHIR</t>
  </si>
  <si>
    <t>Auffälligkeitskriterien: Leistungserbringer mit Maßnahmenstufe 1 oder 2 (AJ 2024) – KCHK-MK-KATH</t>
  </si>
  <si>
    <t>Auffälligkeitskriterien: Leistungserbringer mit Maßnahmenstufe 1 oder 2 (AJ 2024) – KCHK-D</t>
  </si>
  <si>
    <t>Auffälligkeitskriterien: Leistungserbringer mit Maßnahmenstufe 1 oder 2 (AJ 2024) – TX-LLS</t>
  </si>
  <si>
    <t>Auffälligkeitskriterien: Leistungserbringer mit Maßnahmenstufe 1 oder 2 (AJ 2024) – TX-LTX</t>
  </si>
  <si>
    <t>Auffälligkeitskriterien: Leistungserbringer mit Maßnahmenstufe 1 oder 2 (AJ 2024) – TX-LUTX</t>
  </si>
  <si>
    <t>Auffälligkeitskriterien: Leistungserbringer mit Maßnahmenstufe 1 oder 2 (AJ 2024) – TX-NLS</t>
  </si>
  <si>
    <t>Auffälligkeitskriterien: Leistungserbringer mit Maßnahmenstufe 1 oder 2 (AJ 2024) – NET-NTX</t>
  </si>
  <si>
    <t>Auffälligkeitskriterien: Leistungserbringer mit Maßnahmenstufe 1 oder 2 (AJ 2024) – NET-PNTX-D</t>
  </si>
  <si>
    <t>3 / 36
(8,33 %)</t>
  </si>
  <si>
    <t>5 / 71
(7,04 %)</t>
  </si>
  <si>
    <t>Auffälligkeitskriterien: Leistungserbringer mit Maßnahmenstufe 1 oder 2 (AJ 2024) – PCI</t>
  </si>
  <si>
    <t>Auffälligkeitskriterien: Leistungserbringer mit Maßnahmenstufe 1 oder 2 (AJ 2024) – WI-NI-D</t>
  </si>
  <si>
    <t>5 / 22
(22,73 %)</t>
  </si>
  <si>
    <t>Auffälligkeitskriterien: Leistungserbringer mit Maßnahmenstufe 1 oder 2 (AJ 2024) – HSMDEF-HSM-IMPL</t>
  </si>
  <si>
    <t>Auffälligkeitskriterien: Leistungserbringer mit Maßnahmenstufe 1 oder 2 (AJ 2024) – HSMDEF-HSM-REV</t>
  </si>
  <si>
    <t>Auffälligkeitskriterien: Leistungserbringer mit Maßnahmenstufe 1 oder 2 (AJ 2024) – HSMDEF-DEFI-IMPL</t>
  </si>
  <si>
    <t>Auffälligkeitskriterien: Leistungserbringer mit Maßnahmenstufe 1 oder 2 (AJ 2024) – HSMDEF-DEFI-REV</t>
  </si>
  <si>
    <t>Auffälligkeitskriterien: Leistungserbringer mit Maßnahmenstufe 1 oder 2 (AJ 2024) – KAROTIS</t>
  </si>
  <si>
    <t>Auffälligkeitskriterien: Leistungserbringer mit Maßnahmenstufe 1 oder 2 (AJ 2024) – GYN-OP</t>
  </si>
  <si>
    <t>Auffälligkeitskriterien: Leistungserbringer mit Maßnahmenstufe 1 oder 2 (AJ 2024) – PM-GEBH</t>
  </si>
  <si>
    <t>Auffälligkeitskriterien: Leistungserbringer mit Maßnahmenstufe 1 oder 2 (AJ 2024) – HGV-OSFRAK</t>
  </si>
  <si>
    <t>Auffälligkeitskriterien: Leistungserbringer mit Maßnahmenstufe 1 oder 2 (AJ 2024) – HGV-HEP</t>
  </si>
  <si>
    <t>Auffälligkeitskriterien: Leistungserbringer mit Maßnahmenstufe 1 oder 2 (AJ 2024) – MC</t>
  </si>
  <si>
    <t>9 / 24
(37,50 %)</t>
  </si>
  <si>
    <t>Auffälligkeitskriterien: Leistungserbringer mit Maßnahmenstufe 1 oder 2 (AJ 2024) – DEK</t>
  </si>
  <si>
    <t>Auffälligkeitskriterien: Leistungserbringer mit Maßnahmenstufe 1 oder 2 (AJ 2024) – PM-NEO</t>
  </si>
  <si>
    <t>Auffälligkeitskriterien: Leistungserbringer mit Maßnahmenstufe 1 oder 2 (AJ 2024) – CAP</t>
  </si>
  <si>
    <t>Qualitätsindikatoren: Leistungserbringer mit Maßnahmenstufe 1 oder 2 (AJ 2024) – CHE</t>
  </si>
  <si>
    <t>Qualitätsindikatoren: Leistungserbringer mit Maßnahmenstufe 1 oder 2 (AJ 2024) – TX-HTX</t>
  </si>
  <si>
    <t>Qualitätsindikatoren: Leistungserbringer mit Maßnahmenstufe 1 oder 2 (AJ 2024) – TX-MKU</t>
  </si>
  <si>
    <t>Qualitätsindikatoren: Leistungserbringer mit Maßnahmenstufe 1 oder 2 (AJ 2024) – KCHK-AK-CHIR</t>
  </si>
  <si>
    <t>Qualitätsindikatoren: Leistungserbringer mit Maßnahmenstufe 1 oder 2 (AJ 2024) – KCHK-AK-KATH</t>
  </si>
  <si>
    <t>Qualitätsindikatoren: Leistungserbringer mit Maßnahmenstufe 1 oder 2 (AJ 2024) – KCHK-KC</t>
  </si>
  <si>
    <t>Qualitätsindikatoren: Leistungserbringer mit Maßnahmenstufe 1 oder 2 (AJ 2024) – KCHK-KC-KOMB</t>
  </si>
  <si>
    <t>Qualitätsindikatoren: Leistungserbringer mit Maßnahmenstufe 1 oder 2 (AJ 2024) – KCHK-MK-CHIR</t>
  </si>
  <si>
    <t>Qualitätsindikatoren: Leistungserbringer mit Maßnahmenstufe 1 oder 2 (AJ 2024) – KCHK-MK-KATH</t>
  </si>
  <si>
    <t>Qualitätsindikatoren: Leistungserbringer mit Maßnahmenstufe 1 oder 2 (AJ 2024) – TX-LLS</t>
  </si>
  <si>
    <t>Qualitätsindikatoren: Leistungserbringer mit Maßnahmenstufe 1 oder 2 (AJ 2024) – TX-LTX</t>
  </si>
  <si>
    <t>Qualitätsindikatoren: Leistungserbringer mit Maßnahmenstufe 1 oder 2 (AJ 2024) – TX-LUTX</t>
  </si>
  <si>
    <t>Qualitätsindikatoren: Leistungserbringer mit Maßnahmenstufe 1 oder 2 (AJ 2024) – TX-NLS</t>
  </si>
  <si>
    <t>6 / 149
(4,03 %)</t>
  </si>
  <si>
    <t>0 / 149
(0,00 %)</t>
  </si>
  <si>
    <t>1 / 87
(1,15 %)</t>
  </si>
  <si>
    <t>0 / 87
(0,00 %)</t>
  </si>
  <si>
    <t>1 / 81
(1,23 %)</t>
  </si>
  <si>
    <t>0 / 81
(0,00 %)</t>
  </si>
  <si>
    <t>Qualitätsindikatoren: Leistungserbringer mit Maßnahmenstufe 1 oder 2 (AJ 2024) – NET-DIAL</t>
  </si>
  <si>
    <t>Qualitätsindikatoren: Leistungserbringer mit Maßnahmenstufe 1 oder 2 (AJ 2024) – NET-NTX</t>
  </si>
  <si>
    <t>Qualitätsindikatoren: Leistungserbringer mit Maßnahmenstufe 1 oder 2 (AJ 2024) – NET-PNTX</t>
  </si>
  <si>
    <t>4 / 37
(10,81 %)</t>
  </si>
  <si>
    <t>10 / 25
(40,00 %)</t>
  </si>
  <si>
    <t>10 / 32
(31,25 %)</t>
  </si>
  <si>
    <t>9 / 100
(9,00 %)</t>
  </si>
  <si>
    <t>0 / 100
(0,00 %)</t>
  </si>
  <si>
    <t>Qualitätsindikatoren: Leistungserbringer mit Maßnahmenstufe 1 oder 2 (AJ 2024) – PCI</t>
  </si>
  <si>
    <t>19 / 253
(7,51 %)</t>
  </si>
  <si>
    <t>2 / 177
(1,13 %)</t>
  </si>
  <si>
    <t>1 / 253
(0,40 %)</t>
  </si>
  <si>
    <t>0 / 177
(0,00 %)</t>
  </si>
  <si>
    <t>19 / 234
(8,12 %)</t>
  </si>
  <si>
    <t>1 / 234
(0,43 %)</t>
  </si>
  <si>
    <t>Qualitätsindikatoren: Leistungserbringer mit Maßnahmenstufe 1 oder 2 (AJ 2024) – WI-HI-A</t>
  </si>
  <si>
    <t>3 / 74
(4,05 %)</t>
  </si>
  <si>
    <t>0 / 74
(0,00 %)</t>
  </si>
  <si>
    <t>Qualitätsindikatoren: Leistungserbringer mit Maßnahmenstufe 1 oder 2 (AJ 2024) – WI-HI-S</t>
  </si>
  <si>
    <t>Qualitätsindikatoren: Leistungserbringer mit Maßnahmenstufe 1 oder 2 (AJ 2024) – WI-NI-A</t>
  </si>
  <si>
    <t>5 / 20
(25,00 %)</t>
  </si>
  <si>
    <t>Qualitätsindikatoren: Leistungserbringer mit Maßnahmenstufe 1 oder 2 (AJ 2024) – WI-NI-S</t>
  </si>
  <si>
    <t>11 / 17
(64,71 %)</t>
  </si>
  <si>
    <t>15 / 25
(60,00 %)</t>
  </si>
  <si>
    <t>19 / 27
(70,37 %)</t>
  </si>
  <si>
    <t>Qualitätsindikatoren: Leistungserbringer mit Maßnahmenstufe 1 oder 2 (AJ 2024) – HSMDEF-HSM-IMPL</t>
  </si>
  <si>
    <t>Qualitätsindikatoren: Leistungserbringer mit Maßnahmenstufe 1 oder 2 (AJ 2024) – HSMDEF-HSM-REV</t>
  </si>
  <si>
    <t>10 / 24
(41,67 %)</t>
  </si>
  <si>
    <t>5 / 15
(33,33 %)</t>
  </si>
  <si>
    <t>Qualitätsindikatoren: Leistungserbringer mit Maßnahmenstufe 1 oder 2 (AJ 2024) – HSMDEF-DEFI-IMPL</t>
  </si>
  <si>
    <t>Qualitätsindikatoren: Leistungserbringer mit Maßnahmenstufe 1 oder 2 (AJ 2024) – HSMDEF-DEFI-REV</t>
  </si>
  <si>
    <t>2 / 21
(9,52 %)</t>
  </si>
  <si>
    <t>5 / 16
(31,25 %)</t>
  </si>
  <si>
    <t>4 / 80
(5,00 %)</t>
  </si>
  <si>
    <t>0 / 80
(0,00 %)</t>
  </si>
  <si>
    <t>Qualitätsindikatoren: Leistungserbringer mit Maßnahmenstufe 1 oder 2 (AJ 2024) – KAROTIS</t>
  </si>
  <si>
    <t>1 / 203
(0,49 %)</t>
  </si>
  <si>
    <t>0 / 203
(0,00 %)</t>
  </si>
  <si>
    <t>10 / 18
(55,56 %)</t>
  </si>
  <si>
    <t>4 / 20
(20,00 %)</t>
  </si>
  <si>
    <t>Qualitätsindikatoren: Leistungserbringer mit Maßnahmenstufe 1 oder 2 (AJ 2024) – GYN-OP</t>
  </si>
  <si>
    <t>12 / 32
(37,50 %)</t>
  </si>
  <si>
    <t>Qualitätsindikatoren: Leistungserbringer mit Maßnahmenstufe 1 oder 2 (AJ 2024) – PM-GEBH</t>
  </si>
  <si>
    <t>6 / 42
(14,29 %)</t>
  </si>
  <si>
    <t>Qualitätsindikatoren: Leistungserbringer mit Maßnahmenstufe 1 oder 2 (AJ 2024) – HGV-OSFRAK</t>
  </si>
  <si>
    <t>3 / 48
(6,25 %)</t>
  </si>
  <si>
    <t>9 / 144
(6,25 %)</t>
  </si>
  <si>
    <t>0 / 144
(0,00 %)</t>
  </si>
  <si>
    <t>10 / 39
(25,64 %)</t>
  </si>
  <si>
    <t>3 / 31
(9,68 %)</t>
  </si>
  <si>
    <t>Qualitätsindikatoren: Leistungserbringer mit Maßnahmenstufe 1 oder 2 (AJ 2024) – HGV-HEP</t>
  </si>
  <si>
    <t>Qualitätsindikatoren: Leistungserbringer mit Maßnahmenstufe 1 oder 2 (AJ 2024) – KEP</t>
  </si>
  <si>
    <t>6 / 10
(60,00 %)</t>
  </si>
  <si>
    <t>Qualitätsindikatoren: Leistungserbringer mit Maßnahmenstufe 1 oder 2 (AJ 2024) – MC</t>
  </si>
  <si>
    <t>12 / 46
(26,09 %)</t>
  </si>
  <si>
    <t>36 / 136
(26,47 %)</t>
  </si>
  <si>
    <t>4 / 290
(1,38 %)</t>
  </si>
  <si>
    <t>1 / 136
(0,74 %)</t>
  </si>
  <si>
    <t>0 / 290
(0,00 %)</t>
  </si>
  <si>
    <t>Qualitätsindikatoren: Leistungserbringer mit Maßnahmenstufe 1 oder 2 (AJ 2024) – DEK</t>
  </si>
  <si>
    <t>0 / 102
(0,00 %)</t>
  </si>
  <si>
    <t>Qualitätsindikatoren: Leistungserbringer mit Maßnahmenstufe 1 oder 2 (AJ 2024) – PM-NEO</t>
  </si>
  <si>
    <t>24 / 56
(42,86 %)</t>
  </si>
  <si>
    <t>2 / 81
(2,47 %)</t>
  </si>
  <si>
    <t>17 / 47
(36,17 %)</t>
  </si>
  <si>
    <t>3 / 108
(2,78 %)</t>
  </si>
  <si>
    <t>0 / 108
(0,00 %)</t>
  </si>
  <si>
    <t>25 / 97
(25,77 %)</t>
  </si>
  <si>
    <t>0 / 97
(0,00 %)</t>
  </si>
  <si>
    <t>4 / 53
(7,55 %)</t>
  </si>
  <si>
    <t>16 / 82
(19,51 %)</t>
  </si>
  <si>
    <t>4 / 103
(3,88 %)</t>
  </si>
  <si>
    <t>Qualitätsindikatoren: Leistungserbringer mit Maßnahmenstufe 1 oder 2 (AJ 2024) – CAP</t>
  </si>
  <si>
    <t>Bundesland</t>
  </si>
  <si>
    <t>Anzahl Leistungserbringer</t>
  </si>
  <si>
    <t>Anteil rech. Auffälligkeiten an allen AK-Ergebnissen</t>
  </si>
  <si>
    <t>Anzahl weiterer Auffälligkeiten (ohne Best Practice)</t>
  </si>
  <si>
    <t>Anteil durchgeführter Stellungnahmeverfahren an allen auffälligen Ergebnissen</t>
  </si>
  <si>
    <t>Anteil qual. auffälliger Ergebnisse an allen auffälligen Ergebnissen</t>
  </si>
  <si>
    <t>Anteil qual. auffälliger Ergebnisse an allen durchgeführten Stellungnahmeverfahren</t>
  </si>
  <si>
    <t>Bayern</t>
  </si>
  <si>
    <t>176</t>
  </si>
  <si>
    <t>2 / 525
(0,38 %)</t>
  </si>
  <si>
    <t>Brandenburg</t>
  </si>
  <si>
    <t>0 / 117
(0,00 %)</t>
  </si>
  <si>
    <t>-</t>
  </si>
  <si>
    <t>- / -
(-)</t>
  </si>
  <si>
    <t>Berlin</t>
  </si>
  <si>
    <t>0 / 120
(0,00 %)</t>
  </si>
  <si>
    <t>Baden-Württemberg</t>
  </si>
  <si>
    <t>105</t>
  </si>
  <si>
    <t>Bremen</t>
  </si>
  <si>
    <t>Hessen</t>
  </si>
  <si>
    <t>81</t>
  </si>
  <si>
    <t>0 / 243
(0,00 %)</t>
  </si>
  <si>
    <t>Hamburg</t>
  </si>
  <si>
    <t>Mecklenburg-Vorpommern</t>
  </si>
  <si>
    <t>Niedersachsen</t>
  </si>
  <si>
    <t>102</t>
  </si>
  <si>
    <t>2 / 300
(0,67 %)</t>
  </si>
  <si>
    <t>Nordrhein-Westfalen</t>
  </si>
  <si>
    <t>264</t>
  </si>
  <si>
    <t>1 / 791
(0,13 %)</t>
  </si>
  <si>
    <t>Rheinland-Pfalz</t>
  </si>
  <si>
    <t>66</t>
  </si>
  <si>
    <t>0 / 196
(0,00 %)</t>
  </si>
  <si>
    <t>Schleswig-Holstein</t>
  </si>
  <si>
    <t>2 / 102
(1,96 %)</t>
  </si>
  <si>
    <t>Saarland</t>
  </si>
  <si>
    <t>Sachsen</t>
  </si>
  <si>
    <t>0 / 183
(0,00 %)</t>
  </si>
  <si>
    <t>Sachsen-Anhalt</t>
  </si>
  <si>
    <t>3 / 111
(2,70 %)</t>
  </si>
  <si>
    <t>Thüringen</t>
  </si>
  <si>
    <t>1 / 105
(0,95 %)</t>
  </si>
  <si>
    <t>Gesamt</t>
  </si>
  <si>
    <t>1.114</t>
  </si>
  <si>
    <t>11 / 3.328
(0,33 %)</t>
  </si>
  <si>
    <t>Auffälligkeitskriterien: Ergebnisse nach Stellungnahmeverfahren pro Bundesland (AJ 2024) – CHE</t>
  </si>
  <si>
    <t>58 / 1.313
(4,42 %)</t>
  </si>
  <si>
    <t>57 / 58
(98,28 %)</t>
  </si>
  <si>
    <t>7 / 209
(3,35 %)</t>
  </si>
  <si>
    <t>16 / 251
(6,37 %)</t>
  </si>
  <si>
    <t>7 / 16
(43,75 %)</t>
  </si>
  <si>
    <t>6 / 16
(37,50 %)</t>
  </si>
  <si>
    <t>155</t>
  </si>
  <si>
    <t>57 / 899
(6,34 %)</t>
  </si>
  <si>
    <t>8 / 82
(9,76 %)</t>
  </si>
  <si>
    <t>99</t>
  </si>
  <si>
    <t>35 / 558
(6,27 %)</t>
  </si>
  <si>
    <t>3 / 141
(2,13 %)</t>
  </si>
  <si>
    <t>4 / 147
(2,72 %)</t>
  </si>
  <si>
    <t>139</t>
  </si>
  <si>
    <t>39 / 758
(5,15 %)</t>
  </si>
  <si>
    <t>35 / 39
(89,74 %)</t>
  </si>
  <si>
    <t>89 / 1.851
(4,81 %)</t>
  </si>
  <si>
    <t>62 / 89
(69,66 %)</t>
  </si>
  <si>
    <t>55 / 89
(61,80 %)</t>
  </si>
  <si>
    <t>55 / 62
(88,71 %)</t>
  </si>
  <si>
    <t>18 / 350
(5,14 %)</t>
  </si>
  <si>
    <t>13 / 207
(6,28 %)</t>
  </si>
  <si>
    <t>3 / 66
(4,55 %)</t>
  </si>
  <si>
    <t>11 / 316
(3,48 %)</t>
  </si>
  <si>
    <t>10 / 11
(90,91 %)</t>
  </si>
  <si>
    <t>9 / 212
(4,25 %)</t>
  </si>
  <si>
    <t>4 / 179
(2,23 %)</t>
  </si>
  <si>
    <t>1.342</t>
  </si>
  <si>
    <t>374 / 7.539
(4,96 %)</t>
  </si>
  <si>
    <t>292 / 374
(78,07 %)</t>
  </si>
  <si>
    <t>235 / 374
(62,83 %)</t>
  </si>
  <si>
    <t>235 / 292
(80,48 %)</t>
  </si>
  <si>
    <t>Auffälligkeitskriterien: Ergebnisse nach Stellungnahmeverfahren pro Bundesland (AJ 2024) – PCI</t>
  </si>
  <si>
    <t>286</t>
  </si>
  <si>
    <t>31 / 572
(5,42 %)</t>
  </si>
  <si>
    <t>22 / 31
(70,97 %)</t>
  </si>
  <si>
    <t>5 / 126
(3,97 %)</t>
  </si>
  <si>
    <t>184</t>
  </si>
  <si>
    <t>11 / 368
(2,99 %)</t>
  </si>
  <si>
    <t>120</t>
  </si>
  <si>
    <t>4 / 240
(1,67 %)</t>
  </si>
  <si>
    <t>4 / 86
(4,65 %)</t>
  </si>
  <si>
    <t>141</t>
  </si>
  <si>
    <t>11 / 282
(3,90 %)</t>
  </si>
  <si>
    <t>7 / 11
(63,64 %)</t>
  </si>
  <si>
    <t>362</t>
  </si>
  <si>
    <t>29 / 724
(4,01 %)</t>
  </si>
  <si>
    <t>22 / 29
(75,86 %)</t>
  </si>
  <si>
    <t>19 / 22
(86,36 %)</t>
  </si>
  <si>
    <t>1 / 170
(0,59 %)</t>
  </si>
  <si>
    <t>7 / 114
(6,14 %)</t>
  </si>
  <si>
    <t>86</t>
  </si>
  <si>
    <t>2 / 172
(1,16 %)</t>
  </si>
  <si>
    <t>5 / 104
(4,81 %)</t>
  </si>
  <si>
    <t>1.645</t>
  </si>
  <si>
    <t>116 / 3.290
(3,53 %)</t>
  </si>
  <si>
    <t>77 / 116
(66,38 %)</t>
  </si>
  <si>
    <t>62 / 116
(53,45 %)</t>
  </si>
  <si>
    <t>62 / 77
(80,52 %)</t>
  </si>
  <si>
    <t>Auffälligkeitskriterien: Ergebnisse nach Stellungnahmeverfahren pro Bundesland (AJ 2024) – WI-NI-D</t>
  </si>
  <si>
    <t>171</t>
  </si>
  <si>
    <t>10 / 831
(1,20 %)</t>
  </si>
  <si>
    <t>1 / 180
(0,56 %)</t>
  </si>
  <si>
    <t>2 / 169
(1,18 %)</t>
  </si>
  <si>
    <t>4 / 483
(0,83 %)</t>
  </si>
  <si>
    <t>3 / 345
(0,87 %)</t>
  </si>
  <si>
    <t>0 / 89
(0,00 %)</t>
  </si>
  <si>
    <t>1 / 123
(0,81 %)</t>
  </si>
  <si>
    <t>87</t>
  </si>
  <si>
    <t>8 / 426
(1,88 %)</t>
  </si>
  <si>
    <t>244</t>
  </si>
  <si>
    <t>19 / 1.184
(1,60 %)</t>
  </si>
  <si>
    <t>11 / 19
(57,89 %)</t>
  </si>
  <si>
    <t>8 / 19
(42,11 %)</t>
  </si>
  <si>
    <t>4 / 273
(1,47 %)</t>
  </si>
  <si>
    <t>3 / 142
(2,11 %)</t>
  </si>
  <si>
    <t>0 / 268
(0,00 %)</t>
  </si>
  <si>
    <t>2 / 157
(1,27 %)</t>
  </si>
  <si>
    <t>1 / 147
(0,68 %)</t>
  </si>
  <si>
    <t>1.005</t>
  </si>
  <si>
    <t>58 / 4.895
(1,18 %)</t>
  </si>
  <si>
    <t>45 / 58
(77,59 %)</t>
  </si>
  <si>
    <t>36 / 58
(62,07 %)</t>
  </si>
  <si>
    <t>36 / 45
(80,00 %)</t>
  </si>
  <si>
    <t>Auffälligkeitskriterien: Ergebnisse nach Stellungnahmeverfahren pro Bundesland (AJ 2024) – HSMDEF-HSM-IMPL</t>
  </si>
  <si>
    <t>130</t>
  </si>
  <si>
    <t>5 / 637
(0,78 %)</t>
  </si>
  <si>
    <t>2 / 144
(1,39 %)</t>
  </si>
  <si>
    <t>5 / 393
(1,27 %)</t>
  </si>
  <si>
    <t>0 / 250
(0,00 %)</t>
  </si>
  <si>
    <t>20</t>
  </si>
  <si>
    <t>1 / 100
(1,00 %)</t>
  </si>
  <si>
    <t>5 / 373
(1,34 %)</t>
  </si>
  <si>
    <t>183</t>
  </si>
  <si>
    <t>8 / 891
(0,90 %)</t>
  </si>
  <si>
    <t>4 / 227
(1,76 %)</t>
  </si>
  <si>
    <t>0 / 99
(0,00 %)</t>
  </si>
  <si>
    <t>1 / 197
(0,51 %)</t>
  </si>
  <si>
    <t>0 / 129
(0,00 %)</t>
  </si>
  <si>
    <t>786</t>
  </si>
  <si>
    <t>37 / 3.837
(0,96 %)</t>
  </si>
  <si>
    <t>29 / 37
(78,38 %)</t>
  </si>
  <si>
    <t>15 / 29
(51,72 %)</t>
  </si>
  <si>
    <t>Auffälligkeitskriterien: Ergebnisse nach Stellungnahmeverfahren pro Bundesland (AJ 2024) – HSMDEF-HSM-REV</t>
  </si>
  <si>
    <t>1 / 514
(0,19 %)</t>
  </si>
  <si>
    <t>75</t>
  </si>
  <si>
    <t>3 / 300
(1,00 %)</t>
  </si>
  <si>
    <t>1 / 188
(0,53 %)</t>
  </si>
  <si>
    <t>70</t>
  </si>
  <si>
    <t>1 / 273
(0,37 %)</t>
  </si>
  <si>
    <t>167</t>
  </si>
  <si>
    <t>6 / 665
(0,90 %)</t>
  </si>
  <si>
    <t>1 / 152
(0,66 %)</t>
  </si>
  <si>
    <t>2 / 96
(2,08 %)</t>
  </si>
  <si>
    <t>731</t>
  </si>
  <si>
    <t>16 / 2.907
(0,55 %)</t>
  </si>
  <si>
    <t>8 / 16
(50,00 %)</t>
  </si>
  <si>
    <t>Auffälligkeitskriterien: Ergebnisse nach Stellungnahmeverfahren pro Bundesland (AJ 2024) – HSMDEF-DEFI-IMPL</t>
  </si>
  <si>
    <t>100</t>
  </si>
  <si>
    <t>6 / 494
(1,21 %)</t>
  </si>
  <si>
    <t>2 / 117
(1,71 %)</t>
  </si>
  <si>
    <t>4 / 307
(1,30 %)</t>
  </si>
  <si>
    <t>0 / 191
(0,00 %)</t>
  </si>
  <si>
    <t>1 / 70
(1,43 %)</t>
  </si>
  <si>
    <t>1 / 79
(1,27 %)</t>
  </si>
  <si>
    <t>3 / 270
(1,11 %)</t>
  </si>
  <si>
    <t>125</t>
  </si>
  <si>
    <t>8 / 615
(1,30 %)</t>
  </si>
  <si>
    <t>4 / 158
(2,53 %)</t>
  </si>
  <si>
    <t>590</t>
  </si>
  <si>
    <t>33 / 2.910
(1,13 %)</t>
  </si>
  <si>
    <t>29 / 33
(87,88 %)</t>
  </si>
  <si>
    <t>11 / 33
(33,33 %)</t>
  </si>
  <si>
    <t>11 / 29
(37,93 %)</t>
  </si>
  <si>
    <t>Auffälligkeitskriterien: Ergebnisse nach Stellungnahmeverfahren pro Bundesland (AJ 2024) – HSMDEF-DEFI-REV</t>
  </si>
  <si>
    <t>88</t>
  </si>
  <si>
    <t>14 / 434
(3,23 %)</t>
  </si>
  <si>
    <t>11 / 14
(78,57 %)</t>
  </si>
  <si>
    <t>4 / 106
(3,77 %)</t>
  </si>
  <si>
    <t>4 / 125
(3,20 %)</t>
  </si>
  <si>
    <t>5 / 286
(1,75 %)</t>
  </si>
  <si>
    <t>3 / 216
(1,39 %)</t>
  </si>
  <si>
    <t>2 / 73
(2,74 %)</t>
  </si>
  <si>
    <t>9 / 303
(2,97 %)</t>
  </si>
  <si>
    <t>159</t>
  </si>
  <si>
    <t>22 / 748
(2,94 %)</t>
  </si>
  <si>
    <t>5 / 106
(4,72 %)</t>
  </si>
  <si>
    <t>1 / 182
(0,55 %)</t>
  </si>
  <si>
    <t>3 / 125
(2,40 %)</t>
  </si>
  <si>
    <t>6 / 111
(5,41 %)</t>
  </si>
  <si>
    <t>640</t>
  </si>
  <si>
    <t>86 / 3.108
(2,77 %)</t>
  </si>
  <si>
    <t>71 / 86
(82,56 %)</t>
  </si>
  <si>
    <t>42 / 86
(48,84 %)</t>
  </si>
  <si>
    <t>42 / 71
(59,15 %)</t>
  </si>
  <si>
    <t>Auffälligkeitskriterien: Ergebnisse nach Stellungnahmeverfahren pro Bundesland (AJ 2024) – KAROTIS</t>
  </si>
  <si>
    <t>22 / 733
(3,00 %)</t>
  </si>
  <si>
    <t>4 / 169
(2,37 %)</t>
  </si>
  <si>
    <t>8 / 162
(4,94 %)</t>
  </si>
  <si>
    <t>14 / 452
(3,10 %)</t>
  </si>
  <si>
    <t>7 / 363
(1,93 %)</t>
  </si>
  <si>
    <t>2 / 97
(2,06 %)</t>
  </si>
  <si>
    <t>2 / 121
(1,65 %)</t>
  </si>
  <si>
    <t>101</t>
  </si>
  <si>
    <t>14 / 475
(2,95 %)</t>
  </si>
  <si>
    <t>242</t>
  </si>
  <si>
    <t>30 / 1.107
(2,71 %)</t>
  </si>
  <si>
    <t>29 / 30
(96,67 %)</t>
  </si>
  <si>
    <t>4 / 257
(1,56 %)</t>
  </si>
  <si>
    <t>5 / 245
(2,04 %)</t>
  </si>
  <si>
    <t>2 / 152
(1,32 %)</t>
  </si>
  <si>
    <t>1.013</t>
  </si>
  <si>
    <t>136 / 4.737
(2,87 %)</t>
  </si>
  <si>
    <t>131 / 136
(96,32 %)</t>
  </si>
  <si>
    <t>102 / 136
(75,00 %)</t>
  </si>
  <si>
    <t>102 / 131
(77,86 %)</t>
  </si>
  <si>
    <t>Auffälligkeitskriterien: Ergebnisse nach Stellungnahmeverfahren pro Bundesland (AJ 2024) – GYN-OP</t>
  </si>
  <si>
    <t>10 / 479
(2,09 %)</t>
  </si>
  <si>
    <t>7 / 390
(1,79 %)</t>
  </si>
  <si>
    <t>3 / 213
(1,41 %)</t>
  </si>
  <si>
    <t>6 / 328
(1,83 %)</t>
  </si>
  <si>
    <t>24 / 677
(3,55 %)</t>
  </si>
  <si>
    <t>12 / 24
(50,00 %)</t>
  </si>
  <si>
    <t>4 / 145
(2,76 %)</t>
  </si>
  <si>
    <t>3 / 80
(3,75 %)</t>
  </si>
  <si>
    <t>4 / 183
(2,19 %)</t>
  </si>
  <si>
    <t>8 / 97
(8,25 %)</t>
  </si>
  <si>
    <t>643</t>
  </si>
  <si>
    <t>78 / 3.112
(2,51 %)</t>
  </si>
  <si>
    <t>76 / 78
(97,44 %)</t>
  </si>
  <si>
    <t>39 / 78
(50,00 %)</t>
  </si>
  <si>
    <t>39 / 76
(51,32 %)</t>
  </si>
  <si>
    <t>Auffälligkeitskriterien: Ergebnisse nach Stellungnahmeverfahren pro Bundesland (AJ 2024) – PM-GEBH</t>
  </si>
  <si>
    <t>168</t>
  </si>
  <si>
    <t>15 / 708
(2,12 %)</t>
  </si>
  <si>
    <t>12 / 15
(80,00 %)</t>
  </si>
  <si>
    <t>3 / 178
(1,69 %)</t>
  </si>
  <si>
    <t>108</t>
  </si>
  <si>
    <t>6 / 456
(1,32 %)</t>
  </si>
  <si>
    <t>80</t>
  </si>
  <si>
    <t>11 / 350
(3,14 %)</t>
  </si>
  <si>
    <t>3 / 98
(3,06 %)</t>
  </si>
  <si>
    <t>1 / 121
(0,83 %)</t>
  </si>
  <si>
    <t>97</t>
  </si>
  <si>
    <t>13 / 415
(3,13 %)</t>
  </si>
  <si>
    <t>268</t>
  </si>
  <si>
    <t>20 / 1.146
(1,75 %)</t>
  </si>
  <si>
    <t>2 / 20
(10,00 %)</t>
  </si>
  <si>
    <t>6 / 154
(3,90 %)</t>
  </si>
  <si>
    <t>3 / 256
(1,17 %)</t>
  </si>
  <si>
    <t>8 / 136
(5,88 %)</t>
  </si>
  <si>
    <t>3 / 133
(2,26 %)</t>
  </si>
  <si>
    <t>1.100</t>
  </si>
  <si>
    <t>98 / 4.684
(2,09 %)</t>
  </si>
  <si>
    <t>73 / 98
(74,49 %)</t>
  </si>
  <si>
    <t>39 / 98
(39,80 %)</t>
  </si>
  <si>
    <t>39 / 73
(53,42 %)</t>
  </si>
  <si>
    <t>Auffälligkeitskriterien: Ergebnisse nach Stellungnahmeverfahren pro Bundesland (AJ 2024) – HGV-OSFRAK</t>
  </si>
  <si>
    <t>197</t>
  </si>
  <si>
    <t>42 / 2.029
(2,07 %)</t>
  </si>
  <si>
    <t>42 / 42
(100,00 %)</t>
  </si>
  <si>
    <t>39 / 42
(92,86 %)</t>
  </si>
  <si>
    <t>6 / 421
(1,43 %)</t>
  </si>
  <si>
    <t>6 / 420
(1,43 %)</t>
  </si>
  <si>
    <t>17 / 1.212
(1,40 %)</t>
  </si>
  <si>
    <t>13 / 910
(1,43 %)</t>
  </si>
  <si>
    <t>7 / 276
(2,54 %)</t>
  </si>
  <si>
    <t>7 / 292
(2,40 %)</t>
  </si>
  <si>
    <t>25 / 1.148
(2,18 %)</t>
  </si>
  <si>
    <t>19 / 25
(76,00 %)</t>
  </si>
  <si>
    <t>282</t>
  </si>
  <si>
    <t>62 / 2.869
(2,16 %)</t>
  </si>
  <si>
    <t>15 / 17
(88,24 %)</t>
  </si>
  <si>
    <t>10 / 704
(1,42 %)</t>
  </si>
  <si>
    <t>9 / 10
(90,00 %)</t>
  </si>
  <si>
    <t>6 / 387
(1,55 %)</t>
  </si>
  <si>
    <t>0 / 150
(0,00 %)</t>
  </si>
  <si>
    <t>7 / 643
(1,09 %)</t>
  </si>
  <si>
    <t>9 / 352
(2,56 %)</t>
  </si>
  <si>
    <t>3 / 374
(0,80 %)</t>
  </si>
  <si>
    <t>1.196</t>
  </si>
  <si>
    <t>221 / 12.308
(1,80 %)</t>
  </si>
  <si>
    <t>160 / 221
(72,40 %)</t>
  </si>
  <si>
    <t>130 / 221
(58,82 %)</t>
  </si>
  <si>
    <t>130 / 160
(81,25 %)</t>
  </si>
  <si>
    <t>Auffälligkeitskriterien: Ergebnisse nach Stellungnahmeverfahren pro Bundesland (AJ 2024) – HGV-HEP</t>
  </si>
  <si>
    <t>23 / 797
(2,89 %)</t>
  </si>
  <si>
    <t>2 / 156
(1,28 %)</t>
  </si>
  <si>
    <t>1 / 146
(0,68 %)</t>
  </si>
  <si>
    <t>11 / 596
(1,85 %)</t>
  </si>
  <si>
    <t>6 / 355
(1,69 %)</t>
  </si>
  <si>
    <t>5 / 6
(83,33 %)</t>
  </si>
  <si>
    <t>2 / 103
(1,94 %)</t>
  </si>
  <si>
    <t>3 / 115
(2,61 %)</t>
  </si>
  <si>
    <t>5 / 523
(0,96 %)</t>
  </si>
  <si>
    <t>160</t>
  </si>
  <si>
    <t>12 / 1.107
(1,08 %)</t>
  </si>
  <si>
    <t>10 / 12
(83,33 %)</t>
  </si>
  <si>
    <t>4 / 177
(2,26 %)</t>
  </si>
  <si>
    <t>3 / 297
(1,01 %)</t>
  </si>
  <si>
    <t>5 / 161
(3,11 %)</t>
  </si>
  <si>
    <t>724</t>
  </si>
  <si>
    <t>92 / 5.069
(1,81 %)</t>
  </si>
  <si>
    <t>89 / 92
(96,74 %)</t>
  </si>
  <si>
    <t>73 / 92
(79,35 %)</t>
  </si>
  <si>
    <t>73 / 89
(82,02 %)</t>
  </si>
  <si>
    <t>Auffälligkeitskriterien: Ergebnisse nach Stellungnahmeverfahren pro Bundesland (AJ 2024) – MC</t>
  </si>
  <si>
    <t>334</t>
  </si>
  <si>
    <t>31 / 2.043
(1,52 %)</t>
  </si>
  <si>
    <t>30 / 31
(96,77 %)</t>
  </si>
  <si>
    <t>2 / 465
(0,43 %)</t>
  </si>
  <si>
    <t>1 / 393
(0,25 %)</t>
  </si>
  <si>
    <t>229</t>
  </si>
  <si>
    <t>14 / 1.373
(1,02 %)</t>
  </si>
  <si>
    <t>157</t>
  </si>
  <si>
    <t>16 / 975
(1,64 %)</t>
  </si>
  <si>
    <t>15 / 16
(93,75 %)</t>
  </si>
  <si>
    <t>3 / 196
(1,53 %)</t>
  </si>
  <si>
    <t>1 / 296
(0,34 %)</t>
  </si>
  <si>
    <t>29 / 1.035
(2,80 %)</t>
  </si>
  <si>
    <t>14 / 29
(48,28 %)</t>
  </si>
  <si>
    <t>412</t>
  </si>
  <si>
    <t>38 / 2.704
(1,41 %)</t>
  </si>
  <si>
    <t>36 / 38
(94,74 %)</t>
  </si>
  <si>
    <t>104</t>
  </si>
  <si>
    <t>10 / 655
(1,53 %)</t>
  </si>
  <si>
    <t>72</t>
  </si>
  <si>
    <t>7 / 424
(1,65 %)</t>
  </si>
  <si>
    <t>2 / 143
(1,40 %)</t>
  </si>
  <si>
    <t>6 / 629
(0,95 %)</t>
  </si>
  <si>
    <t>8 / 383
(2,09 %)</t>
  </si>
  <si>
    <t>2 / 354
(0,56 %)</t>
  </si>
  <si>
    <t>1.923</t>
  </si>
  <si>
    <t>170 / 12.164
(1,40 %)</t>
  </si>
  <si>
    <t>160 / 170
(94,12 %)</t>
  </si>
  <si>
    <t>127 / 170
(74,71 %)</t>
  </si>
  <si>
    <t>127 / 160
(79,38 %)</t>
  </si>
  <si>
    <t>Auffälligkeitskriterien: Ergebnisse nach Stellungnahmeverfahren pro Bundesland (AJ 2024) – DEK</t>
  </si>
  <si>
    <t>47 / 497
(9,46 %)</t>
  </si>
  <si>
    <t>22 / 47
(46,81 %)</t>
  </si>
  <si>
    <t>11 / 151
(7,28 %)</t>
  </si>
  <si>
    <t>18 / 121
(14,88 %)</t>
  </si>
  <si>
    <t>44 / 405
(10,86 %)</t>
  </si>
  <si>
    <t>41 / 44
(93,18 %)</t>
  </si>
  <si>
    <t>26 / 44
(59,09 %)</t>
  </si>
  <si>
    <t>26 / 41
(63,41 %)</t>
  </si>
  <si>
    <t>16 / 198
(8,08 %)</t>
  </si>
  <si>
    <t>15 / 114
(13,16 %)</t>
  </si>
  <si>
    <t>9 / 99
(9,09 %)</t>
  </si>
  <si>
    <t>24 / 353
(6,80 %)</t>
  </si>
  <si>
    <t>71 / 739
(9,61 %)</t>
  </si>
  <si>
    <t>69 / 71
(97,18 %)</t>
  </si>
  <si>
    <t>44 / 71
(61,97 %)</t>
  </si>
  <si>
    <t>44 / 69
(63,77 %)</t>
  </si>
  <si>
    <t>11 / 184
(5,98 %)</t>
  </si>
  <si>
    <t>4 / 43
(9,30 %)</t>
  </si>
  <si>
    <t>18 / 235
(7,66 %)</t>
  </si>
  <si>
    <t>12 / 134
(8,96 %)</t>
  </si>
  <si>
    <t>7 / 125
(5,60 %)</t>
  </si>
  <si>
    <t>500</t>
  </si>
  <si>
    <t>313 / 3.541
(8,84 %)</t>
  </si>
  <si>
    <t>300 / 313
(95,85 %)</t>
  </si>
  <si>
    <t>149 / 313
(47,60 %)</t>
  </si>
  <si>
    <t>149 / 300
(49,67 %)</t>
  </si>
  <si>
    <t>Auffälligkeitskriterien: Ergebnisse nach Stellungnahmeverfahren pro Bundesland (AJ 2024) – PM-NEO</t>
  </si>
  <si>
    <t>214</t>
  </si>
  <si>
    <t>10 / 1.223
(0,82 %)</t>
  </si>
  <si>
    <t>4 / 297
(1,35 %)</t>
  </si>
  <si>
    <t>3 / 277
(1,08 %)</t>
  </si>
  <si>
    <t>135</t>
  </si>
  <si>
    <t>7 / 792
(0,88 %)</t>
  </si>
  <si>
    <t>103</t>
  </si>
  <si>
    <t>3 / 574
(0,52 %)</t>
  </si>
  <si>
    <t>1 / 201
(0,50 %)</t>
  </si>
  <si>
    <t>2 / 696
(0,29 %)</t>
  </si>
  <si>
    <t>310</t>
  </si>
  <si>
    <t>15 / 1.815
(0,83 %)</t>
  </si>
  <si>
    <t>9 / 15
(60,00 %)</t>
  </si>
  <si>
    <t>7 / 452
(1,55 %)</t>
  </si>
  <si>
    <t>4 / 242
(1,65 %)</t>
  </si>
  <si>
    <t>74</t>
  </si>
  <si>
    <t>12 / 427
(2,81 %)</t>
  </si>
  <si>
    <t>8 / 235
(3,40 %)</t>
  </si>
  <si>
    <t>5 / 241
(2,07 %)</t>
  </si>
  <si>
    <t>83 / 7.753
(1,07 %)</t>
  </si>
  <si>
    <t>66 / 83
(79,52 %)</t>
  </si>
  <si>
    <t>30 / 83
(36,14 %)</t>
  </si>
  <si>
    <t>30 / 66
(45,45 %)</t>
  </si>
  <si>
    <t>Auffälligkeitskriterien: Ergebnisse nach Stellungnahmeverfahren pro Bundesland (AJ 2024) – CAP</t>
  </si>
  <si>
    <t>Anteil rech. Auffälligkeiten an allen QI-Ergebnissen</t>
  </si>
  <si>
    <t>172</t>
  </si>
  <si>
    <t>54 / 1.196
(4,52 %)</t>
  </si>
  <si>
    <t>18 / 275
(6,55 %)</t>
  </si>
  <si>
    <t>14 / 283
(4,95 %)</t>
  </si>
  <si>
    <t>107</t>
  </si>
  <si>
    <t>37 / 715
(5,17 %)</t>
  </si>
  <si>
    <t>25 / 37
(67,57 %)</t>
  </si>
  <si>
    <t>0 / 66
(0,00 %)</t>
  </si>
  <si>
    <t>37 / 555
(6,67 %)</t>
  </si>
  <si>
    <t>22 / 37
(59,46 %)</t>
  </si>
  <si>
    <t>12 / 164
(7,32 %)</t>
  </si>
  <si>
    <t>13 / 203
(6,40 %)</t>
  </si>
  <si>
    <t>31 / 706
(4,39 %)</t>
  </si>
  <si>
    <t>7 / 31
(22,58 %)</t>
  </si>
  <si>
    <t>260</t>
  </si>
  <si>
    <t>107 / 1.784
(6,00 %)</t>
  </si>
  <si>
    <t>75 / 107
(70,09 %)</t>
  </si>
  <si>
    <t>10 / 107
(9,35 %)</t>
  </si>
  <si>
    <t>10 / 75
(13,33 %)</t>
  </si>
  <si>
    <t>31 / 426
(7,28 %)</t>
  </si>
  <si>
    <t>6 / 238
(2,52 %)</t>
  </si>
  <si>
    <t>3 / 97
(3,09 %)</t>
  </si>
  <si>
    <t>9 / 417
(2,16 %)</t>
  </si>
  <si>
    <t>16 / 258
(6,20 %)</t>
  </si>
  <si>
    <t>19 / 228
(8,33 %)</t>
  </si>
  <si>
    <t>1.115</t>
  </si>
  <si>
    <t>407 / 7.611
(5,35 %)</t>
  </si>
  <si>
    <t>338 / 407
(83,05 %)</t>
  </si>
  <si>
    <t>29 / 407
(7,13 %)</t>
  </si>
  <si>
    <t>29 / 338
(8,58 %)</t>
  </si>
  <si>
    <t>Qualitätsindikatoren: Ergebnisse nach Stellungnahmeverfahren pro Bundesland (AJ 2024) – CHE</t>
  </si>
  <si>
    <t>182 / 894
(20,36 %)</t>
  </si>
  <si>
    <t>34 / 182
(18,68 %)</t>
  </si>
  <si>
    <t>5 / 182
(2,75 %)</t>
  </si>
  <si>
    <t>30 / 179
(16,76 %)</t>
  </si>
  <si>
    <t>9 / 30
(30,00 %)</t>
  </si>
  <si>
    <t>45 / 238
(18,91 %)</t>
  </si>
  <si>
    <t>11 / 45
(24,44 %)</t>
  </si>
  <si>
    <t>112 / 544
(20,59 %)</t>
  </si>
  <si>
    <t>13 / 112
(11,61 %)</t>
  </si>
  <si>
    <t>0 / 112
(0,00 %)</t>
  </si>
  <si>
    <t>15 / 78
(19,23 %)</t>
  </si>
  <si>
    <t>89 / 425
(20,94 %)</t>
  </si>
  <si>
    <t>22 / 89
(24,72 %)</t>
  </si>
  <si>
    <t>1 / 89
(1,12 %)</t>
  </si>
  <si>
    <t>13 / 100
(13,00 %)</t>
  </si>
  <si>
    <t>22 / 142
(15,49 %)</t>
  </si>
  <si>
    <t>73</t>
  </si>
  <si>
    <t>74 / 456
(16,23 %)</t>
  </si>
  <si>
    <t>15 / 74
(20,27 %)</t>
  </si>
  <si>
    <t>5 / 74
(6,76 %)</t>
  </si>
  <si>
    <t>268 / 1.163
(23,04 %)</t>
  </si>
  <si>
    <t>236 / 268
(88,06 %)</t>
  </si>
  <si>
    <t>7 / 268
(2,61 %)</t>
  </si>
  <si>
    <t>7 / 236
(2,97 %)</t>
  </si>
  <si>
    <t>51 / 267
(19,10 %)</t>
  </si>
  <si>
    <t>41 / 193
(21,24 %)</t>
  </si>
  <si>
    <t>12 / 41
(29,27 %)</t>
  </si>
  <si>
    <t>15 / 72
(20,83 %)</t>
  </si>
  <si>
    <t>38 / 230
(16,52 %)</t>
  </si>
  <si>
    <t>12 / 38
(31,58 %)</t>
  </si>
  <si>
    <t>40 / 164
(24,39 %)</t>
  </si>
  <si>
    <t>31 / 159
(19,50 %)</t>
  </si>
  <si>
    <t>844</t>
  </si>
  <si>
    <t>1.066 / 5.304
(20,10 %)</t>
  </si>
  <si>
    <t>453 / 1.066
(42,50 %)</t>
  </si>
  <si>
    <t>23 / 1.066
(2,16 %)</t>
  </si>
  <si>
    <t>23 / 453
(5,08 %)</t>
  </si>
  <si>
    <t>Qualitätsindikatoren: Ergebnisse nach Stellungnahmeverfahren pro Bundesland (AJ 2024) – NET-DIAL</t>
  </si>
  <si>
    <t>97 / 1.994
(4,86 %)</t>
  </si>
  <si>
    <t>69 / 97
(71,13 %)</t>
  </si>
  <si>
    <t>15 / 97
(15,46 %)</t>
  </si>
  <si>
    <t>15 / 69
(21,74 %)</t>
  </si>
  <si>
    <t>24 / 328
(7,32 %)</t>
  </si>
  <si>
    <t>16 / 392
(4,08 %)</t>
  </si>
  <si>
    <t>152</t>
  </si>
  <si>
    <t>53 / 1.297
(4,09 %)</t>
  </si>
  <si>
    <t>27 / 53
(50,94 %)</t>
  </si>
  <si>
    <t>10 / 53
(18,87 %)</t>
  </si>
  <si>
    <t>10 / 27
(37,04 %)</t>
  </si>
  <si>
    <t>5 / 122
(4,10 %)</t>
  </si>
  <si>
    <t>45 / 841
(5,35 %)</t>
  </si>
  <si>
    <t>44 / 45
(97,78 %)</t>
  </si>
  <si>
    <t>7 / 45
(15,56 %)</t>
  </si>
  <si>
    <t>7 / 44
(15,91 %)</t>
  </si>
  <si>
    <t>8 / 236
(3,39 %)</t>
  </si>
  <si>
    <t>14 / 234
(5,98 %)</t>
  </si>
  <si>
    <t>13 / 14
(92,86 %)</t>
  </si>
  <si>
    <t>5 / 13
(38,46 %)</t>
  </si>
  <si>
    <t>66 / 1.083
(6,09 %)</t>
  </si>
  <si>
    <t>66 / 66
(100,00 %)</t>
  </si>
  <si>
    <t>21 / 66
(31,82 %)</t>
  </si>
  <si>
    <t>313</t>
  </si>
  <si>
    <t>164 / 2.639
(6,21 %)</t>
  </si>
  <si>
    <t>119 / 164
(72,56 %)</t>
  </si>
  <si>
    <t>55 / 164
(33,54 %)</t>
  </si>
  <si>
    <t>55 / 119
(46,22 %)</t>
  </si>
  <si>
    <t>47 / 547
(8,59 %)</t>
  </si>
  <si>
    <t>38 / 47
(80,85 %)</t>
  </si>
  <si>
    <t>8 / 47
(17,02 %)</t>
  </si>
  <si>
    <t>8 / 38
(21,05 %)</t>
  </si>
  <si>
    <t>22 / 320
(6,88 %)</t>
  </si>
  <si>
    <t>16 / 22
(72,73 %)</t>
  </si>
  <si>
    <t>7 / 102
(6,86 %)</t>
  </si>
  <si>
    <t>19 / 473
(4,02 %)</t>
  </si>
  <si>
    <t>16 / 331
(4,83 %)</t>
  </si>
  <si>
    <t>18 / 312
(5,77 %)</t>
  </si>
  <si>
    <t>1.282</t>
  </si>
  <si>
    <t>621 / 11.251
(5,52 %)</t>
  </si>
  <si>
    <t>500 / 621
(80,52 %)</t>
  </si>
  <si>
    <t>136 / 621
(21,90 %)</t>
  </si>
  <si>
    <t>136 / 500
(27,20 %)</t>
  </si>
  <si>
    <t>Qualitätsindikatoren: Ergebnisse nach Stellungnahmeverfahren pro Bundesland (AJ 2024) – PCI</t>
  </si>
  <si>
    <t>316</t>
  </si>
  <si>
    <t>10 / 316
(3,16 %)</t>
  </si>
  <si>
    <t>128</t>
  </si>
  <si>
    <t>12 / 128
(9,38 %)</t>
  </si>
  <si>
    <t>22 / 21
(104,76 %)</t>
  </si>
  <si>
    <t>166</t>
  </si>
  <si>
    <t>6 / 166
(3,61 %)</t>
  </si>
  <si>
    <t>29 / 6
(483,33 %)</t>
  </si>
  <si>
    <t>14 / 6
(233,33 %)</t>
  </si>
  <si>
    <t>512</t>
  </si>
  <si>
    <t>21 / 512
(4,10 %)</t>
  </si>
  <si>
    <t>28 / 30
(93,33 %)</t>
  </si>
  <si>
    <t>7 / 9
(77,78 %)</t>
  </si>
  <si>
    <t>187</t>
  </si>
  <si>
    <t>15 / 187
(8,02 %)</t>
  </si>
  <si>
    <t>29 / 38
(76,32 %)</t>
  </si>
  <si>
    <t>216</t>
  </si>
  <si>
    <t>23 / 216
(10,65 %)</t>
  </si>
  <si>
    <t>167 / 163
(102,45 %)</t>
  </si>
  <si>
    <t>154 / 163
(94,48 %)</t>
  </si>
  <si>
    <t>154 / 167
(92,22 %)</t>
  </si>
  <si>
    <t>613</t>
  </si>
  <si>
    <t>24 / 613
(3,92 %)</t>
  </si>
  <si>
    <t>24 / 107
(22,43 %)</t>
  </si>
  <si>
    <t>14 / 107
(13,08 %)</t>
  </si>
  <si>
    <t>5 / 87
(5,75 %)</t>
  </si>
  <si>
    <t>7 / 97
(7,22 %)</t>
  </si>
  <si>
    <t>7 / 39
(17,95 %)</t>
  </si>
  <si>
    <t>10 / 9
(111,11 %)</t>
  </si>
  <si>
    <t>4 / 195
(2,05 %)</t>
  </si>
  <si>
    <t>3 / 14
(21,43 %)</t>
  </si>
  <si>
    <t>5 / 80
(6,25 %)</t>
  </si>
  <si>
    <t>40 / 5
(800,00 %)</t>
  </si>
  <si>
    <t>15 / 20
(75,00 %)</t>
  </si>
  <si>
    <t>2.911</t>
  </si>
  <si>
    <t>145 / 2.911
(4,98 %)</t>
  </si>
  <si>
    <t>372</t>
  </si>
  <si>
    <t>436 / 517
(84,33 %)</t>
  </si>
  <si>
    <t>253 / 517
(48,94 %)</t>
  </si>
  <si>
    <t>253 / 436
(58,03 %)</t>
  </si>
  <si>
    <t>Qualitätsindikatoren: Ergebnisse nach Stellungnahmeverfahren pro Bundesland (AJ 2024) – WI-HI-A</t>
  </si>
  <si>
    <t>225</t>
  </si>
  <si>
    <t>14 / 225
(6,22 %)</t>
  </si>
  <si>
    <t>6 / 14
(42,86 %)</t>
  </si>
  <si>
    <t>8 / 2
(400,00 %)</t>
  </si>
  <si>
    <t>150</t>
  </si>
  <si>
    <t>10 / 150
(6,67 %)</t>
  </si>
  <si>
    <t>126</t>
  </si>
  <si>
    <t>4 / 126
(3,17 %)</t>
  </si>
  <si>
    <t>5 / 95
(5,26 %)</t>
  </si>
  <si>
    <t>227</t>
  </si>
  <si>
    <t>7 / 227
(3,08 %)</t>
  </si>
  <si>
    <t>6 / 31
(19,35 %)</t>
  </si>
  <si>
    <t>3 / 1
(300,00 %)</t>
  </si>
  <si>
    <t>1.199</t>
  </si>
  <si>
    <t>58 / 1.199
(4,84 %)</t>
  </si>
  <si>
    <t>123</t>
  </si>
  <si>
    <t>129 / 181
(71,27 %)</t>
  </si>
  <si>
    <t>74 / 181
(40,88 %)</t>
  </si>
  <si>
    <t>74 / 129
(57,36 %)</t>
  </si>
  <si>
    <t>Qualitätsindikatoren: Ergebnisse nach Stellungnahmeverfahren pro Bundesland (AJ 2024) – WI-HI-S</t>
  </si>
  <si>
    <t>925</t>
  </si>
  <si>
    <t>10 / 1.392
(0,72 %)</t>
  </si>
  <si>
    <t>170</t>
  </si>
  <si>
    <t>0 / 262
(0,00 %)</t>
  </si>
  <si>
    <t>2 / 324
(0,62 %)</t>
  </si>
  <si>
    <t>660</t>
  </si>
  <si>
    <t>10 / 985
(1,02 %)</t>
  </si>
  <si>
    <t>2 / 70
(2,86 %)</t>
  </si>
  <si>
    <t>446</t>
  </si>
  <si>
    <t>1 / 677
(0,15 %)</t>
  </si>
  <si>
    <t>118</t>
  </si>
  <si>
    <t>1 / 173
(0,58 %)</t>
  </si>
  <si>
    <t>440</t>
  </si>
  <si>
    <t>7 / 676
(1,04 %)</t>
  </si>
  <si>
    <t>987</t>
  </si>
  <si>
    <t>16 / 1.494
(1,07 %)</t>
  </si>
  <si>
    <t>236</t>
  </si>
  <si>
    <t>1 / 365
(0,27 %)</t>
  </si>
  <si>
    <t>2 / 211
(0,95 %)</t>
  </si>
  <si>
    <t>0 / 147
(0,00 %)</t>
  </si>
  <si>
    <t>259</t>
  </si>
  <si>
    <t>5 / 404
(1,24 %)</t>
  </si>
  <si>
    <t>2 / 213
(0,94 %)</t>
  </si>
  <si>
    <t>129</t>
  </si>
  <si>
    <t>1 / 200
(0,50 %)</t>
  </si>
  <si>
    <t>5.125</t>
  </si>
  <si>
    <t>63 / 7.755
(0,81 %)</t>
  </si>
  <si>
    <t>42 / 63
(66,67 %)</t>
  </si>
  <si>
    <t>8 / 42
(19,05 %)</t>
  </si>
  <si>
    <t>Qualitätsindikatoren: Ergebnisse nach Stellungnahmeverfahren pro Bundesland (AJ 2024) – WI-NI-A</t>
  </si>
  <si>
    <t>201</t>
  </si>
  <si>
    <t>35 / 774
(4,52 %)</t>
  </si>
  <si>
    <t>12 / 35
(34,29 %)</t>
  </si>
  <si>
    <t>12 / 156
(7,69 %)</t>
  </si>
  <si>
    <t>10 / 144
(6,94 %)</t>
  </si>
  <si>
    <t>17 / 484
(3,51 %)</t>
  </si>
  <si>
    <t>12 / 366
(3,28 %)</t>
  </si>
  <si>
    <t>8 / 128
(6,25 %)</t>
  </si>
  <si>
    <t>5 / 110
(4,55 %)</t>
  </si>
  <si>
    <t>13 / 474
(2,74 %)</t>
  </si>
  <si>
    <t>258</t>
  </si>
  <si>
    <t>59 / 1.006
(5,86 %)</t>
  </si>
  <si>
    <t>9 / 232
(3,88 %)</t>
  </si>
  <si>
    <t>12 / 144
(8,33 %)</t>
  </si>
  <si>
    <t>18 / 246
(7,32 %)</t>
  </si>
  <si>
    <t>7 / 132
(5,30 %)</t>
  </si>
  <si>
    <t>2 / 120
(1,67 %)</t>
  </si>
  <si>
    <t>1.190</t>
  </si>
  <si>
    <t>220 / 4.624
(4,76 %)</t>
  </si>
  <si>
    <t>208 / 220
(94,55 %)</t>
  </si>
  <si>
    <t>48 / 220
(21,82 %)</t>
  </si>
  <si>
    <t>48 / 208
(23,08 %)</t>
  </si>
  <si>
    <t>Qualitätsindikatoren: Ergebnisse nach Stellungnahmeverfahren pro Bundesland (AJ 2024) – WI-NI-S</t>
  </si>
  <si>
    <t>82 / 1.237
(6,63 %)</t>
  </si>
  <si>
    <t>38 / 82
(46,34 %)</t>
  </si>
  <si>
    <t>12 / 82
(14,63 %)</t>
  </si>
  <si>
    <t>12 / 260
(4,62 %)</t>
  </si>
  <si>
    <t>15 / 265
(5,66 %)</t>
  </si>
  <si>
    <t>10 / 15
(66,67 %)</t>
  </si>
  <si>
    <t>42 / 706
(5,95 %)</t>
  </si>
  <si>
    <t>28 / 42
(66,67 %)</t>
  </si>
  <si>
    <t>10 / 42
(23,81 %)</t>
  </si>
  <si>
    <t>37 / 500
(7,40 %)</t>
  </si>
  <si>
    <t>24 / 37
(64,86 %)</t>
  </si>
  <si>
    <t>7 / 136
(5,15 %)</t>
  </si>
  <si>
    <t>8 / 182
(4,40 %)</t>
  </si>
  <si>
    <t>39 / 668
(5,84 %)</t>
  </si>
  <si>
    <t>11 / 39
(28,21 %)</t>
  </si>
  <si>
    <t>226</t>
  </si>
  <si>
    <t>147 / 1.725
(8,52 %)</t>
  </si>
  <si>
    <t>115 / 147
(78,23 %)</t>
  </si>
  <si>
    <t>58 / 147
(39,46 %)</t>
  </si>
  <si>
    <t>58 / 115
(50,43 %)</t>
  </si>
  <si>
    <t>51 / 421
(12,11 %)</t>
  </si>
  <si>
    <t>28 / 51
(54,90 %)</t>
  </si>
  <si>
    <t>6 / 51
(11,76 %)</t>
  </si>
  <si>
    <t>13 / 210
(6,19 %)</t>
  </si>
  <si>
    <t>24 / 420
(5,71 %)</t>
  </si>
  <si>
    <t>16 / 235
(6,81 %)</t>
  </si>
  <si>
    <t>7 / 218
(3,21 %)</t>
  </si>
  <si>
    <t>968</t>
  </si>
  <si>
    <t>510 / 7.307
(6,98 %)</t>
  </si>
  <si>
    <t>372 / 510
(72,94 %)</t>
  </si>
  <si>
    <t>118 / 510
(23,14 %)</t>
  </si>
  <si>
    <t>118 / 372
(31,72 %)</t>
  </si>
  <si>
    <t>Qualitätsindikatoren: Ergebnisse nach Stellungnahmeverfahren pro Bundesland (AJ 2024) – HSMDEF-HSM-IMPL</t>
  </si>
  <si>
    <t>3 / 28
(10,71 %)</t>
  </si>
  <si>
    <t>3 / 29
(10,34 %)</t>
  </si>
  <si>
    <t>3 / 78
(3,85 %)</t>
  </si>
  <si>
    <t>1 / 20
(5,00 %)</t>
  </si>
  <si>
    <t>175</t>
  </si>
  <si>
    <t>8 / 175
(4,57 %)</t>
  </si>
  <si>
    <t>764</t>
  </si>
  <si>
    <t>35 / 764
(4,58 %)</t>
  </si>
  <si>
    <t>Qualitätsindikatoren: Ergebnisse nach Stellungnahmeverfahren pro Bundesland (AJ 2024) – HSMDEF-HSM-REV</t>
  </si>
  <si>
    <t>39 / 615
(6,34 %)</t>
  </si>
  <si>
    <t>18 / 39
(46,15 %)</t>
  </si>
  <si>
    <t>10 / 123
(8,13 %)</t>
  </si>
  <si>
    <t>8 / 140
(5,71 %)</t>
  </si>
  <si>
    <t>14 / 370
(3,78 %)</t>
  </si>
  <si>
    <t>18 / 233
(7,73 %)</t>
  </si>
  <si>
    <t>4 / 91
(4,40 %)</t>
  </si>
  <si>
    <t>30 / 342
(8,77 %)</t>
  </si>
  <si>
    <t>156</t>
  </si>
  <si>
    <t>37 / 750
(4,93 %)</t>
  </si>
  <si>
    <t>17 / 37
(45,95 %)</t>
  </si>
  <si>
    <t>13 / 170
(7,65 %)</t>
  </si>
  <si>
    <t>15 / 169
(8,88 %)</t>
  </si>
  <si>
    <t>12 / 113
(10,62 %)</t>
  </si>
  <si>
    <t>9 / 125
(7,20 %)</t>
  </si>
  <si>
    <t>732</t>
  </si>
  <si>
    <t>224 / 3.482
(6,43 %)</t>
  </si>
  <si>
    <t>171 / 224
(76,34 %)</t>
  </si>
  <si>
    <t>48 / 224
(21,43 %)</t>
  </si>
  <si>
    <t>48 / 171
(28,07 %)</t>
  </si>
  <si>
    <t>Qualitätsindikatoren: Ergebnisse nach Stellungnahmeverfahren pro Bundesland (AJ 2024) – HSMDEF-DEFI-IMPL</t>
  </si>
  <si>
    <t>6 / 198
(3,03 %)</t>
  </si>
  <si>
    <t>4 / 48
(8,33 %)</t>
  </si>
  <si>
    <t>9 / 122
(7,38 %)</t>
  </si>
  <si>
    <t>121</t>
  </si>
  <si>
    <t>17 / 242
(7,02 %)</t>
  </si>
  <si>
    <t>2 / 17
(11,76 %)</t>
  </si>
  <si>
    <t>6 / 64
(9,38 %)</t>
  </si>
  <si>
    <t>60 / 1.160
(5,17 %)</t>
  </si>
  <si>
    <t>38 / 60
(63,33 %)</t>
  </si>
  <si>
    <t>Qualitätsindikatoren: Ergebnisse nach Stellungnahmeverfahren pro Bundesland (AJ 2024) – HSMDEF-DEFI-REV</t>
  </si>
  <si>
    <t>43 / 419
(10,26 %)</t>
  </si>
  <si>
    <t>20 / 43
(46,51 %)</t>
  </si>
  <si>
    <t>9 / 102
(8,82 %)</t>
  </si>
  <si>
    <t>18 / 144
(12,50 %)</t>
  </si>
  <si>
    <t>15 / 18
(83,33 %)</t>
  </si>
  <si>
    <t>18 / 293
(6,14 %)</t>
  </si>
  <si>
    <t>20 / 224
(8,93 %)</t>
  </si>
  <si>
    <t>13 / 20
(65,00 %)</t>
  </si>
  <si>
    <t>9 / 20
(45,00 %)</t>
  </si>
  <si>
    <t>11 / 81
(13,58 %)</t>
  </si>
  <si>
    <t>32 / 299
(10,70 %)</t>
  </si>
  <si>
    <t>8 / 32
(25,00 %)</t>
  </si>
  <si>
    <t>81 / 709
(11,42 %)</t>
  </si>
  <si>
    <t>62 / 81
(76,54 %)</t>
  </si>
  <si>
    <t>38 / 81
(46,91 %)</t>
  </si>
  <si>
    <t>38 / 62
(61,29 %)</t>
  </si>
  <si>
    <t>22 / 153
(14,38 %)</t>
  </si>
  <si>
    <t>9 / 112
(8,04 %)</t>
  </si>
  <si>
    <t>19 / 191
(9,95 %)</t>
  </si>
  <si>
    <t>18 / 129
(13,95 %)</t>
  </si>
  <si>
    <t>4 / 108
(3,70 %)</t>
  </si>
  <si>
    <t>601</t>
  </si>
  <si>
    <t>313 / 3.124
(10,02 %)</t>
  </si>
  <si>
    <t>282 / 313
(90,10 %)</t>
  </si>
  <si>
    <t>106 / 313
(33,87 %)</t>
  </si>
  <si>
    <t>106 / 282
(37,59 %)</t>
  </si>
  <si>
    <t>Qualitätsindikatoren: Ergebnisse nach Stellungnahmeverfahren pro Bundesland (AJ 2024) – KAROTIS</t>
  </si>
  <si>
    <t>98 / 930
(10,54 %)</t>
  </si>
  <si>
    <t>26 / 218
(11,93 %)</t>
  </si>
  <si>
    <t>17 / 201
(8,46 %)</t>
  </si>
  <si>
    <t>16 / 17
(94,12 %)</t>
  </si>
  <si>
    <t>42 / 597
(7,04 %)</t>
  </si>
  <si>
    <t>20 / 42
(47,62 %)</t>
  </si>
  <si>
    <t>6 / 20
(30,00 %)</t>
  </si>
  <si>
    <t>58 / 458
(12,66 %)</t>
  </si>
  <si>
    <t>28 / 58
(48,28 %)</t>
  </si>
  <si>
    <t>4 / 58
(6,90 %)</t>
  </si>
  <si>
    <t>14 / 109
(12,84 %)</t>
  </si>
  <si>
    <t>16 / 144
(11,11 %)</t>
  </si>
  <si>
    <t>80 / 625
(12,80 %)</t>
  </si>
  <si>
    <t>74 / 80
(92,50 %)</t>
  </si>
  <si>
    <t>22 / 80
(27,50 %)</t>
  </si>
  <si>
    <t>22 / 74
(29,73 %)</t>
  </si>
  <si>
    <t>114 / 1.316
(8,66 %)</t>
  </si>
  <si>
    <t>114 / 114
(100,00 %)</t>
  </si>
  <si>
    <t>35 / 316
(11,08 %)</t>
  </si>
  <si>
    <t>18 / 179
(10,06 %)</t>
  </si>
  <si>
    <t>7 / 71
(9,86 %)</t>
  </si>
  <si>
    <t>42 / 328
(12,80 %)</t>
  </si>
  <si>
    <t>9 / 42
(21,43 %)</t>
  </si>
  <si>
    <t>28 / 198
(14,14 %)</t>
  </si>
  <si>
    <t>13 / 187
(6,95 %)</t>
  </si>
  <si>
    <t>983</t>
  </si>
  <si>
    <t>609 / 5.918
(10,29 %)</t>
  </si>
  <si>
    <t>545 / 609
(89,49 %)</t>
  </si>
  <si>
    <t>79 / 609
(12,97 %)</t>
  </si>
  <si>
    <t>79 / 545
(14,50 %)</t>
  </si>
  <si>
    <t>Qualitätsindikatoren: Ergebnisse nach Stellungnahmeverfahren pro Bundesland (AJ 2024) – GYN-OP</t>
  </si>
  <si>
    <t>44 / 727
(6,05 %)</t>
  </si>
  <si>
    <t>13 / 196
(6,63 %)</t>
  </si>
  <si>
    <t>13 / 140
(9,29 %)</t>
  </si>
  <si>
    <t>43 / 553
(7,78 %)</t>
  </si>
  <si>
    <t>37 / 43
(86,05 %)</t>
  </si>
  <si>
    <t>17 / 43
(39,53 %)</t>
  </si>
  <si>
    <t>21 / 308
(6,82 %)</t>
  </si>
  <si>
    <t>5 / 21
(23,81 %)</t>
  </si>
  <si>
    <t>5 / 17
(29,41 %)</t>
  </si>
  <si>
    <t>10 / 85
(11,76 %)</t>
  </si>
  <si>
    <t>6 / 117
(5,13 %)</t>
  </si>
  <si>
    <t>29 / 477
(6,08 %)</t>
  </si>
  <si>
    <t>136</t>
  </si>
  <si>
    <t>58 / 1.020
(5,69 %)</t>
  </si>
  <si>
    <t>15 / 55
(27,27 %)</t>
  </si>
  <si>
    <t>10 / 218
(4,59 %)</t>
  </si>
  <si>
    <t>7 / 118
(5,93 %)</t>
  </si>
  <si>
    <t>20 / 287
(6,97 %)</t>
  </si>
  <si>
    <t>7 / 20
(35,00 %)</t>
  </si>
  <si>
    <t>15 / 148
(10,14 %)</t>
  </si>
  <si>
    <t>17 / 162
(10,49 %)</t>
  </si>
  <si>
    <t>8 / 17
(47,06 %)</t>
  </si>
  <si>
    <t>624</t>
  </si>
  <si>
    <t>314 / 4.655
(6,75 %)</t>
  </si>
  <si>
    <t>299 / 314
(95,22 %)</t>
  </si>
  <si>
    <t>90 / 314
(28,66 %)</t>
  </si>
  <si>
    <t>90 / 299
(30,10 %)</t>
  </si>
  <si>
    <t>Qualitätsindikatoren: Ergebnisse nach Stellungnahmeverfahren pro Bundesland (AJ 2024) – PM-GEBH</t>
  </si>
  <si>
    <t>153</t>
  </si>
  <si>
    <t>46 / 760
(6,05 %)</t>
  </si>
  <si>
    <t>32 / 46
(69,57 %)</t>
  </si>
  <si>
    <t>11 / 46
(23,91 %)</t>
  </si>
  <si>
    <t>11 / 32
(34,38 %)</t>
  </si>
  <si>
    <t>15 / 194
(7,73 %)</t>
  </si>
  <si>
    <t>6 / 170
(3,53 %)</t>
  </si>
  <si>
    <t>26 / 473
(5,50 %)</t>
  </si>
  <si>
    <t>21 / 26
(80,77 %)</t>
  </si>
  <si>
    <t>11 / 26
(42,31 %)</t>
  </si>
  <si>
    <t>11 / 21
(52,38 %)</t>
  </si>
  <si>
    <t>21 / 366
(5,74 %)</t>
  </si>
  <si>
    <t>16 / 21
(76,19 %)</t>
  </si>
  <si>
    <t>3 / 21
(14,29 %)</t>
  </si>
  <si>
    <t>10 / 104
(9,62 %)</t>
  </si>
  <si>
    <t>15 / 140
(10,71 %)</t>
  </si>
  <si>
    <t>39 / 468
(8,33 %)</t>
  </si>
  <si>
    <t>28 / 39
(71,79 %)</t>
  </si>
  <si>
    <t>6 / 39
(15,38 %)</t>
  </si>
  <si>
    <t>88 / 1.253
(7,02 %)</t>
  </si>
  <si>
    <t>44 / 88
(50,00 %)</t>
  </si>
  <si>
    <t>9 / 88
(10,23 %)</t>
  </si>
  <si>
    <t>9 / 44
(20,45 %)</t>
  </si>
  <si>
    <t>41 / 295
(13,90 %)</t>
  </si>
  <si>
    <t>37 / 41
(90,24 %)</t>
  </si>
  <si>
    <t>13 / 41
(31,71 %)</t>
  </si>
  <si>
    <t>14 / 158
(8,86 %)</t>
  </si>
  <si>
    <t>2 / 74
(2,70 %)</t>
  </si>
  <si>
    <t>21 / 284
(7,39 %)</t>
  </si>
  <si>
    <t>6 / 21
(28,57 %)</t>
  </si>
  <si>
    <t>19 / 155
(12,26 %)</t>
  </si>
  <si>
    <t>2 / 150
(1,33 %)</t>
  </si>
  <si>
    <t>1.023</t>
  </si>
  <si>
    <t>365 / 5.089
(7,17 %)</t>
  </si>
  <si>
    <t>268 / 365
(73,42 %)</t>
  </si>
  <si>
    <t>67 / 365
(18,36 %)</t>
  </si>
  <si>
    <t>67 / 268
(25,00 %)</t>
  </si>
  <si>
    <t>Qualitätsindikatoren: Ergebnisse nach Stellungnahmeverfahren pro Bundesland (AJ 2024) – HGV-OSFRAK</t>
  </si>
  <si>
    <t>216 / 2.282
(9,47 %)</t>
  </si>
  <si>
    <t>143 / 216
(66,20 %)</t>
  </si>
  <si>
    <t>20 / 216
(9,26 %)</t>
  </si>
  <si>
    <t>20 / 143
(13,99 %)</t>
  </si>
  <si>
    <t>73 / 481
(15,18 %)</t>
  </si>
  <si>
    <t>73 / 73
(100,00 %)</t>
  </si>
  <si>
    <t>6 / 73
(8,22 %)</t>
  </si>
  <si>
    <t>20 / 461
(4,34 %)</t>
  </si>
  <si>
    <t>113</t>
  </si>
  <si>
    <t>104 / 1.346
(7,73 %)</t>
  </si>
  <si>
    <t>72 / 104
(69,23 %)</t>
  </si>
  <si>
    <t>29 / 104
(27,88 %)</t>
  </si>
  <si>
    <t>29 / 72
(40,28 %)</t>
  </si>
  <si>
    <t>8 / 147
(5,44 %)</t>
  </si>
  <si>
    <t>71 / 1.015
(7,00 %)</t>
  </si>
  <si>
    <t>36 / 71
(50,70 %)</t>
  </si>
  <si>
    <t>13 / 71
(18,31 %)</t>
  </si>
  <si>
    <t>13 / 36
(36,11 %)</t>
  </si>
  <si>
    <t>26 / 316
(8,23 %)</t>
  </si>
  <si>
    <t>25 / 26
(96,15 %)</t>
  </si>
  <si>
    <t>39 / 339
(11,50 %)</t>
  </si>
  <si>
    <t>25 / 39
(64,10 %)</t>
  </si>
  <si>
    <t>119 / 1.284
(9,27 %)</t>
  </si>
  <si>
    <t>65 / 119
(54,62 %)</t>
  </si>
  <si>
    <t>15 / 119
(12,61 %)</t>
  </si>
  <si>
    <t>15 / 65
(23,08 %)</t>
  </si>
  <si>
    <t>301 / 3.244
(9,28 %)</t>
  </si>
  <si>
    <t>148 / 301
(49,17 %)</t>
  </si>
  <si>
    <t>16 / 301
(5,32 %)</t>
  </si>
  <si>
    <t>16 / 148
(10,81 %)</t>
  </si>
  <si>
    <t>92 / 782
(11,76 %)</t>
  </si>
  <si>
    <t>78 / 92
(84,78 %)</t>
  </si>
  <si>
    <t>15 / 92
(16,30 %)</t>
  </si>
  <si>
    <t>41 / 449
(9,13 %)</t>
  </si>
  <si>
    <t>15 / 41
(36,59 %)</t>
  </si>
  <si>
    <t>7 / 171
(4,09 %)</t>
  </si>
  <si>
    <t>56 / 724
(7,73 %)</t>
  </si>
  <si>
    <t>56 / 420
(13,33 %)</t>
  </si>
  <si>
    <t>37 / 413
(8,96 %)</t>
  </si>
  <si>
    <t>1.145</t>
  </si>
  <si>
    <t>1.266 / 13.874
(9,12 %)</t>
  </si>
  <si>
    <t>871 / 1.266
(68,80 %)</t>
  </si>
  <si>
    <t>151 / 1.266
(11,93 %)</t>
  </si>
  <si>
    <t>151 / 871
(17,34 %)</t>
  </si>
  <si>
    <t>Qualitätsindikatoren: Ergebnisse nach Stellungnahmeverfahren pro Bundesland (AJ 2024) – HGV-HEP</t>
  </si>
  <si>
    <t>12 / 171
(7,02 %)</t>
  </si>
  <si>
    <t>4 / 102
(3,92 %)</t>
  </si>
  <si>
    <t>6 / 97
(6,19 %)</t>
  </si>
  <si>
    <t>219</t>
  </si>
  <si>
    <t>16 / 219
(7,31 %)</t>
  </si>
  <si>
    <t>995</t>
  </si>
  <si>
    <t>54 / 995
(5,43 %)</t>
  </si>
  <si>
    <t>Qualitätsindikatoren: Ergebnisse nach Stellungnahmeverfahren pro Bundesland (AJ 2024) – KEP</t>
  </si>
  <si>
    <t>115 / 988
(11,64 %)</t>
  </si>
  <si>
    <t>7 / 115
(6,09 %)</t>
  </si>
  <si>
    <t>7 / 58
(12,07 %)</t>
  </si>
  <si>
    <t>9 / 173
(5,20 %)</t>
  </si>
  <si>
    <t>8 / 149
(5,37 %)</t>
  </si>
  <si>
    <t>62 / 764
(8,12 %)</t>
  </si>
  <si>
    <t>45 / 62
(72,58 %)</t>
  </si>
  <si>
    <t>21 / 62
(33,87 %)</t>
  </si>
  <si>
    <t>21 / 45
(46,67 %)</t>
  </si>
  <si>
    <t>52 / 430
(12,09 %)</t>
  </si>
  <si>
    <t>18 / 52
(34,62 %)</t>
  </si>
  <si>
    <t>9 / 117
(7,69 %)</t>
  </si>
  <si>
    <t>18 / 120
(15,00 %)</t>
  </si>
  <si>
    <t>51 / 594
(8,59 %)</t>
  </si>
  <si>
    <t>114 / 1.346
(8,47 %)</t>
  </si>
  <si>
    <t>24 / 114
(21,05 %)</t>
  </si>
  <si>
    <t>47 / 312
(15,06 %)</t>
  </si>
  <si>
    <t>27 / 228
(11,84 %)</t>
  </si>
  <si>
    <t>22 / 27
(81,48 %)</t>
  </si>
  <si>
    <t>5 / 70
(7,14 %)</t>
  </si>
  <si>
    <t>43 / 385
(11,17 %)</t>
  </si>
  <si>
    <t>11 / 43
(25,58 %)</t>
  </si>
  <si>
    <t>19 / 203
(9,36 %)</t>
  </si>
  <si>
    <t>20 / 199
(10,05 %)</t>
  </si>
  <si>
    <t>595</t>
  </si>
  <si>
    <t>603 / 6.135
(9,83 %)</t>
  </si>
  <si>
    <t>484 / 603
(80,27 %)</t>
  </si>
  <si>
    <t>87 / 603
(14,43 %)</t>
  </si>
  <si>
    <t>87 / 484
(17,98 %)</t>
  </si>
  <si>
    <t>Qualitätsindikatoren: Ergebnisse nach Stellungnahmeverfahren pro Bundesland (AJ 2024) – MC</t>
  </si>
  <si>
    <t>328</t>
  </si>
  <si>
    <t>74 / 654
(11,31 %)</t>
  </si>
  <si>
    <t>74 / 74
(100,00 %)</t>
  </si>
  <si>
    <t>45 / 74
(60,81 %)</t>
  </si>
  <si>
    <t>18 / 140
(12,86 %)</t>
  </si>
  <si>
    <t>16 / 126
(12,70 %)</t>
  </si>
  <si>
    <t>228</t>
  </si>
  <si>
    <t>42 / 456
(9,21 %)</t>
  </si>
  <si>
    <t>40 / 42
(95,24 %)</t>
  </si>
  <si>
    <t>154</t>
  </si>
  <si>
    <t>44 / 306
(14,38 %)</t>
  </si>
  <si>
    <t>11 / 66
(16,67 %)</t>
  </si>
  <si>
    <t>10 / 86
(11,63 %)</t>
  </si>
  <si>
    <t>49 / 316
(15,51 %)</t>
  </si>
  <si>
    <t>23 / 49
(46,94 %)</t>
  </si>
  <si>
    <t>405</t>
  </si>
  <si>
    <t>132 / 808
(16,34 %)</t>
  </si>
  <si>
    <t>132 / 132
(100,00 %)</t>
  </si>
  <si>
    <t>46 / 132
(34,85 %)</t>
  </si>
  <si>
    <t>37 / 196
(18,88 %)</t>
  </si>
  <si>
    <t>12 / 37
(32,43 %)</t>
  </si>
  <si>
    <t>15 / 144
(10,42 %)</t>
  </si>
  <si>
    <t>6 / 15
(40,00 %)</t>
  </si>
  <si>
    <t>28 / 180
(15,56 %)</t>
  </si>
  <si>
    <t>7 / 28
(25,00 %)</t>
  </si>
  <si>
    <t>20 / 112
(17,86 %)</t>
  </si>
  <si>
    <t>13 / 104
(12,50 %)</t>
  </si>
  <si>
    <t>1.886</t>
  </si>
  <si>
    <t>519 / 3.764
(13,79 %)</t>
  </si>
  <si>
    <t>517 / 519
(99,61 %)</t>
  </si>
  <si>
    <t>182 / 519
(35,07 %)</t>
  </si>
  <si>
    <t>182 / 517
(35,20 %)</t>
  </si>
  <si>
    <t>Qualitätsindikatoren: Ergebnisse nach Stellungnahmeverfahren pro Bundesland (AJ 2024) – DEK</t>
  </si>
  <si>
    <t>35 / 392
(8,93 %)</t>
  </si>
  <si>
    <t>10 / 136
(7,35 %)</t>
  </si>
  <si>
    <t>7 / 86
(8,14 %)</t>
  </si>
  <si>
    <t>25 / 297
(8,42 %)</t>
  </si>
  <si>
    <t>6 / 25
(24,00 %)</t>
  </si>
  <si>
    <t>14 / 145
(9,66 %)</t>
  </si>
  <si>
    <t>13 / 88
(14,77 %)</t>
  </si>
  <si>
    <t>32 / 281
(11,39 %)</t>
  </si>
  <si>
    <t>89</t>
  </si>
  <si>
    <t>58 / 591
(9,81 %)</t>
  </si>
  <si>
    <t>50 / 58
(86,21 %)</t>
  </si>
  <si>
    <t>9 / 50
(18,00 %)</t>
  </si>
  <si>
    <t>10 / 93
(10,75 %)</t>
  </si>
  <si>
    <t>9 / 225
(4,00 %)</t>
  </si>
  <si>
    <t>15 / 127
(11,81 %)</t>
  </si>
  <si>
    <t>8 / 125
(6,40 %)</t>
  </si>
  <si>
    <t>449</t>
  </si>
  <si>
    <t>264 / 2.897
(9,11 %)</t>
  </si>
  <si>
    <t>255 / 264
(96,59 %)</t>
  </si>
  <si>
    <t>37 / 264
(14,02 %)</t>
  </si>
  <si>
    <t>37 / 255
(14,51 %)</t>
  </si>
  <si>
    <t>Qualitätsindikatoren: Ergebnisse nach Stellungnahmeverfahren pro Bundesland (AJ 2024) – PM-NEO</t>
  </si>
  <si>
    <t>210</t>
  </si>
  <si>
    <t>176 / 1.242
(14,17 %)</t>
  </si>
  <si>
    <t>99 / 176
(56,25 %)</t>
  </si>
  <si>
    <t>37 / 176
(21,02 %)</t>
  </si>
  <si>
    <t>37 / 99
(37,37 %)</t>
  </si>
  <si>
    <t>47 / 298
(15,77 %)</t>
  </si>
  <si>
    <t>6 / 47
(12,77 %)</t>
  </si>
  <si>
    <t>44 / 268
(16,42 %)</t>
  </si>
  <si>
    <t>32 / 44
(72,73 %)</t>
  </si>
  <si>
    <t>9 / 32
(28,12 %)</t>
  </si>
  <si>
    <t>134</t>
  </si>
  <si>
    <t>110 / 798
(13,78 %)</t>
  </si>
  <si>
    <t>53 / 110
(48,18 %)</t>
  </si>
  <si>
    <t>25 / 110
(22,73 %)</t>
  </si>
  <si>
    <t>25 / 53
(47,17 %)</t>
  </si>
  <si>
    <t>100 / 569
(17,57 %)</t>
  </si>
  <si>
    <t>34 / 100
(34,00 %)</t>
  </si>
  <si>
    <t>32 / 100
(32,00 %)</t>
  </si>
  <si>
    <t>32 / 34
(94,12 %)</t>
  </si>
  <si>
    <t>18 / 127
(14,17 %)</t>
  </si>
  <si>
    <t>36 / 202
(17,82 %)</t>
  </si>
  <si>
    <t>20 / 36
(55,56 %)</t>
  </si>
  <si>
    <t>11 / 20
(55,00 %)</t>
  </si>
  <si>
    <t>130 / 714
(18,21 %)</t>
  </si>
  <si>
    <t>64 / 130
(49,23 %)</t>
  </si>
  <si>
    <t>31 / 130
(23,85 %)</t>
  </si>
  <si>
    <t>31 / 64
(48,44 %)</t>
  </si>
  <si>
    <t>306</t>
  </si>
  <si>
    <t>225 / 1.817
(12,38 %)</t>
  </si>
  <si>
    <t>197 / 225
(87,56 %)</t>
  </si>
  <si>
    <t>99 / 225
(44,00 %)</t>
  </si>
  <si>
    <t>99 / 197
(50,25 %)</t>
  </si>
  <si>
    <t>73 / 463
(15,77 %)</t>
  </si>
  <si>
    <t>33 / 73
(45,21 %)</t>
  </si>
  <si>
    <t>13 / 73
(17,81 %)</t>
  </si>
  <si>
    <t>13 / 33
(39,39 %)</t>
  </si>
  <si>
    <t>41 / 239
(17,15 %)</t>
  </si>
  <si>
    <t>12 / 14
(85,71 %)</t>
  </si>
  <si>
    <t>51 / 432
(11,81 %)</t>
  </si>
  <si>
    <t>50 / 51
(98,04 %)</t>
  </si>
  <si>
    <t>53 / 239
(22,18 %)</t>
  </si>
  <si>
    <t>11 / 235
(4,68 %)</t>
  </si>
  <si>
    <t>1.322</t>
  </si>
  <si>
    <t>1.134 / 7.798
(14,54 %)</t>
  </si>
  <si>
    <t>754 / 1.134
(66,49 %)</t>
  </si>
  <si>
    <t>297 / 1.134
(26,19 %)</t>
  </si>
  <si>
    <t>297 / 754
(39,39 %)</t>
  </si>
  <si>
    <t>Qualitätsindikatoren: Ergebnisse nach Stellungnahmeverfahren pro Bundesland (AJ 2024) – CAP</t>
  </si>
  <si>
    <t>STNV im Vorjahr nicht abgeschlossen</t>
  </si>
  <si>
    <t>Bewertung qualitativ unauffällig</t>
  </si>
  <si>
    <t>Dokumentationsfehler</t>
  </si>
  <si>
    <t>Bewertung Sonstiges</t>
  </si>
  <si>
    <t>Bewertung qualitativ auffällig</t>
  </si>
  <si>
    <t>Maßnahmenstufe 1 oder 2</t>
  </si>
  <si>
    <t>Darstellung des Verlaufs der Bewertung (AJ 2024) – TX-HTX</t>
  </si>
  <si>
    <t>Darstellung des Verlaufs der Bewertung (AJ 2024) – TX-MKU</t>
  </si>
  <si>
    <t>Darstellung des Verlaufs der Bewertung (AJ 2024) – KCHK-MK-CHIR</t>
  </si>
  <si>
    <t>Darstellung des Verlaufs der Bewertung (AJ 2024) – KCHK-MK-KATH</t>
  </si>
  <si>
    <t>Darstellung des Verlaufs der Bewertung (AJ 2024) – TX-LLS</t>
  </si>
  <si>
    <t>Darstellung des Verlaufs der Bewertung (AJ 2024) – TX-LTX</t>
  </si>
  <si>
    <t>Darstellung des Verlaufs der Bewertung (AJ 2024) – TX-LUTX</t>
  </si>
  <si>
    <t>Darstellung des Verlaufs der Bewertung (AJ 2024) – TX-NLS</t>
  </si>
  <si>
    <t>Darstellung des Verlaufs der Bewertung (AJ 2024) – NET-DIAL</t>
  </si>
  <si>
    <t>Darstellung des Verlaufs der Bewertung (AJ 2024) – NET-NTX</t>
  </si>
  <si>
    <t>Darstellung des Verlaufs der Bewertung (AJ 2024) – NET-PNTX</t>
  </si>
  <si>
    <t>Darstellung des Verlaufs der Bewertung (AJ 2024) – WI-HI-A</t>
  </si>
  <si>
    <t>Darstellung des Verlaufs der Bewertung (AJ 2024) – WI-HI-S</t>
  </si>
  <si>
    <t>Darstellung des Verlaufs der Bewertung (AJ 2024) – HGV-HEP</t>
  </si>
  <si>
    <t>AJ</t>
  </si>
  <si>
    <t>Maßnahmenstufe 1*</t>
  </si>
  <si>
    <t>Teilnahme an geeigneten Fortbildungen, Fachgesprächen, Kolloquien</t>
  </si>
  <si>
    <t>Teilnahme am Qualitätszirkel</t>
  </si>
  <si>
    <t>Implementierung von Behandlungspfaden</t>
  </si>
  <si>
    <t>Durchführung von Audits</t>
  </si>
  <si>
    <t>Durchführung von Peer Reviews</t>
  </si>
  <si>
    <t>Implementierung von Handlungsempfehlungen anhand von Leitlinien</t>
  </si>
  <si>
    <t>sonstige Maßnahmen</t>
  </si>
  <si>
    <t>davon aus AJ 2023</t>
  </si>
  <si>
    <t>Auffälligkeitskriterien: Art der Maßnahme in Maßnahmenstufe 1 (AJ 2023 und AJ 2024) – CHE</t>
  </si>
  <si>
    <t>Auffälligkeitskriterien: Art der Maßnahme in Maßnahmenstufe 1 (AJ 2023 und AJ 2024) – TX-HTX</t>
  </si>
  <si>
    <t>Auffälligkeitskriterien: Art der Maßnahme in Maßnahmenstufe 1 (AJ 2023 und AJ 2024) – TX-MKU</t>
  </si>
  <si>
    <t>Auffälligkeitskriterien: Art der Maßnahme in Maßnahmenstufe 1 (AJ 2023 und AJ 2024) – KCHK-AK-CHIR</t>
  </si>
  <si>
    <t>Auffälligkeitskriterien: Art der Maßnahme in Maßnahmenstufe 1 (AJ 2023 und AJ 2024) – KCHK-AK-KATH</t>
  </si>
  <si>
    <t>Auffälligkeitskriterien: Art der Maßnahme in Maßnahmenstufe 1 (AJ 2023 und AJ 2024) – KCHK-KC</t>
  </si>
  <si>
    <t>Auffälligkeitskriterien: Art der Maßnahme in Maßnahmenstufe 1 (AJ 2023 und AJ 2024) – KCHK-MK-CHIR</t>
  </si>
  <si>
    <t>Auffälligkeitskriterien: Art der Maßnahme in Maßnahmenstufe 1 (AJ 2023 und AJ 2024) – KCHK-MK-KATH</t>
  </si>
  <si>
    <t>Auffälligkeitskriterien: Art der Maßnahme in Maßnahmenstufe 1 (AJ 2023 und AJ 2024) – KCHK-D</t>
  </si>
  <si>
    <t>Auffälligkeitskriterien: Art der Maßnahme in Maßnahmenstufe 1 (AJ 2023 und AJ 2024) – TX-LLS</t>
  </si>
  <si>
    <t>Auffälligkeitskriterien: Art der Maßnahme in Maßnahmenstufe 1 (AJ 2023 und AJ 2024) – TX-LTX</t>
  </si>
  <si>
    <t>Auffälligkeitskriterien: Art der Maßnahme in Maßnahmenstufe 1 (AJ 2023 und AJ 2024) – TX-LUTX</t>
  </si>
  <si>
    <t>Auffälligkeitskriterien: Art der Maßnahme in Maßnahmenstufe 1 (AJ 2023 und AJ 2024) – TX-NLS</t>
  </si>
  <si>
    <t>Auffälligkeitskriterien: Art der Maßnahme in Maßnahmenstufe 1 (AJ 2023 und AJ 2024) – NET-NTX</t>
  </si>
  <si>
    <t>Auffälligkeitskriterien: Art der Maßnahme in Maßnahmenstufe 1 (AJ 2023 und AJ 2024) – NET-PNTX-D</t>
  </si>
  <si>
    <t>Auffälligkeitskriterien: Art der Maßnahme in Maßnahmenstufe 1 (AJ 2023 und AJ 2024) – PCI</t>
  </si>
  <si>
    <t>Auffälligkeitskriterien: Art der Maßnahme in Maßnahmenstufe 1 (AJ 2023 und AJ 2024) – WI-NI-D</t>
  </si>
  <si>
    <t>Auffälligkeitskriterien: Art der Maßnahme in Maßnahmenstufe 1 (AJ 2023 und AJ 2024) – HSMDEF-HSM-IMPL</t>
  </si>
  <si>
    <t>Auffälligkeitskriterien: Art der Maßnahme in Maßnahmenstufe 1 (AJ 2023 und AJ 2024) – HSMDEF-HSM-REV</t>
  </si>
  <si>
    <t>Auffälligkeitskriterien: Art der Maßnahme in Maßnahmenstufe 1 (AJ 2023 und AJ 2024) – HSMDEF-DEFI-IMPL</t>
  </si>
  <si>
    <t>Auffälligkeitskriterien: Art der Maßnahme in Maßnahmenstufe 1 (AJ 2023 und AJ 2024) – HSMDEF-DEFI-REV</t>
  </si>
  <si>
    <t>Auffälligkeitskriterien: Art der Maßnahme in Maßnahmenstufe 1 (AJ 2023 und AJ 2024) – KAROTIS</t>
  </si>
  <si>
    <t>Auffälligkeitskriterien: Art der Maßnahme in Maßnahmenstufe 1 (AJ 2023 und AJ 2024) – GYN-OP</t>
  </si>
  <si>
    <t>Auffälligkeitskriterien: Art der Maßnahme in Maßnahmenstufe 1 (AJ 2023 und AJ 2024) – PM-GEBH</t>
  </si>
  <si>
    <t>Auffälligkeitskriterien: Art der Maßnahme in Maßnahmenstufe 1 (AJ 2023 und AJ 2024) – HGV-OSFRAK</t>
  </si>
  <si>
    <t>Auffälligkeitskriterien: Art der Maßnahme in Maßnahmenstufe 1 (AJ 2023 und AJ 2024) – HGV-HEP</t>
  </si>
  <si>
    <t>Auffälligkeitskriterien: Art der Maßnahme in Maßnahmenstufe 1 (AJ 2023 und AJ 2024) – MC</t>
  </si>
  <si>
    <t>Auffälligkeitskriterien: Art der Maßnahme in Maßnahmenstufe 1 (AJ 2023 und AJ 2024) – DEK</t>
  </si>
  <si>
    <t>Auffälligkeitskriterien: Art der Maßnahme in Maßnahmenstufe 1 (AJ 2023 und AJ 2024) – PM-NEO</t>
  </si>
  <si>
    <t>Auffälligkeitskriterien: Art der Maßnahme in Maßnahmenstufe 1 (AJ 2023 und AJ 2024) – CAP</t>
  </si>
  <si>
    <t>Qualitätsindikatoren: Art der Maßnahme in Maßnahmenstufe 1 (AJ 2023 und AJ 2024) – CHE</t>
  </si>
  <si>
    <t>Qualitätsindikatoren: Art der Maßnahme in Maßnahmenstufe 1 (AJ 2023 und AJ 2024) – TX-HTX</t>
  </si>
  <si>
    <t>Qualitätsindikatoren: Art der Maßnahme in Maßnahmenstufe 1 (AJ 2023 und AJ 2024) – TX-MKU</t>
  </si>
  <si>
    <t>Qualitätsindikatoren: Art der Maßnahme in Maßnahmenstufe 1 (AJ 2023 und AJ 2024) – KCHK-AK-CHIR</t>
  </si>
  <si>
    <t>Qualitätsindikatoren: Art der Maßnahme in Maßnahmenstufe 1 (AJ 2023 und AJ 2024) – KCHK-AK-KATH</t>
  </si>
  <si>
    <t>Qualitätsindikatoren: Art der Maßnahme in Maßnahmenstufe 1 (AJ 2023 und AJ 2024) – KCHK-KC</t>
  </si>
  <si>
    <t>Qualitätsindikatoren: Art der Maßnahme in Maßnahmenstufe 1 (AJ 2023 und AJ 2024) – KCHK-KC-KOMB</t>
  </si>
  <si>
    <t>Qualitätsindikatoren: Art der Maßnahme in Maßnahmenstufe 1 (AJ 2023 und AJ 2024) – KCHK-MK-CHIR</t>
  </si>
  <si>
    <t>Qualitätsindikatoren: Art der Maßnahme in Maßnahmenstufe 1 (AJ 2023 und AJ 2024) – KCHK-MK-KATH</t>
  </si>
  <si>
    <t>Qualitätsindikatoren: Art der Maßnahme in Maßnahmenstufe 1 (AJ 2023 und AJ 2024) – TX-LLS</t>
  </si>
  <si>
    <t>Qualitätsindikatoren: Art der Maßnahme in Maßnahmenstufe 1 (AJ 2023 und AJ 2024) – TX-LTX</t>
  </si>
  <si>
    <t>Qualitätsindikatoren: Art der Maßnahme in Maßnahmenstufe 1 (AJ 2023 und AJ 2024) – TX-LUTX</t>
  </si>
  <si>
    <t>Qualitätsindikatoren: Art der Maßnahme in Maßnahmenstufe 1 (AJ 2023 und AJ 2024) – TX-NLS</t>
  </si>
  <si>
    <t>Qualitätsindikatoren: Art der Maßnahme in Maßnahmenstufe 1 (AJ 2023 und AJ 2024) – NET-DIAL</t>
  </si>
  <si>
    <t>Qualitätsindikatoren: Art der Maßnahme in Maßnahmenstufe 1 (AJ 2023 und AJ 2024) – NET-NTX</t>
  </si>
  <si>
    <t>Qualitätsindikatoren: Art der Maßnahme in Maßnahmenstufe 1 (AJ 2023 und AJ 2024) – NET-PNTX</t>
  </si>
  <si>
    <t>Qualitätsindikatoren: Art der Maßnahme in Maßnahmenstufe 1 (AJ 2023 und AJ 2024) – PCI</t>
  </si>
  <si>
    <t>Qualitätsindikatoren: Art der Maßnahme in Maßnahmenstufe 1 (AJ 2023 und AJ 2024) – WI-HI-A</t>
  </si>
  <si>
    <t>Qualitätsindikatoren: Art der Maßnahme in Maßnahmenstufe 1 (AJ 2023 und AJ 2024) – WI-HI-S</t>
  </si>
  <si>
    <t>Qualitätsindikatoren: Art der Maßnahme in Maßnahmenstufe 1 (AJ 2023 und AJ 2024) – WI-NI-A</t>
  </si>
  <si>
    <t>Qualitätsindikatoren: Art der Maßnahme in Maßnahmenstufe 1 (AJ 2023 und AJ 2024) – WI-NI-S</t>
  </si>
  <si>
    <t>Qualitätsindikatoren: Art der Maßnahme in Maßnahmenstufe 1 (AJ 2023 und AJ 2024) – HSMDEF-HSM-IMPL</t>
  </si>
  <si>
    <t>Qualitätsindikatoren: Art der Maßnahme in Maßnahmenstufe 1 (AJ 2023 und AJ 2024) – HSMDEF-HSM-REV</t>
  </si>
  <si>
    <t>Qualitätsindikatoren: Art der Maßnahme in Maßnahmenstufe 1 (AJ 2023 und AJ 2024) – HSMDEF-DEFI-IMPL</t>
  </si>
  <si>
    <t>Qualitätsindikatoren: Art der Maßnahme in Maßnahmenstufe 1 (AJ 2023 und AJ 2024) – HSMDEF-DEFI-REV</t>
  </si>
  <si>
    <t>Qualitätsindikatoren: Art der Maßnahme in Maßnahmenstufe 1 (AJ 2023 und AJ 2024) – KAROTIS</t>
  </si>
  <si>
    <t>Qualitätsindikatoren: Art der Maßnahme in Maßnahmenstufe 1 (AJ 2023 und AJ 2024) – GYN-OP</t>
  </si>
  <si>
    <t>Qualitätsindikatoren: Art der Maßnahme in Maßnahmenstufe 1 (AJ 2023 und AJ 2024) – PM-GEBH</t>
  </si>
  <si>
    <t>Qualitätsindikatoren: Art der Maßnahme in Maßnahmenstufe 1 (AJ 2023 und AJ 2024) – HGV-OSFRAK</t>
  </si>
  <si>
    <t>Qualitätsindikatoren: Art der Maßnahme in Maßnahmenstufe 1 (AJ 2023 und AJ 2024) – HGV-HEP</t>
  </si>
  <si>
    <t>Qualitätsindikatoren: Art der Maßnahme in Maßnahmenstufe 1 (AJ 2023 und AJ 2024) – KEP</t>
  </si>
  <si>
    <t>Qualitätsindikatoren: Art der Maßnahme in Maßnahmenstufe 1 (AJ 2023 und AJ 2024) – MC</t>
  </si>
  <si>
    <t>Qualitätsindikatoren: Art der Maßnahme in Maßnahmenstufe 1 (AJ 2023 und AJ 2024) – DEK</t>
  </si>
  <si>
    <t>Qualitätsindikatoren: Art der Maßnahme in Maßnahmenstufe 1 (AJ 2023 und AJ 2024) – PM-NEO</t>
  </si>
  <si>
    <t>Qualitätsindikatoren: Art der Maßnahme in Maßnahmenstufe 1 (AJ 2023 und AJ 2024) – CAP</t>
  </si>
  <si>
    <t>Qualitätsindikator bzw. Auffälligkeitskriterium</t>
  </si>
  <si>
    <t>Weiterhin qualitative Auffälligkeiten im Bereich Komplikationsmanagement, valider Dokumentation, interdisziplinärer Zusammenarbeit etc.. umfangreiche qualitätsfördernde Maßnahmen eingeleitet (Zielvereinbarung, Vorlage von SOP, Verfahrensanordnungen, Schulungsmaßnahmen, Protokolle von M&amp;M Konferenzen, quartalsweise Übermittlung von QS-Zahlen etc.), Information der Landesplanungsbehörde und Gespräch im Ministerium mit allen Beteiligten. kontinuierliche Überprüfung des Umsetzungsstandes der eingeleiteten Maßnahmen. (1x berichtet)</t>
  </si>
  <si>
    <t>Qualitätsindikatoren und Auffälligkeitskriterien: Freitextkommentare zu Maßnahmenstufe 2 (AJ 2024) – HGV-HEP</t>
  </si>
  <si>
    <t>Weiterhin qualitative Auffälligkeiten im Bereich DEK, weiterführende qualitätsfördernde Maßnahmen eingeleitet. Information der Landesplanungsbehörde, Gespräch mit allen Verantwortlichen im Ministerium, im Vorfeld des Gespräches bereits Vorlage eines ausführlichen Maßnahmenkataloges, dessen Umsetzung kontinuierlich überprüft wird. Vorlage von Quartalsdaten, Epikrisen und M&amp;M Protokollen bei auffälligen Fällen. (1x berichtet)</t>
  </si>
  <si>
    <t>Qualitätsindikatoren und Auffälligkeitskriterien: Freitextkommentare zu Maßnahmenstufe 2 (AJ 2024) – DEK</t>
  </si>
  <si>
    <t/>
  </si>
  <si>
    <t>Auswertungsjahr 2023</t>
  </si>
  <si>
    <t>Auswertungsjahr 2024</t>
  </si>
  <si>
    <t>Anzahl</t>
  </si>
  <si>
    <t>%</t>
  </si>
  <si>
    <t>AK-Ergebnisse des QS-Verfahrens</t>
  </si>
  <si>
    <t>3.438</t>
  </si>
  <si>
    <t>100,00</t>
  </si>
  <si>
    <t>3.328</t>
  </si>
  <si>
    <t>Rechnerisch auffällige Ergebnisse</t>
  </si>
  <si>
    <t>0,38</t>
  </si>
  <si>
    <t>0,33</t>
  </si>
  <si>
    <t>davon ohne QSEB-Übermittlung</t>
  </si>
  <si>
    <t>0,00</t>
  </si>
  <si>
    <t>Auffällige Ergebnisse (QSEB-Datensätze)</t>
  </si>
  <si>
    <t>Hinweis auf Best Practice (Schlüsselwert 4)</t>
  </si>
  <si>
    <t>Stellungnahmeverfahren</t>
  </si>
  <si>
    <t>kein Stellungnahmeverfahren eingeleitet (Anteil bezogen auf Anzahl der Auffälligkeiten)</t>
  </si>
  <si>
    <t>46,15</t>
  </si>
  <si>
    <t>18,18</t>
  </si>
  <si>
    <t>Stellungnahmeverfahren eingeleitet* (Anteil bezogen auf Anzahl der Auffälligkeiten)</t>
  </si>
  <si>
    <t>53,85</t>
  </si>
  <si>
    <t>81,82</t>
  </si>
  <si>
    <t>schriftlich (Anteil bezogen auf eingeleitete STNV)</t>
  </si>
  <si>
    <t>Gespräch (Anteil bezogen auf eingeleitete STNV)</t>
  </si>
  <si>
    <t>Begehung (Anteil bezogen auf eingeleitete STNV)</t>
  </si>
  <si>
    <t>Stellungnahmeverfahren noch nicht abgeschlossen</t>
  </si>
  <si>
    <t>Einstufung der Ergebnisse nach Abschluss des Stellungnahmeverfahrens (Anteil bezogen auf auffällige Ergebnisse ohne Best Practice)</t>
  </si>
  <si>
    <t>Bewertung als qualitativ unauffällig</t>
  </si>
  <si>
    <t>7,69</t>
  </si>
  <si>
    <t>Bewertung als qualitativ auffällig</t>
  </si>
  <si>
    <t>38,46</t>
  </si>
  <si>
    <t>54,55</t>
  </si>
  <si>
    <t>Sonstiges</t>
  </si>
  <si>
    <t>27,27</t>
  </si>
  <si>
    <t>Qualitätssicherungsmaßnahmen</t>
  </si>
  <si>
    <t>n. a.</t>
  </si>
  <si>
    <t>Auffälligkeitskriterien: Übersicht über Auffälligkeiten und Qualitätssicherungsmaßnahmen gem. § 17 DeQS-RL im Modul CHE</t>
  </si>
  <si>
    <t>* Mehrfachnennungen pro Leistungserbringer möglich</t>
  </si>
  <si>
    <t>2,50</t>
  </si>
  <si>
    <t>14,78</t>
  </si>
  <si>
    <t>23,53</t>
  </si>
  <si>
    <t>76,47</t>
  </si>
  <si>
    <t>Auffälligkeitskriterien: Übersicht über Auffälligkeiten und Qualitätssicherungsmaßnahmen gem. § 17 DeQS-RL im Modul TX-HTX</t>
  </si>
  <si>
    <t>169</t>
  </si>
  <si>
    <t>240</t>
  </si>
  <si>
    <t>4,14</t>
  </si>
  <si>
    <t>3,75</t>
  </si>
  <si>
    <t>14,29</t>
  </si>
  <si>
    <t>11,11</t>
  </si>
  <si>
    <t>57,14</t>
  </si>
  <si>
    <t>55,56</t>
  </si>
  <si>
    <t>28,57</t>
  </si>
  <si>
    <t>33,33</t>
  </si>
  <si>
    <t>Auffälligkeitskriterien: Übersicht über Auffälligkeiten und Qualitätssicherungsmaßnahmen gem. § 17 DeQS-RL im Modul TX-MKU</t>
  </si>
  <si>
    <t>93</t>
  </si>
  <si>
    <t>10,42</t>
  </si>
  <si>
    <t>9,68</t>
  </si>
  <si>
    <t>70,00</t>
  </si>
  <si>
    <t>66,67</t>
  </si>
  <si>
    <t>30,00</t>
  </si>
  <si>
    <t>Auffälligkeitskriterien: Übersicht über Auffälligkeiten und Qualitätssicherungsmaßnahmen gem. § 17 DeQS-RL im Modul KCHK-AK-CHIR</t>
  </si>
  <si>
    <t>64,36</t>
  </si>
  <si>
    <t>8,16</t>
  </si>
  <si>
    <t>12,50</t>
  </si>
  <si>
    <t>87,50</t>
  </si>
  <si>
    <t>Auffälligkeitskriterien: Übersicht über Auffälligkeiten und Qualitätssicherungsmaßnahmen gem. § 17 DeQS-RL im Modul KCHK-AK-KATH</t>
  </si>
  <si>
    <t>4,08</t>
  </si>
  <si>
    <t>10,31</t>
  </si>
  <si>
    <t>25,00</t>
  </si>
  <si>
    <t>10,00</t>
  </si>
  <si>
    <t>75,00</t>
  </si>
  <si>
    <t>90,00</t>
  </si>
  <si>
    <t>Auffälligkeitskriterien: Übersicht über Auffälligkeiten und Qualitätssicherungsmaßnahmen gem. § 17 DeQS-RL im Modul KCHK-KC</t>
  </si>
  <si>
    <t>15,79</t>
  </si>
  <si>
    <t>13,83</t>
  </si>
  <si>
    <t>20,00</t>
  </si>
  <si>
    <t>30,77</t>
  </si>
  <si>
    <t>80,00</t>
  </si>
  <si>
    <t>69,23</t>
  </si>
  <si>
    <t>Auffälligkeitskriterien: Übersicht über Auffälligkeiten und Qualitätssicherungsmaßnahmen gem. § 17 DeQS-RL im Modul KCHK-MK-CHIR</t>
  </si>
  <si>
    <t>249</t>
  </si>
  <si>
    <t>265</t>
  </si>
  <si>
    <t>5,62</t>
  </si>
  <si>
    <t>4,53</t>
  </si>
  <si>
    <t>Auffälligkeitskriterien: Übersicht über Auffälligkeiten und Qualitätssicherungsmaßnahmen gem. § 17 DeQS-RL im Modul KCHK-MK-KATH</t>
  </si>
  <si>
    <t>817</t>
  </si>
  <si>
    <t>847</t>
  </si>
  <si>
    <t>1,96</t>
  </si>
  <si>
    <t>1,77</t>
  </si>
  <si>
    <t>6,67</t>
  </si>
  <si>
    <t>93,33</t>
  </si>
  <si>
    <t>Auffälligkeitskriterien: Übersicht über Auffälligkeiten und Qualitätssicherungsmaßnahmen gem. § 17 DeQS-RL im Modul KCHK-D</t>
  </si>
  <si>
    <t>12,00</t>
  </si>
  <si>
    <t>Auffälligkeitskriterien: Übersicht über Auffälligkeiten und Qualitätssicherungsmaßnahmen gem. § 17 DeQS-RL im Modul TX-LLS</t>
  </si>
  <si>
    <t>2,17</t>
  </si>
  <si>
    <t>16,26</t>
  </si>
  <si>
    <t>Auffälligkeitskriterien: Übersicht über Auffälligkeiten und Qualitätssicherungsmaßnahmen gem. § 17 DeQS-RL im Modul TX-LTX</t>
  </si>
  <si>
    <t>9,09</t>
  </si>
  <si>
    <t>12,90</t>
  </si>
  <si>
    <t>50,00</t>
  </si>
  <si>
    <t>37,50</t>
  </si>
  <si>
    <t>Auffälligkeitskriterien: Übersicht über Auffälligkeiten und Qualitätssicherungsmaßnahmen gem. § 17 DeQS-RL im Modul TX-LUTX</t>
  </si>
  <si>
    <t>182</t>
  </si>
  <si>
    <t>1,39</t>
  </si>
  <si>
    <t>21,98</t>
  </si>
  <si>
    <t>7,50</t>
  </si>
  <si>
    <t>35,00</t>
  </si>
  <si>
    <t>57,50</t>
  </si>
  <si>
    <t>Auffälligkeitskriterien: Übersicht über Auffälligkeiten und Qualitätssicherungsmaßnahmen gem. § 17 DeQS-RL im Modul TX-NLS</t>
  </si>
  <si>
    <t>22,22</t>
  </si>
  <si>
    <t>5,56</t>
  </si>
  <si>
    <t>72,22</t>
  </si>
  <si>
    <t>Auffälligkeitskriterien: Übersicht über Auffälligkeiten und Qualitätssicherungsmaßnahmen gem. § 17 DeQS-RL im Modul NET-NTX</t>
  </si>
  <si>
    <t>234</t>
  </si>
  <si>
    <t>3,57</t>
  </si>
  <si>
    <t>14,53</t>
  </si>
  <si>
    <t>41,18</t>
  </si>
  <si>
    <t>20,59</t>
  </si>
  <si>
    <t>38,24</t>
  </si>
  <si>
    <t>Auffälligkeitskriterien: Übersicht über Auffälligkeiten und Qualitätssicherungsmaßnahmen gem. § 17 DeQS-RL im Modul NET-PNTX-D</t>
  </si>
  <si>
    <t>7.684</t>
  </si>
  <si>
    <t>7.539</t>
  </si>
  <si>
    <t>356</t>
  </si>
  <si>
    <t>4,63</t>
  </si>
  <si>
    <t>374</t>
  </si>
  <si>
    <t>4,96</t>
  </si>
  <si>
    <t>0,56</t>
  </si>
  <si>
    <t>355</t>
  </si>
  <si>
    <t>132</t>
  </si>
  <si>
    <t>37,18</t>
  </si>
  <si>
    <t>21,93</t>
  </si>
  <si>
    <t>223</t>
  </si>
  <si>
    <t>62,82</t>
  </si>
  <si>
    <t>292</t>
  </si>
  <si>
    <t>78,07</t>
  </si>
  <si>
    <t>0,45</t>
  </si>
  <si>
    <t>0,68</t>
  </si>
  <si>
    <t>8,45</t>
  </si>
  <si>
    <t>5,08</t>
  </si>
  <si>
    <t>46,20</t>
  </si>
  <si>
    <t>235</t>
  </si>
  <si>
    <t>62,83</t>
  </si>
  <si>
    <t>8,17</t>
  </si>
  <si>
    <t>9,63</t>
  </si>
  <si>
    <t>Auffälligkeitskriterien: Übersicht über Auffälligkeiten und Qualitätssicherungsmaßnahmen gem. § 17 DeQS-RL im Modul PCI</t>
  </si>
  <si>
    <t>3.290</t>
  </si>
  <si>
    <t>3,53</t>
  </si>
  <si>
    <t>11,21</t>
  </si>
  <si>
    <t>25,24</t>
  </si>
  <si>
    <t>74,76</t>
  </si>
  <si>
    <t>4,85</t>
  </si>
  <si>
    <t>60,19</t>
  </si>
  <si>
    <t>9,71</t>
  </si>
  <si>
    <t>Auffälligkeitskriterien: Übersicht über Auffälligkeiten und Qualitätssicherungsmaßnahmen gem. § 17 DeQS-RL im Modul WI-NI-D</t>
  </si>
  <si>
    <t>6.013</t>
  </si>
  <si>
    <t>4.895</t>
  </si>
  <si>
    <t>1,53</t>
  </si>
  <si>
    <t>1,18</t>
  </si>
  <si>
    <t>17,39</t>
  </si>
  <si>
    <t>22,41</t>
  </si>
  <si>
    <t>82,61</t>
  </si>
  <si>
    <t>77,59</t>
  </si>
  <si>
    <t>97,37</t>
  </si>
  <si>
    <t>2,63</t>
  </si>
  <si>
    <t>10,34</t>
  </si>
  <si>
    <t>64,13</t>
  </si>
  <si>
    <t>62,07</t>
  </si>
  <si>
    <t>1,09</t>
  </si>
  <si>
    <t>5,17</t>
  </si>
  <si>
    <t>Auffälligkeitskriterien: Übersicht über Auffälligkeiten und Qualitätssicherungsmaßnahmen gem. § 17 DeQS-RL im Modul HSMDEF-HSM-IMPL</t>
  </si>
  <si>
    <t>3.994</t>
  </si>
  <si>
    <t>3.837</t>
  </si>
  <si>
    <t>1,08</t>
  </si>
  <si>
    <t>0,96</t>
  </si>
  <si>
    <t>37,21</t>
  </si>
  <si>
    <t>21,62</t>
  </si>
  <si>
    <t>62,79</t>
  </si>
  <si>
    <t>78,38</t>
  </si>
  <si>
    <t>16,28</t>
  </si>
  <si>
    <t>35,14</t>
  </si>
  <si>
    <t>44,19</t>
  </si>
  <si>
    <t>40,54</t>
  </si>
  <si>
    <t>2,33</t>
  </si>
  <si>
    <t>2,70</t>
  </si>
  <si>
    <t>Auffälligkeitskriterien: Übersicht über Auffälligkeiten und Qualitätssicherungsmaßnahmen gem. § 17 DeQS-RL im Modul HSMDEF-HSM-REV</t>
  </si>
  <si>
    <t>3.580</t>
  </si>
  <si>
    <t>2.907</t>
  </si>
  <si>
    <t>1,20</t>
  </si>
  <si>
    <t>0,55</t>
  </si>
  <si>
    <t>25,58</t>
  </si>
  <si>
    <t>74,42</t>
  </si>
  <si>
    <t>96,88</t>
  </si>
  <si>
    <t>3,12</t>
  </si>
  <si>
    <t>6,25</t>
  </si>
  <si>
    <t>55,81</t>
  </si>
  <si>
    <t>43,75</t>
  </si>
  <si>
    <t>Auffälligkeitskriterien: Übersicht über Auffälligkeiten und Qualitätssicherungsmaßnahmen gem. § 17 DeQS-RL im Modul HSMDEF-DEFI-IMPL</t>
  </si>
  <si>
    <t>3.025</t>
  </si>
  <si>
    <t>2.910</t>
  </si>
  <si>
    <t>1,55</t>
  </si>
  <si>
    <t>1,13</t>
  </si>
  <si>
    <t>14,89</t>
  </si>
  <si>
    <t>12,12</t>
  </si>
  <si>
    <t>85,11</t>
  </si>
  <si>
    <t>87,88</t>
  </si>
  <si>
    <t>97,50</t>
  </si>
  <si>
    <t>44,68</t>
  </si>
  <si>
    <t>40,43</t>
  </si>
  <si>
    <t>Auffälligkeitskriterien: Übersicht über Auffälligkeiten und Qualitätssicherungsmaßnahmen gem. § 17 DeQS-RL im Modul HSMDEF-DEFI-REV</t>
  </si>
  <si>
    <t>3.142</t>
  </si>
  <si>
    <t>3.108</t>
  </si>
  <si>
    <t>2,29</t>
  </si>
  <si>
    <t>2,77</t>
  </si>
  <si>
    <t>17,44</t>
  </si>
  <si>
    <t>88,89</t>
  </si>
  <si>
    <t>82,56</t>
  </si>
  <si>
    <t>38,89</t>
  </si>
  <si>
    <t>48,61</t>
  </si>
  <si>
    <t>48,84</t>
  </si>
  <si>
    <t>8,14</t>
  </si>
  <si>
    <t>Auffälligkeitskriterien: Übersicht über Auffälligkeiten und Qualitätssicherungsmaßnahmen gem. § 17 DeQS-RL im Modul KAROTIS</t>
  </si>
  <si>
    <t>4.758</t>
  </si>
  <si>
    <t>4.737</t>
  </si>
  <si>
    <t>111</t>
  </si>
  <si>
    <t>2,87</t>
  </si>
  <si>
    <t>3,60</t>
  </si>
  <si>
    <t>3,68</t>
  </si>
  <si>
    <t>96,40</t>
  </si>
  <si>
    <t>96,32</t>
  </si>
  <si>
    <t>23,42</t>
  </si>
  <si>
    <t>16,91</t>
  </si>
  <si>
    <t>68,47</t>
  </si>
  <si>
    <t>4,50</t>
  </si>
  <si>
    <t>4,41</t>
  </si>
  <si>
    <t>Auffälligkeitskriterien: Übersicht über Auffälligkeiten und Qualitätssicherungsmaßnahmen gem. § 17 DeQS-RL im Modul GYN-OP</t>
  </si>
  <si>
    <t>3.205</t>
  </si>
  <si>
    <t>3.112</t>
  </si>
  <si>
    <t>2,59</t>
  </si>
  <si>
    <t>2,51</t>
  </si>
  <si>
    <t>32,53</t>
  </si>
  <si>
    <t>2,56</t>
  </si>
  <si>
    <t>67,47</t>
  </si>
  <si>
    <t>97,44</t>
  </si>
  <si>
    <t>21,69</t>
  </si>
  <si>
    <t>35,90</t>
  </si>
  <si>
    <t>42,17</t>
  </si>
  <si>
    <t>3,61</t>
  </si>
  <si>
    <t>11,54</t>
  </si>
  <si>
    <t>Auffälligkeitskriterien: Übersicht über Auffälligkeiten und Qualitätssicherungsmaßnahmen gem. § 17 DeQS-RL im Modul PM-GEBH</t>
  </si>
  <si>
    <t>4.838</t>
  </si>
  <si>
    <t>4.684</t>
  </si>
  <si>
    <t>2,44</t>
  </si>
  <si>
    <t>2,09</t>
  </si>
  <si>
    <t>34,75</t>
  </si>
  <si>
    <t>25,51</t>
  </si>
  <si>
    <t>65,25</t>
  </si>
  <si>
    <t>74,49</t>
  </si>
  <si>
    <t>20,34</t>
  </si>
  <si>
    <t>19,39</t>
  </si>
  <si>
    <t>38,14</t>
  </si>
  <si>
    <t>39,80</t>
  </si>
  <si>
    <t>6,78</t>
  </si>
  <si>
    <t>15,31</t>
  </si>
  <si>
    <t>Auffälligkeitskriterien: Übersicht über Auffälligkeiten und Qualitätssicherungsmaßnahmen gem. § 17 DeQS-RL im Modul HGV-OSFRAK</t>
  </si>
  <si>
    <t>12.383</t>
  </si>
  <si>
    <t>12.308</t>
  </si>
  <si>
    <t>2,13</t>
  </si>
  <si>
    <t>1,80</t>
  </si>
  <si>
    <t>1,81</t>
  </si>
  <si>
    <t>217</t>
  </si>
  <si>
    <t>31,82</t>
  </si>
  <si>
    <t>26,27</t>
  </si>
  <si>
    <t>180</t>
  </si>
  <si>
    <t>68,18</t>
  </si>
  <si>
    <t>73,73</t>
  </si>
  <si>
    <t>15,91</t>
  </si>
  <si>
    <t>7,37</t>
  </si>
  <si>
    <t>47,73</t>
  </si>
  <si>
    <t>59,91</t>
  </si>
  <si>
    <t>4,55</t>
  </si>
  <si>
    <t>6,45</t>
  </si>
  <si>
    <t>Auffälligkeitskriterien: Übersicht über Auffälligkeiten und Qualitätssicherungsmaßnahmen gem. § 17 DeQS-RL im Modul HGV-HEP</t>
  </si>
  <si>
    <t>5.367</t>
  </si>
  <si>
    <t>5.069</t>
  </si>
  <si>
    <t>1,90</t>
  </si>
  <si>
    <t>3,92</t>
  </si>
  <si>
    <t>3,26</t>
  </si>
  <si>
    <t>96,08</t>
  </si>
  <si>
    <t>96,74</t>
  </si>
  <si>
    <t>17,65</t>
  </si>
  <si>
    <t>13,04</t>
  </si>
  <si>
    <t>75,49</t>
  </si>
  <si>
    <t>79,35</t>
  </si>
  <si>
    <t>2,94</t>
  </si>
  <si>
    <t>4,35</t>
  </si>
  <si>
    <t>Auffälligkeitskriterien: Übersicht über Auffälligkeiten und Qualitätssicherungsmaßnahmen gem. § 17 DeQS-RL im Modul MC</t>
  </si>
  <si>
    <t>12.361</t>
  </si>
  <si>
    <t>12.164</t>
  </si>
  <si>
    <t>1,42</t>
  </si>
  <si>
    <t>1,40</t>
  </si>
  <si>
    <t>22,16</t>
  </si>
  <si>
    <t>5,88</t>
  </si>
  <si>
    <t>137</t>
  </si>
  <si>
    <t>77,84</t>
  </si>
  <si>
    <t>94,12</t>
  </si>
  <si>
    <t>0,73</t>
  </si>
  <si>
    <t>0,62</t>
  </si>
  <si>
    <t>5,11</t>
  </si>
  <si>
    <t>8,75</t>
  </si>
  <si>
    <t>2,35</t>
  </si>
  <si>
    <t>61,36</t>
  </si>
  <si>
    <t>74,71</t>
  </si>
  <si>
    <t>8,82</t>
  </si>
  <si>
    <t>Auffälligkeitskriterien: Übersicht über Auffälligkeiten und Qualitätssicherungsmaßnahmen gem. § 17 DeQS-RL im Modul DEK</t>
  </si>
  <si>
    <t>2.984</t>
  </si>
  <si>
    <t>3.541</t>
  </si>
  <si>
    <t>204</t>
  </si>
  <si>
    <t>6,84</t>
  </si>
  <si>
    <t>8,84</t>
  </si>
  <si>
    <t>0,49</t>
  </si>
  <si>
    <t>27,45</t>
  </si>
  <si>
    <t>4,15</t>
  </si>
  <si>
    <t>72,55</t>
  </si>
  <si>
    <t>300</t>
  </si>
  <si>
    <t>95,85</t>
  </si>
  <si>
    <t>40,20</t>
  </si>
  <si>
    <t>144</t>
  </si>
  <si>
    <t>46,01</t>
  </si>
  <si>
    <t>31,86</t>
  </si>
  <si>
    <t>149</t>
  </si>
  <si>
    <t>47,60</t>
  </si>
  <si>
    <t>2,24</t>
  </si>
  <si>
    <t>Auffälligkeitskriterien: Übersicht über Auffälligkeiten und Qualitätssicherungsmaßnahmen gem. § 17 DeQS-RL im Modul PM-NEO</t>
  </si>
  <si>
    <t>7.852</t>
  </si>
  <si>
    <t>7.753</t>
  </si>
  <si>
    <t>1,07</t>
  </si>
  <si>
    <t>22,94</t>
  </si>
  <si>
    <t>20,48</t>
  </si>
  <si>
    <t>77,06</t>
  </si>
  <si>
    <t>79,52</t>
  </si>
  <si>
    <t>32,11</t>
  </si>
  <si>
    <t>36,14</t>
  </si>
  <si>
    <t>40,37</t>
  </si>
  <si>
    <t>4,59</t>
  </si>
  <si>
    <t>7,23</t>
  </si>
  <si>
    <t>Auffälligkeitskriterien: Übersicht über Auffälligkeiten und Qualitätssicherungsmaßnahmen gem. § 17 DeQS-RL im Modul CAP</t>
  </si>
  <si>
    <t>Indikatorenergebnisse des QS-Verfahrens</t>
  </si>
  <si>
    <t>7.788</t>
  </si>
  <si>
    <t>7.611</t>
  </si>
  <si>
    <t>Indikatorenergebnisse des QS-Verfahrens mit definiertem Referenzbereich</t>
  </si>
  <si>
    <t>433</t>
  </si>
  <si>
    <t>407</t>
  </si>
  <si>
    <t>5,35</t>
  </si>
  <si>
    <t>0,23</t>
  </si>
  <si>
    <t>432</t>
  </si>
  <si>
    <t>rechnerisch auffällig (Schlüsselwert 3)</t>
  </si>
  <si>
    <t>andere Auffälligkeit (Schlüsselwert 8)</t>
  </si>
  <si>
    <t>28,47</t>
  </si>
  <si>
    <t>16,54</t>
  </si>
  <si>
    <t>309</t>
  </si>
  <si>
    <t>71,53</t>
  </si>
  <si>
    <t>338</t>
  </si>
  <si>
    <t>83,46</t>
  </si>
  <si>
    <t>337</t>
  </si>
  <si>
    <t>99,70</t>
  </si>
  <si>
    <t>0,97</t>
  </si>
  <si>
    <t>0,32</t>
  </si>
  <si>
    <t>0,30</t>
  </si>
  <si>
    <t>233</t>
  </si>
  <si>
    <t>53,94</t>
  </si>
  <si>
    <t>257</t>
  </si>
  <si>
    <t>63,46</t>
  </si>
  <si>
    <t>7,18</t>
  </si>
  <si>
    <t>7,16</t>
  </si>
  <si>
    <t>Bewertung nicht möglich wegen fehlerhafter Dokumentation</t>
  </si>
  <si>
    <t>7,41</t>
  </si>
  <si>
    <t>7,90</t>
  </si>
  <si>
    <t>3,01</t>
  </si>
  <si>
    <t>4,94</t>
  </si>
  <si>
    <t>Qualitätsindikatoren: Übersicht über Auffälligkeiten und Qualitätssicherungsmaßnahmen gem. § 17 DeQS-RL im Modul CHE</t>
  </si>
  <si>
    <t>26,32</t>
  </si>
  <si>
    <t>27,08</t>
  </si>
  <si>
    <t>40,00</t>
  </si>
  <si>
    <t>26,92</t>
  </si>
  <si>
    <t>60,00</t>
  </si>
  <si>
    <t>19,23</t>
  </si>
  <si>
    <t>34,62</t>
  </si>
  <si>
    <t>Qualitätsindikatoren: Übersicht über Auffälligkeiten und Qualitätssicherungsmaßnahmen gem. § 17 DeQS-RL im Modul TX-HTX</t>
  </si>
  <si>
    <t>276</t>
  </si>
  <si>
    <t>8,03</t>
  </si>
  <si>
    <t>11,59</t>
  </si>
  <si>
    <t>18,75</t>
  </si>
  <si>
    <t>45,00</t>
  </si>
  <si>
    <t>53,12</t>
  </si>
  <si>
    <t>Qualitätsindikatoren: Übersicht über Auffälligkeiten und Qualitätssicherungsmaßnahmen gem. § 17 DeQS-RL im Modul TX-MKU</t>
  </si>
  <si>
    <t>498</t>
  </si>
  <si>
    <t>516</t>
  </si>
  <si>
    <t>4,84</t>
  </si>
  <si>
    <t>4,42</t>
  </si>
  <si>
    <t>36,36</t>
  </si>
  <si>
    <t>63,64</t>
  </si>
  <si>
    <t>68,00</t>
  </si>
  <si>
    <t>28,00</t>
  </si>
  <si>
    <t>4,00</t>
  </si>
  <si>
    <t>Qualitätsindikatoren: Übersicht über Auffälligkeiten und Qualitätssicherungsmaßnahmen gem. § 17 DeQS-RL im Modul KCHK-AK-CHIR</t>
  </si>
  <si>
    <t>691</t>
  </si>
  <si>
    <t>588</t>
  </si>
  <si>
    <t>5,47</t>
  </si>
  <si>
    <t>5,44</t>
  </si>
  <si>
    <t>28,12</t>
  </si>
  <si>
    <t>71,88</t>
  </si>
  <si>
    <t>45,45</t>
  </si>
  <si>
    <t>Qualitätsindikatoren: Übersicht über Auffälligkeiten und Qualitätssicherungsmaßnahmen gem. § 17 DeQS-RL im Modul KCHK-AK-KATH</t>
  </si>
  <si>
    <t>773</t>
  </si>
  <si>
    <t>682</t>
  </si>
  <si>
    <t>513</t>
  </si>
  <si>
    <t>3,70</t>
  </si>
  <si>
    <t>4,25</t>
  </si>
  <si>
    <t>55,17</t>
  </si>
  <si>
    <t>44,83</t>
  </si>
  <si>
    <t>5,26</t>
  </si>
  <si>
    <t>6,90</t>
  </si>
  <si>
    <t>84,21</t>
  </si>
  <si>
    <t>31,03</t>
  </si>
  <si>
    <t>3,45</t>
  </si>
  <si>
    <t>Qualitätsindikatoren: Übersicht über Auffälligkeiten und Qualitätssicherungsmaßnahmen gem. § 17 DeQS-RL im Modul KCHK-KC</t>
  </si>
  <si>
    <t>1.613</t>
  </si>
  <si>
    <t>1.323</t>
  </si>
  <si>
    <t>510</t>
  </si>
  <si>
    <t>825</t>
  </si>
  <si>
    <t>4,90</t>
  </si>
  <si>
    <t>8,12</t>
  </si>
  <si>
    <t>82,09</t>
  </si>
  <si>
    <t>17,91</t>
  </si>
  <si>
    <t>5,97</t>
  </si>
  <si>
    <t>10,45</t>
  </si>
  <si>
    <t>1,49</t>
  </si>
  <si>
    <t>Qualitätsindikatoren: Übersicht über Auffälligkeiten und Qualitätssicherungsmaßnahmen gem. § 17 DeQS-RL im Modul KCHK-KC-KOMB</t>
  </si>
  <si>
    <t>1.192</t>
  </si>
  <si>
    <t>907</t>
  </si>
  <si>
    <t>1.108</t>
  </si>
  <si>
    <t>5,78</t>
  </si>
  <si>
    <t>9,48</t>
  </si>
  <si>
    <t>58,14</t>
  </si>
  <si>
    <t>41,86</t>
  </si>
  <si>
    <t>1,56</t>
  </si>
  <si>
    <t>8,33</t>
  </si>
  <si>
    <t>48,44</t>
  </si>
  <si>
    <t>20,93</t>
  </si>
  <si>
    <t>40,62</t>
  </si>
  <si>
    <t>9,38</t>
  </si>
  <si>
    <t>Qualitätsindikatoren: Übersicht über Auffälligkeiten und Qualitätssicherungsmaßnahmen gem. § 17 DeQS-RL im Modul KCHK-MK-CHIR</t>
  </si>
  <si>
    <t>3.180</t>
  </si>
  <si>
    <t>2.698</t>
  </si>
  <si>
    <t>2.944</t>
  </si>
  <si>
    <t>224</t>
  </si>
  <si>
    <t>7,61</t>
  </si>
  <si>
    <t>9,60</t>
  </si>
  <si>
    <t>48,65</t>
  </si>
  <si>
    <t>133</t>
  </si>
  <si>
    <t>51,35</t>
  </si>
  <si>
    <t>0,89</t>
  </si>
  <si>
    <t>0,75</t>
  </si>
  <si>
    <t>45,09</t>
  </si>
  <si>
    <t>30,50</t>
  </si>
  <si>
    <t>15,44</t>
  </si>
  <si>
    <t>8,93</t>
  </si>
  <si>
    <t>5,02</t>
  </si>
  <si>
    <t>Qualitätsindikatoren: Übersicht über Auffälligkeiten und Qualitätssicherungsmaßnahmen gem. § 17 DeQS-RL im Modul KCHK-MK-KATH</t>
  </si>
  <si>
    <t>8,51</t>
  </si>
  <si>
    <t>62,50</t>
  </si>
  <si>
    <t>Qualitätsindikatoren: Übersicht über Auffälligkeiten und Qualitätssicherungsmaßnahmen gem. § 17 DeQS-RL im Modul TX-LLS</t>
  </si>
  <si>
    <t>143</t>
  </si>
  <si>
    <t>21,68</t>
  </si>
  <si>
    <t>3,23</t>
  </si>
  <si>
    <t>38,71</t>
  </si>
  <si>
    <t>45,16</t>
  </si>
  <si>
    <t>Qualitätsindikatoren: Übersicht über Auffälligkeiten und Qualitätssicherungsmaßnahmen gem. § 17 DeQS-RL im Modul TX-LTX</t>
  </si>
  <si>
    <t>18,87</t>
  </si>
  <si>
    <t>Qualitätsindikatoren: Übersicht über Auffälligkeiten und Qualitätssicherungsmaßnahmen gem. § 17 DeQS-RL im Modul TX-LUTX</t>
  </si>
  <si>
    <t>348</t>
  </si>
  <si>
    <t>9,20</t>
  </si>
  <si>
    <t>15,62</t>
  </si>
  <si>
    <t>Qualitätsindikatoren: Übersicht über Auffälligkeiten und Qualitätssicherungsmaßnahmen gem. § 17 DeQS-RL im Modul TX-NLS</t>
  </si>
  <si>
    <t>5.304</t>
  </si>
  <si>
    <t>1.066</t>
  </si>
  <si>
    <t>20,10</t>
  </si>
  <si>
    <t>453</t>
  </si>
  <si>
    <t>42,50</t>
  </si>
  <si>
    <t>0,66</t>
  </si>
  <si>
    <t>0,44</t>
  </si>
  <si>
    <t>288</t>
  </si>
  <si>
    <t>27,02</t>
  </si>
  <si>
    <t>2,16</t>
  </si>
  <si>
    <t>2,53</t>
  </si>
  <si>
    <t>10,60</t>
  </si>
  <si>
    <t>Qualitätsindikatoren: Übersicht über Auffälligkeiten und Qualitätssicherungsmaßnahmen gem. § 17 DeQS-RL im Modul NET-DIAL</t>
  </si>
  <si>
    <t>420</t>
  </si>
  <si>
    <t>13,57</t>
  </si>
  <si>
    <t>28,07</t>
  </si>
  <si>
    <t>12,28</t>
  </si>
  <si>
    <t>29,82</t>
  </si>
  <si>
    <t>22,81</t>
  </si>
  <si>
    <t>7,02</t>
  </si>
  <si>
    <t>Qualitätsindikatoren: Übersicht über Auffälligkeiten und Qualitätssicherungsmaßnahmen gem. § 17 DeQS-RL im Modul NET-NTX</t>
  </si>
  <si>
    <t>31,75</t>
  </si>
  <si>
    <t>10,95</t>
  </si>
  <si>
    <t>5,00</t>
  </si>
  <si>
    <t>13,33</t>
  </si>
  <si>
    <t>15,00</t>
  </si>
  <si>
    <t>26,67</t>
  </si>
  <si>
    <t>Qualitätsindikatoren: Übersicht über Auffälligkeiten und Qualitätssicherungsmaßnahmen gem. § 17 DeQS-RL im Modul NET-PNTX</t>
  </si>
  <si>
    <t>18.333</t>
  </si>
  <si>
    <t>18.073</t>
  </si>
  <si>
    <t>17.367</t>
  </si>
  <si>
    <t>11.251</t>
  </si>
  <si>
    <t>931</t>
  </si>
  <si>
    <t>5,36</t>
  </si>
  <si>
    <t>621</t>
  </si>
  <si>
    <t>5,52</t>
  </si>
  <si>
    <t>0,21</t>
  </si>
  <si>
    <t>930</t>
  </si>
  <si>
    <t>929</t>
  </si>
  <si>
    <t>99,89</t>
  </si>
  <si>
    <t>0,11</t>
  </si>
  <si>
    <t>203</t>
  </si>
  <si>
    <t>21,83</t>
  </si>
  <si>
    <t>19,48</t>
  </si>
  <si>
    <t>727</t>
  </si>
  <si>
    <t>78,17</t>
  </si>
  <si>
    <t>80,52</t>
  </si>
  <si>
    <t>99,59</t>
  </si>
  <si>
    <t>1,79</t>
  </si>
  <si>
    <t>0,20</t>
  </si>
  <si>
    <t>329</t>
  </si>
  <si>
    <t>35,38</t>
  </si>
  <si>
    <t>215</t>
  </si>
  <si>
    <t>243</t>
  </si>
  <si>
    <t>26,13</t>
  </si>
  <si>
    <t>21,90</t>
  </si>
  <si>
    <t>12,80</t>
  </si>
  <si>
    <t>124</t>
  </si>
  <si>
    <t>19,97</t>
  </si>
  <si>
    <t>3,87</t>
  </si>
  <si>
    <t>4,03</t>
  </si>
  <si>
    <t>Qualitätsindikatoren: Übersicht über Auffälligkeiten und Qualitätssicherungsmaßnahmen gem. § 17 DeQS-RL im Modul PCI</t>
  </si>
  <si>
    <t>3.079</t>
  </si>
  <si>
    <t>4,12</t>
  </si>
  <si>
    <t>145</t>
  </si>
  <si>
    <t>4,98</t>
  </si>
  <si>
    <t>0,79</t>
  </si>
  <si>
    <t>6,21</t>
  </si>
  <si>
    <t>456</t>
  </si>
  <si>
    <t>399</t>
  </si>
  <si>
    <t>208</t>
  </si>
  <si>
    <t>35,86</t>
  </si>
  <si>
    <t>nicht fristgerechte Übermittlung (Schlüsselwert 7)</t>
  </si>
  <si>
    <t>64,14</t>
  </si>
  <si>
    <t>49,34</t>
  </si>
  <si>
    <t>24,83</t>
  </si>
  <si>
    <t>231</t>
  </si>
  <si>
    <t>50,66</t>
  </si>
  <si>
    <t>436</t>
  </si>
  <si>
    <t>75,17</t>
  </si>
  <si>
    <t>3,46</t>
  </si>
  <si>
    <t>1,38</t>
  </si>
  <si>
    <t>5,92</t>
  </si>
  <si>
    <t>7,07</t>
  </si>
  <si>
    <t>13,60</t>
  </si>
  <si>
    <t>253</t>
  </si>
  <si>
    <t>43,62</t>
  </si>
  <si>
    <t>4,39</t>
  </si>
  <si>
    <t>12,59</t>
  </si>
  <si>
    <t>10,86</t>
  </si>
  <si>
    <t>Qualitätsindikatoren: Übersicht über Auffälligkeiten und Qualitätssicherungsmaßnahmen gem. § 17 DeQS-RL im Modul WI-HI-A</t>
  </si>
  <si>
    <t>1.295</t>
  </si>
  <si>
    <t>1,72</t>
  </si>
  <si>
    <t>70,69</t>
  </si>
  <si>
    <t>34,92</t>
  </si>
  <si>
    <t>29,31</t>
  </si>
  <si>
    <t>65,08</t>
  </si>
  <si>
    <t>23,28</t>
  </si>
  <si>
    <t>76,72</t>
  </si>
  <si>
    <t>68,25</t>
  </si>
  <si>
    <t>6,74</t>
  </si>
  <si>
    <t>12,17</t>
  </si>
  <si>
    <t>25,86</t>
  </si>
  <si>
    <t>39,15</t>
  </si>
  <si>
    <t>10,05</t>
  </si>
  <si>
    <t>16,38</t>
  </si>
  <si>
    <t>6,88</t>
  </si>
  <si>
    <t>Qualitätsindikatoren: Übersicht über Auffälligkeiten und Qualitätssicherungsmaßnahmen gem. § 17 DeQS-RL im Modul WI-HI-S</t>
  </si>
  <si>
    <t>15.510</t>
  </si>
  <si>
    <t>7.755</t>
  </si>
  <si>
    <t>0,81</t>
  </si>
  <si>
    <t>47,62</t>
  </si>
  <si>
    <t>12,70</t>
  </si>
  <si>
    <t>1,59</t>
  </si>
  <si>
    <t>4,76</t>
  </si>
  <si>
    <t>Qualitätsindikatoren: Übersicht über Auffälligkeiten und Qualitätssicherungsmaßnahmen gem. § 17 DeQS-RL im Modul WI-NI-A</t>
  </si>
  <si>
    <t>6.936</t>
  </si>
  <si>
    <t>4.624</t>
  </si>
  <si>
    <t>220</t>
  </si>
  <si>
    <t>5,45</t>
  </si>
  <si>
    <t>94,55</t>
  </si>
  <si>
    <t>138</t>
  </si>
  <si>
    <t>62,73</t>
  </si>
  <si>
    <t>21,82</t>
  </si>
  <si>
    <t>9,55</t>
  </si>
  <si>
    <t>Qualitätsindikatoren: Übersicht über Auffälligkeiten und Qualitätssicherungsmaßnahmen gem. § 17 DeQS-RL im Modul WI-NI-S</t>
  </si>
  <si>
    <t>12.682</t>
  </si>
  <si>
    <t>11.490</t>
  </si>
  <si>
    <t>9.413</t>
  </si>
  <si>
    <t>7.307</t>
  </si>
  <si>
    <t>653</t>
  </si>
  <si>
    <t>6,94</t>
  </si>
  <si>
    <t>6,98</t>
  </si>
  <si>
    <t>0,15</t>
  </si>
  <si>
    <t>652</t>
  </si>
  <si>
    <t>238</t>
  </si>
  <si>
    <t>36,50</t>
  </si>
  <si>
    <t>27,06</t>
  </si>
  <si>
    <t>414</t>
  </si>
  <si>
    <t>63,50</t>
  </si>
  <si>
    <t>72,94</t>
  </si>
  <si>
    <t>410</t>
  </si>
  <si>
    <t>99,03</t>
  </si>
  <si>
    <t>1,69</t>
  </si>
  <si>
    <t>0,24</t>
  </si>
  <si>
    <t>38,19</t>
  </si>
  <si>
    <t>209</t>
  </si>
  <si>
    <t>40,98</t>
  </si>
  <si>
    <t>21,32</t>
  </si>
  <si>
    <t>23,14</t>
  </si>
  <si>
    <t>2,45</t>
  </si>
  <si>
    <t>Qualitätsindikatoren: Übersicht über Auffälligkeiten und Qualitätssicherungsmaßnahmen gem. § 17 DeQS-RL im Modul HSMDEF-HSM-IMPL</t>
  </si>
  <si>
    <t>1.698</t>
  </si>
  <si>
    <t>1.623</t>
  </si>
  <si>
    <t>5,89</t>
  </si>
  <si>
    <t>47,00</t>
  </si>
  <si>
    <t>53,00</t>
  </si>
  <si>
    <t>98,11</t>
  </si>
  <si>
    <t>1,89</t>
  </si>
  <si>
    <t>14,00</t>
  </si>
  <si>
    <t>1,00</t>
  </si>
  <si>
    <t>Qualitätsindikatoren: Übersicht über Auffälligkeiten und Qualitätssicherungsmaßnahmen gem. § 17 DeQS-RL im Modul HSMDEF-HSM-AGGW</t>
  </si>
  <si>
    <t>2.355</t>
  </si>
  <si>
    <t>2.260</t>
  </si>
  <si>
    <t>5,22</t>
  </si>
  <si>
    <t>4,58</t>
  </si>
  <si>
    <t>39,02</t>
  </si>
  <si>
    <t>60,98</t>
  </si>
  <si>
    <t>71,43</t>
  </si>
  <si>
    <t>46,34</t>
  </si>
  <si>
    <t>68,57</t>
  </si>
  <si>
    <t>6,50</t>
  </si>
  <si>
    <t>8,13</t>
  </si>
  <si>
    <t>2,86</t>
  </si>
  <si>
    <t>Qualitätsindikatoren: Übersicht über Auffälligkeiten und Qualitätssicherungsmaßnahmen gem. § 17 DeQS-RL im Modul HSMDEF-HSM-REV</t>
  </si>
  <si>
    <t>8.309</t>
  </si>
  <si>
    <t>7.590</t>
  </si>
  <si>
    <t>6.329</t>
  </si>
  <si>
    <t>3.482</t>
  </si>
  <si>
    <t>6,43</t>
  </si>
  <si>
    <t>44,37</t>
  </si>
  <si>
    <t>23,66</t>
  </si>
  <si>
    <t>55,63</t>
  </si>
  <si>
    <t>76,34</t>
  </si>
  <si>
    <t>98,81</t>
  </si>
  <si>
    <t>1,98</t>
  </si>
  <si>
    <t>1,17</t>
  </si>
  <si>
    <t>40,40</t>
  </si>
  <si>
    <t>46,43</t>
  </si>
  <si>
    <t>9,27</t>
  </si>
  <si>
    <t>21,43</t>
  </si>
  <si>
    <t>1,99</t>
  </si>
  <si>
    <t>2,68</t>
  </si>
  <si>
    <t>3,97</t>
  </si>
  <si>
    <t>5,80</t>
  </si>
  <si>
    <t>Qualitätsindikatoren: Übersicht über Auffälligkeiten und Qualitätssicherungsmaßnahmen gem. § 17 DeQS-RL im Modul HSMDEF-DEFI-IMPL</t>
  </si>
  <si>
    <t>1.390</t>
  </si>
  <si>
    <t>1.350</t>
  </si>
  <si>
    <t>3,67</t>
  </si>
  <si>
    <t>54,90</t>
  </si>
  <si>
    <t>45,10</t>
  </si>
  <si>
    <t>95,65</t>
  </si>
  <si>
    <t>7,84</t>
  </si>
  <si>
    <t>Qualitätsindikatoren: Übersicht über Auffälligkeiten und Qualitätssicherungsmaßnahmen gem. § 17 DeQS-RL im Modul HSMDEF-DEFI-AGGW</t>
  </si>
  <si>
    <t>1.765</t>
  </si>
  <si>
    <t>1.714</t>
  </si>
  <si>
    <t>1.160</t>
  </si>
  <si>
    <t>5,16</t>
  </si>
  <si>
    <t>35,16</t>
  </si>
  <si>
    <t>36,67</t>
  </si>
  <si>
    <t>64,84</t>
  </si>
  <si>
    <t>63,33</t>
  </si>
  <si>
    <t>56,67</t>
  </si>
  <si>
    <t>1,10</t>
  </si>
  <si>
    <t>2,20</t>
  </si>
  <si>
    <t>1,67</t>
  </si>
  <si>
    <t>Qualitätsindikatoren: Übersicht über Auffälligkeiten und Qualitätssicherungsmaßnahmen gem. § 17 DeQS-RL im Modul HSMDEF-DEFI-REV</t>
  </si>
  <si>
    <t>2.849</t>
  </si>
  <si>
    <t>3.124</t>
  </si>
  <si>
    <t>6,39</t>
  </si>
  <si>
    <t>10,02</t>
  </si>
  <si>
    <t>6,04</t>
  </si>
  <si>
    <t>9,90</t>
  </si>
  <si>
    <t>93,96</t>
  </si>
  <si>
    <t>90,10</t>
  </si>
  <si>
    <t>2,92</t>
  </si>
  <si>
    <t>1,06</t>
  </si>
  <si>
    <t>0,58</t>
  </si>
  <si>
    <t>62,09</t>
  </si>
  <si>
    <t>33,55</t>
  </si>
  <si>
    <t>15,93</t>
  </si>
  <si>
    <t>106</t>
  </si>
  <si>
    <t>33,87</t>
  </si>
  <si>
    <t>12,64</t>
  </si>
  <si>
    <t>3,30</t>
  </si>
  <si>
    <t>12,78</t>
  </si>
  <si>
    <t>Qualitätsindikatoren: Übersicht über Auffälligkeiten und Qualitätssicherungsmaßnahmen gem. § 17 DeQS-RL im Modul KAROTIS</t>
  </si>
  <si>
    <t>5.997</t>
  </si>
  <si>
    <t>5.918</t>
  </si>
  <si>
    <t>572</t>
  </si>
  <si>
    <t>9,54</t>
  </si>
  <si>
    <t>10,29</t>
  </si>
  <si>
    <t>2,27</t>
  </si>
  <si>
    <t>559</t>
  </si>
  <si>
    <t>8,94</t>
  </si>
  <si>
    <t>10,51</t>
  </si>
  <si>
    <t>509</t>
  </si>
  <si>
    <t>91,06</t>
  </si>
  <si>
    <t>545</t>
  </si>
  <si>
    <t>89,49</t>
  </si>
  <si>
    <t>0,98</t>
  </si>
  <si>
    <t>0,18</t>
  </si>
  <si>
    <t>394</t>
  </si>
  <si>
    <t>70,48</t>
  </si>
  <si>
    <t>387</t>
  </si>
  <si>
    <t>63,55</t>
  </si>
  <si>
    <t>11,09</t>
  </si>
  <si>
    <t>12,97</t>
  </si>
  <si>
    <t>9,52</t>
  </si>
  <si>
    <t>Qualitätsindikatoren: Übersicht über Auffälligkeiten und Qualitätssicherungsmaßnahmen gem. § 17 DeQS-RL im Modul GYN-OP</t>
  </si>
  <si>
    <t>4.535</t>
  </si>
  <si>
    <t>4.655</t>
  </si>
  <si>
    <t>312</t>
  </si>
  <si>
    <t>314</t>
  </si>
  <si>
    <t>6,75</t>
  </si>
  <si>
    <t>23,08</t>
  </si>
  <si>
    <t>22,50</t>
  </si>
  <si>
    <t>4,78</t>
  </si>
  <si>
    <t>186</t>
  </si>
  <si>
    <t>77,50</t>
  </si>
  <si>
    <t>299</t>
  </si>
  <si>
    <t>95,22</t>
  </si>
  <si>
    <t>0,67</t>
  </si>
  <si>
    <t>39,58</t>
  </si>
  <si>
    <t>173</t>
  </si>
  <si>
    <t>55,10</t>
  </si>
  <si>
    <t>29,17</t>
  </si>
  <si>
    <t>28,66</t>
  </si>
  <si>
    <t>6,37</t>
  </si>
  <si>
    <t>4,17</t>
  </si>
  <si>
    <t>Qualitätsindikatoren: Übersicht über Auffälligkeiten und Qualitätssicherungsmaßnahmen gem. § 17 DeQS-RL im Modul PM-GEBH</t>
  </si>
  <si>
    <t>5.180</t>
  </si>
  <si>
    <t>5.089</t>
  </si>
  <si>
    <t>424</t>
  </si>
  <si>
    <t>8,19</t>
  </si>
  <si>
    <t>365</t>
  </si>
  <si>
    <t>7,17</t>
  </si>
  <si>
    <t>423</t>
  </si>
  <si>
    <t>25,06</t>
  </si>
  <si>
    <t>26,58</t>
  </si>
  <si>
    <t>317</t>
  </si>
  <si>
    <t>74,94</t>
  </si>
  <si>
    <t>73,42</t>
  </si>
  <si>
    <t>2,52</t>
  </si>
  <si>
    <t>1,12</t>
  </si>
  <si>
    <t>0,63</t>
  </si>
  <si>
    <t>49,41</t>
  </si>
  <si>
    <t>43,84</t>
  </si>
  <si>
    <t>15,37</t>
  </si>
  <si>
    <t>18,36</t>
  </si>
  <si>
    <t>7,80</t>
  </si>
  <si>
    <t>7,67</t>
  </si>
  <si>
    <t>2,36</t>
  </si>
  <si>
    <t>3,56</t>
  </si>
  <si>
    <t>Qualitätsindikatoren: Übersicht über Auffälligkeiten und Qualitätssicherungsmaßnahmen gem. § 17 DeQS-RL im Modul HGV-OSFRAK</t>
  </si>
  <si>
    <t>13.983</t>
  </si>
  <si>
    <t>13.874</t>
  </si>
  <si>
    <t>1.245</t>
  </si>
  <si>
    <t>8,90</t>
  </si>
  <si>
    <t>1.266</t>
  </si>
  <si>
    <t>9,12</t>
  </si>
  <si>
    <t>0,08</t>
  </si>
  <si>
    <t>1.265</t>
  </si>
  <si>
    <t>369</t>
  </si>
  <si>
    <t>29,64</t>
  </si>
  <si>
    <t>31,15</t>
  </si>
  <si>
    <t>876</t>
  </si>
  <si>
    <t>70,36</t>
  </si>
  <si>
    <t>871</t>
  </si>
  <si>
    <t>68,85</t>
  </si>
  <si>
    <t>1,03</t>
  </si>
  <si>
    <t>0,34</t>
  </si>
  <si>
    <t>618</t>
  </si>
  <si>
    <t>49,64</t>
  </si>
  <si>
    <t>561</t>
  </si>
  <si>
    <t>44,35</t>
  </si>
  <si>
    <t>12,21</t>
  </si>
  <si>
    <t>151</t>
  </si>
  <si>
    <t>11,94</t>
  </si>
  <si>
    <t>6,91</t>
  </si>
  <si>
    <t>122</t>
  </si>
  <si>
    <t>9,64</t>
  </si>
  <si>
    <t>1,45</t>
  </si>
  <si>
    <t>Qualitätsindikatoren: Übersicht über Auffälligkeiten und Qualitätssicherungsmaßnahmen gem. § 17 DeQS-RL im Modul HGV-HEP</t>
  </si>
  <si>
    <t>9.492</t>
  </si>
  <si>
    <t>8.416</t>
  </si>
  <si>
    <t>740</t>
  </si>
  <si>
    <t>5,43</t>
  </si>
  <si>
    <t>26,35</t>
  </si>
  <si>
    <t>14,81</t>
  </si>
  <si>
    <t>73,65</t>
  </si>
  <si>
    <t>85,19</t>
  </si>
  <si>
    <t>0,37</t>
  </si>
  <si>
    <t>379</t>
  </si>
  <si>
    <t>51,22</t>
  </si>
  <si>
    <t>7,97</t>
  </si>
  <si>
    <t>11,76</t>
  </si>
  <si>
    <t>Qualitätsindikatoren: Übersicht über Auffälligkeiten und Qualitätssicherungsmaßnahmen gem. § 17 DeQS-RL im Modul KEP</t>
  </si>
  <si>
    <t>6.979</t>
  </si>
  <si>
    <t>6.135</t>
  </si>
  <si>
    <t>610</t>
  </si>
  <si>
    <t>8,74</t>
  </si>
  <si>
    <t>9,83</t>
  </si>
  <si>
    <t>2,95</t>
  </si>
  <si>
    <t>593</t>
  </si>
  <si>
    <t>592</t>
  </si>
  <si>
    <t>99,83</t>
  </si>
  <si>
    <t>0,17</t>
  </si>
  <si>
    <t>16,02</t>
  </si>
  <si>
    <t>19,73</t>
  </si>
  <si>
    <t>83,98</t>
  </si>
  <si>
    <t>484</t>
  </si>
  <si>
    <t>80,27</t>
  </si>
  <si>
    <t>0,40</t>
  </si>
  <si>
    <t>0,83</t>
  </si>
  <si>
    <t>52,61</t>
  </si>
  <si>
    <t>308</t>
  </si>
  <si>
    <t>51,08</t>
  </si>
  <si>
    <t>17,88</t>
  </si>
  <si>
    <t>14,43</t>
  </si>
  <si>
    <t>8,43</t>
  </si>
  <si>
    <t>8,96</t>
  </si>
  <si>
    <t>5,06</t>
  </si>
  <si>
    <t>Qualitätsindikatoren: Übersicht über Auffälligkeiten und Qualitätssicherungsmaßnahmen gem. § 17 DeQS-RL im Modul MC</t>
  </si>
  <si>
    <t>3.835</t>
  </si>
  <si>
    <t>3.764</t>
  </si>
  <si>
    <t>549</t>
  </si>
  <si>
    <t>14,32</t>
  </si>
  <si>
    <t>519</t>
  </si>
  <si>
    <t>13,79</t>
  </si>
  <si>
    <t>0,91</t>
  </si>
  <si>
    <t>0,39</t>
  </si>
  <si>
    <t>544</t>
  </si>
  <si>
    <t>99,09</t>
  </si>
  <si>
    <t>517</t>
  </si>
  <si>
    <t>99,61</t>
  </si>
  <si>
    <t>0,74</t>
  </si>
  <si>
    <t>273</t>
  </si>
  <si>
    <t>49,73</t>
  </si>
  <si>
    <t>241</t>
  </si>
  <si>
    <t>46,44</t>
  </si>
  <si>
    <t>35,88</t>
  </si>
  <si>
    <t>35,07</t>
  </si>
  <si>
    <t>15,22</t>
  </si>
  <si>
    <t>2,37</t>
  </si>
  <si>
    <t>2,89</t>
  </si>
  <si>
    <t>Qualitätsindikatoren: Übersicht über Auffälligkeiten und Qualitätssicherungsmaßnahmen gem. § 17 DeQS-RL im Modul DEK</t>
  </si>
  <si>
    <t>2.977</t>
  </si>
  <si>
    <t>2.897</t>
  </si>
  <si>
    <t>8,70</t>
  </si>
  <si>
    <t>9,11</t>
  </si>
  <si>
    <t>6,95</t>
  </si>
  <si>
    <t>3,41</t>
  </si>
  <si>
    <t>93,05</t>
  </si>
  <si>
    <t>96,59</t>
  </si>
  <si>
    <t>192</t>
  </si>
  <si>
    <t>74,13</t>
  </si>
  <si>
    <t>76,14</t>
  </si>
  <si>
    <t>15,06</t>
  </si>
  <si>
    <t>14,02</t>
  </si>
  <si>
    <t>1,54</t>
  </si>
  <si>
    <t>2,32</t>
  </si>
  <si>
    <t>3,03</t>
  </si>
  <si>
    <t>Qualitätsindikatoren: Übersicht über Auffälligkeiten und Qualitätssicherungsmaßnahmen gem. § 17 DeQS-RL im Modul PM-NEO</t>
  </si>
  <si>
    <t>7.867</t>
  </si>
  <si>
    <t>7.798</t>
  </si>
  <si>
    <t>1.216</t>
  </si>
  <si>
    <t>15,46</t>
  </si>
  <si>
    <t>1.134</t>
  </si>
  <si>
    <t>14,54</t>
  </si>
  <si>
    <t>303</t>
  </si>
  <si>
    <t>24,92</t>
  </si>
  <si>
    <t>380</t>
  </si>
  <si>
    <t>33,51</t>
  </si>
  <si>
    <t>913</t>
  </si>
  <si>
    <t>75,08</t>
  </si>
  <si>
    <t>754</t>
  </si>
  <si>
    <t>66,49</t>
  </si>
  <si>
    <t>0,77</t>
  </si>
  <si>
    <t>451</t>
  </si>
  <si>
    <t>37,09</t>
  </si>
  <si>
    <t>298</t>
  </si>
  <si>
    <t>26,28</t>
  </si>
  <si>
    <t>305</t>
  </si>
  <si>
    <t>25,08</t>
  </si>
  <si>
    <t>297</t>
  </si>
  <si>
    <t>26,19</t>
  </si>
  <si>
    <t>10,20</t>
  </si>
  <si>
    <t>11,64</t>
  </si>
  <si>
    <t>2,71</t>
  </si>
  <si>
    <t>2,38</t>
  </si>
  <si>
    <t>Qualitätsindikatoren: Übersicht über Auffälligkeiten und Qualitätssicherungsmaßnahmen gem. § 17 DeQS-RL im Modul CAP</t>
  </si>
  <si>
    <t>auffällige Ergebnisse/Anzahl Leistungserbringer gem. BUAW (Prozent)</t>
  </si>
  <si>
    <t>STNV nicht eingeleitet</t>
  </si>
  <si>
    <t>Bewertung der auffälligen Ergebnisse</t>
  </si>
  <si>
    <t>qualitativ unauffällige Ergebnisse</t>
  </si>
  <si>
    <t>qualitativ auffällige Ergebnisse</t>
  </si>
  <si>
    <t>bezogen auf alle auffälligen Ergebnisse</t>
  </si>
  <si>
    <t>bezogen auf alle LE in diesem AK</t>
  </si>
  <si>
    <t>7 / 1.100
(0,64 %)</t>
  </si>
  <si>
    <t>0 / 1.100
(0,00 %)</t>
  </si>
  <si>
    <t>6 / 1.100
(0,55 %)</t>
  </si>
  <si>
    <t>4 / 1.100
(0,36 %)</t>
  </si>
  <si>
    <t>3 / 1.100
(0,27 %)</t>
  </si>
  <si>
    <t>Auffälligkeitskriterien: Auffälligkeiten und Bewertungen nach Abschluss des Stellungnahmeverfahrens (AJ 2024) – CHE</t>
  </si>
  <si>
    <t>Auffälligkeitskriterien: Auffälligkeiten und Bewertungen nach Abschluss des Stellungnahmeverfahrens (AJ 2024) – TX-HTX</t>
  </si>
  <si>
    <t>Auffälligkeitskriterien: Auffälligkeiten und Bewertungen nach Abschluss des Stellungnahmeverfahrens (AJ 2024) – TX-MKU</t>
  </si>
  <si>
    <t>6 / 90
(6,67 %)</t>
  </si>
  <si>
    <t>Auffälligkeitskriterien: Auffälligkeiten und Bewertungen nach Abschluss des Stellungnahmeverfahrens (AJ 2024) – KCHK-AK-CHIR</t>
  </si>
  <si>
    <t>8 / 96
(8,33 %)</t>
  </si>
  <si>
    <t>Auffälligkeitskriterien: Auffälligkeiten und Bewertungen nach Abschluss des Stellungnahmeverfahrens (AJ 2024) – KCHK-AK-KATH</t>
  </si>
  <si>
    <t>10 / 94
(10,64 %)</t>
  </si>
  <si>
    <t>Auffälligkeitskriterien: Auffälligkeiten und Bewertungen nach Abschluss des Stellungnahmeverfahrens (AJ 2024) – KCHK-KC</t>
  </si>
  <si>
    <t>13 / 91
(14,29 %)</t>
  </si>
  <si>
    <t>9 / 91
(9,89 %)</t>
  </si>
  <si>
    <t>Auffälligkeitskriterien: Auffälligkeiten und Bewertungen nach Abschluss des Stellungnahmeverfahrens (AJ 2024) – KCHK-MK-CHIR</t>
  </si>
  <si>
    <t>12 / 264
(4,55 %)</t>
  </si>
  <si>
    <t>Auffälligkeitskriterien: Auffälligkeiten und Bewertungen nach Abschluss des Stellungnahmeverfahrens (AJ 2024) – KCHK-MK-KATH</t>
  </si>
  <si>
    <t>13 / 281
(4,63 %)</t>
  </si>
  <si>
    <t>0 / 281
(0,00 %)</t>
  </si>
  <si>
    <t>1 / 281
(0,36 %)</t>
  </si>
  <si>
    <t>12 / 281
(4,27 %)</t>
  </si>
  <si>
    <t>2 / 281
(0,71 %)</t>
  </si>
  <si>
    <t>Auffälligkeitskriterien: Auffälligkeiten und Bewertungen nach Abschluss des Stellungnahmeverfahrens (AJ 2024) – KCHK-D</t>
  </si>
  <si>
    <t>Auffälligkeitskriterien: Auffälligkeiten und Bewertungen nach Abschluss des Stellungnahmeverfahrens (AJ 2024) – TX-LLS</t>
  </si>
  <si>
    <t>7 / 21
(33,33 %)</t>
  </si>
  <si>
    <t>Auffälligkeitskriterien: Auffälligkeiten und Bewertungen nach Abschluss des Stellungnahmeverfahrens (AJ 2024) – TX-LTX</t>
  </si>
  <si>
    <t>Auffälligkeitskriterien: Auffälligkeiten und Bewertungen nach Abschluss des Stellungnahmeverfahrens (AJ 2024) – TX-LUTX</t>
  </si>
  <si>
    <t>21 / 36
(58,33 %)</t>
  </si>
  <si>
    <t>10 / 36
(27,78 %)</t>
  </si>
  <si>
    <t>19 / 35
(54,29 %)</t>
  </si>
  <si>
    <t>4 / 35
(11,43 %)</t>
  </si>
  <si>
    <t>15 / 35
(42,86 %)</t>
  </si>
  <si>
    <t>Auffälligkeitskriterien: Auffälligkeiten und Bewertungen nach Abschluss des Stellungnahmeverfahrens (AJ 2024) – TX-NLS</t>
  </si>
  <si>
    <t>13 / 39
(33,33 %)</t>
  </si>
  <si>
    <t>Auffälligkeitskriterien: Auffälligkeiten und Bewertungen nach Abschluss des Stellungnahmeverfahrens (AJ 2024) – NET-NTX</t>
  </si>
  <si>
    <t>9 / 39
(23,08 %)</t>
  </si>
  <si>
    <t>Auffälligkeitskriterien: Auffälligkeiten und Bewertungen nach Abschluss des Stellungnahmeverfahrens (AJ 2024) – NET-PNTX-D</t>
  </si>
  <si>
    <t>61 / 1.197
(5,10 %)</t>
  </si>
  <si>
    <t>0 / 1.197
(0,00 %)</t>
  </si>
  <si>
    <t>6 / 61
(9,84 %)</t>
  </si>
  <si>
    <t>6 / 1.197
(0,50 %)</t>
  </si>
  <si>
    <t>51 / 61
(83,61 %)</t>
  </si>
  <si>
    <t>51 / 1.197
(4,26 %)</t>
  </si>
  <si>
    <t>2 / 1.197
(0,17 %)</t>
  </si>
  <si>
    <t>45 / 943
(4,77 %)</t>
  </si>
  <si>
    <t>0 / 943
(0,00 %)</t>
  </si>
  <si>
    <t>5 / 45
(11,11 %)</t>
  </si>
  <si>
    <t>5 / 943
(0,53 %)</t>
  </si>
  <si>
    <t>38 / 45
(84,44 %)</t>
  </si>
  <si>
    <t>38 / 943
(4,03 %)</t>
  </si>
  <si>
    <t>16 / 254
(6,30 %)</t>
  </si>
  <si>
    <t>0 / 254
(0,00 %)</t>
  </si>
  <si>
    <t>1 / 254
(0,39 %)</t>
  </si>
  <si>
    <t>13 / 254
(5,12 %)</t>
  </si>
  <si>
    <t>2 / 254
(0,79 %)</t>
  </si>
  <si>
    <t>47 / 1.197
(3,93 %)</t>
  </si>
  <si>
    <t>1 / 1.197
(0,08 %)</t>
  </si>
  <si>
    <t>36 / 47
(76,60 %)</t>
  </si>
  <si>
    <t>36 / 1.197
(3,01 %)</t>
  </si>
  <si>
    <t>4 / 1.197
(0,33 %)</t>
  </si>
  <si>
    <t>1 / 943
(0,11 %)</t>
  </si>
  <si>
    <t>29 / 943
(3,08 %)</t>
  </si>
  <si>
    <t>2 / 943
(0,21 %)</t>
  </si>
  <si>
    <t>9 / 254
(3,54 %)</t>
  </si>
  <si>
    <t>7 / 254
(2,76 %)</t>
  </si>
  <si>
    <t>48 / 1.170
(4,10 %)</t>
  </si>
  <si>
    <t>0 / 1.170
(0,00 %)</t>
  </si>
  <si>
    <t>2 / 1.170
(0,17 %)</t>
  </si>
  <si>
    <t>37 / 48
(77,08 %)</t>
  </si>
  <si>
    <t>37 / 1.170
(3,16 %)</t>
  </si>
  <si>
    <t>36 / 916
(3,93 %)</t>
  </si>
  <si>
    <t>0 / 916
(0,00 %)</t>
  </si>
  <si>
    <t>2 / 916
(0,22 %)</t>
  </si>
  <si>
    <t>27 / 36
(75,00 %)</t>
  </si>
  <si>
    <t>27 / 916
(2,95 %)</t>
  </si>
  <si>
    <t>12 / 254
(4,72 %)</t>
  </si>
  <si>
    <t>10 / 254
(3,94 %)</t>
  </si>
  <si>
    <t>116 / 1.303
(8,90 %)</t>
  </si>
  <si>
    <t>0 / 1.303
(0,00 %)</t>
  </si>
  <si>
    <t>5 / 1.303
(0,38 %)</t>
  </si>
  <si>
    <t>71 / 116
(61,21 %)</t>
  </si>
  <si>
    <t>71 / 1.303
(5,45 %)</t>
  </si>
  <si>
    <t>20 / 1.303
(1,53 %)</t>
  </si>
  <si>
    <t>39 / 1.020
(3,82 %)</t>
  </si>
  <si>
    <t>0 / 1.020
(0,00 %)</t>
  </si>
  <si>
    <t>2 / 1.020
(0,20 %)</t>
  </si>
  <si>
    <t>26 / 39
(66,67 %)</t>
  </si>
  <si>
    <t>26 / 1.020
(2,55 %)</t>
  </si>
  <si>
    <t>1 / 1.020
(0,10 %)</t>
  </si>
  <si>
    <t>77 / 283
(27,21 %)</t>
  </si>
  <si>
    <t>0 / 77
(0,00 %)</t>
  </si>
  <si>
    <t>0 / 283
(0,00 %)</t>
  </si>
  <si>
    <t>3 / 77
(3,90 %)</t>
  </si>
  <si>
    <t>3 / 283
(1,06 %)</t>
  </si>
  <si>
    <t>45 / 77
(58,44 %)</t>
  </si>
  <si>
    <t>45 / 283
(15,90 %)</t>
  </si>
  <si>
    <t>19 / 283
(6,71 %)</t>
  </si>
  <si>
    <t>94 / 1.303
(7,21 %)</t>
  </si>
  <si>
    <t>1 / 1.303
(0,08 %)</t>
  </si>
  <si>
    <t>4 / 1.303
(0,31 %)</t>
  </si>
  <si>
    <t>36 / 94
(38,30 %)</t>
  </si>
  <si>
    <t>36 / 1.303
(2,76 %)</t>
  </si>
  <si>
    <t>9 / 1.303
(0,69 %)</t>
  </si>
  <si>
    <t>44 / 1.020
(4,31 %)</t>
  </si>
  <si>
    <t>3 / 1.020
(0,29 %)</t>
  </si>
  <si>
    <t>25 / 44
(56,82 %)</t>
  </si>
  <si>
    <t>25 / 1.020
(2,45 %)</t>
  </si>
  <si>
    <t>4 / 1.020
(0,39 %)</t>
  </si>
  <si>
    <t>50 / 283
(17,67 %)</t>
  </si>
  <si>
    <t>1 / 283
(0,35 %)</t>
  </si>
  <si>
    <t>11 / 50
(22,00 %)</t>
  </si>
  <si>
    <t>11 / 283
(3,89 %)</t>
  </si>
  <si>
    <t>5 / 283
(1,77 %)</t>
  </si>
  <si>
    <t>8 / 1.303
(0,61 %)</t>
  </si>
  <si>
    <t>8 / 1.020
(0,78 %)</t>
  </si>
  <si>
    <t>- / 283
(-)</t>
  </si>
  <si>
    <t>Auffälligkeitskriterien: Auffälligkeiten und Bewertungen nach Abschluss des Stellungnahmeverfahrens (AJ 2024) – PCI</t>
  </si>
  <si>
    <t>78 / 1.626
(4,80 %)</t>
  </si>
  <si>
    <t>0 / 1.626
(0,00 %)</t>
  </si>
  <si>
    <t>5 / 1.626
(0,31 %)</t>
  </si>
  <si>
    <t>47 / 78
(60,26 %)</t>
  </si>
  <si>
    <t>47 / 1.626
(2,89 %)</t>
  </si>
  <si>
    <t>25 / 1.626
(1,54 %)</t>
  </si>
  <si>
    <t>15 / 1.626
(0,92 %)</t>
  </si>
  <si>
    <t>Auffälligkeitskriterien: Auffälligkeiten und Bewertungen nach Abschluss des Stellungnahmeverfahrens (AJ 2024) – WI-NI-D</t>
  </si>
  <si>
    <t>30 / 909
(3,30 %)</t>
  </si>
  <si>
    <t>0 / 909
(0,00 %)</t>
  </si>
  <si>
    <t>3 / 909
(0,33 %)</t>
  </si>
  <si>
    <t>22 / 909
(2,42 %)</t>
  </si>
  <si>
    <t>7 / 981
(0,71 %)</t>
  </si>
  <si>
    <t>0 / 981
(0,00 %)</t>
  </si>
  <si>
    <t>1 / 981
(0,10 %)</t>
  </si>
  <si>
    <t>3 / 981
(0,31 %)</t>
  </si>
  <si>
    <t>14 / 992
(1,41 %)</t>
  </si>
  <si>
    <t>0 / 992
(0,00 %)</t>
  </si>
  <si>
    <t>1 / 992
(0,10 %)</t>
  </si>
  <si>
    <t>8 / 14
(57,14 %)</t>
  </si>
  <si>
    <t>8 / 992
(0,81 %)</t>
  </si>
  <si>
    <t>4 / 992
(0,40 %)</t>
  </si>
  <si>
    <t>2 / 992
(0,20 %)</t>
  </si>
  <si>
    <t>3 / 992
(0,30 %)</t>
  </si>
  <si>
    <t>Auffälligkeitskriterien: Auffälligkeiten und Bewertungen nach Abschluss des Stellungnahmeverfahrens (AJ 2024) – HSMDEF-HSM-IMPL</t>
  </si>
  <si>
    <t>12 / 725
(1,66 %)</t>
  </si>
  <si>
    <t>0 / 725
(0,00 %)</t>
  </si>
  <si>
    <t>3 / 725
(0,41 %)</t>
  </si>
  <si>
    <t>9 / 725
(1,24 %)</t>
  </si>
  <si>
    <t>3 / 759
(0,40 %)</t>
  </si>
  <si>
    <t>0 / 759
(0,00 %)</t>
  </si>
  <si>
    <t>1 / 759
(0,13 %)</t>
  </si>
  <si>
    <t>4 / 776
(0,52 %)</t>
  </si>
  <si>
    <t>0 / 776
(0,00 %)</t>
  </si>
  <si>
    <t>3 / 776
(0,39 %)</t>
  </si>
  <si>
    <t>1 / 776
(0,13 %)</t>
  </si>
  <si>
    <t>18 / 776
(2,32 %)</t>
  </si>
  <si>
    <t>9 / 18
(50,00 %)</t>
  </si>
  <si>
    <t>9 / 776
(1,16 %)</t>
  </si>
  <si>
    <t>2 / 776
(0,26 %)</t>
  </si>
  <si>
    <t>Auffälligkeitskriterien: Auffälligkeiten und Bewertungen nach Abschluss des Stellungnahmeverfahrens (AJ 2024) – HSMDEF-HSM-REV</t>
  </si>
  <si>
    <t>6 / 717
(0,84 %)</t>
  </si>
  <si>
    <t>0 / 717
(0,00 %)</t>
  </si>
  <si>
    <t>4 / 717
(0,56 %)</t>
  </si>
  <si>
    <t>6 / 721
(0,83 %)</t>
  </si>
  <si>
    <t>0 / 721
(0,00 %)</t>
  </si>
  <si>
    <t>2 / 721
(0,28 %)</t>
  </si>
  <si>
    <t>4 / 721
(0,55 %)</t>
  </si>
  <si>
    <t>1 / 721
(0,14 %)</t>
  </si>
  <si>
    <t>Auffälligkeitskriterien: Auffälligkeiten und Bewertungen nach Abschluss des Stellungnahmeverfahrens (AJ 2024) – HSMDEF-DEFI-IMPL</t>
  </si>
  <si>
    <t>24 / 580
(4,14 %)</t>
  </si>
  <si>
    <t>16 / 580
(2,76 %)</t>
  </si>
  <si>
    <t>7 / 580
(1,21 %)</t>
  </si>
  <si>
    <t>2 / 566
(0,35 %)</t>
  </si>
  <si>
    <t>0 / 566
(0,00 %)</t>
  </si>
  <si>
    <t>1 / 566
(0,18 %)</t>
  </si>
  <si>
    <t>2 / 584
(0,34 %)</t>
  </si>
  <si>
    <t>0 / 584
(0,00 %)</t>
  </si>
  <si>
    <t>1 / 584
(0,17 %)</t>
  </si>
  <si>
    <t>5 / 584
(0,86 %)</t>
  </si>
  <si>
    <t>Auffälligkeitskriterien: Auffälligkeiten und Bewertungen nach Abschluss des Stellungnahmeverfahrens (AJ 2024) – HSMDEF-DEFI-REV</t>
  </si>
  <si>
    <t>22 / 601
(3,66 %)</t>
  </si>
  <si>
    <t>0 / 601
(0,00 %)</t>
  </si>
  <si>
    <t>9 / 22
(40,91 %)</t>
  </si>
  <si>
    <t>9 / 601
(1,50 %)</t>
  </si>
  <si>
    <t>10 / 22
(45,45 %)</t>
  </si>
  <si>
    <t>10 / 601
(1,66 %)</t>
  </si>
  <si>
    <t>1 / 601
(0,17 %)</t>
  </si>
  <si>
    <t>35 / 601
(5,82 %)</t>
  </si>
  <si>
    <t>7 / 601
(1,16 %)</t>
  </si>
  <si>
    <t>20 / 601
(3,33 %)</t>
  </si>
  <si>
    <t>2 / 601
(0,33 %)</t>
  </si>
  <si>
    <t>11 / 631
(1,74 %)</t>
  </si>
  <si>
    <t>0 / 631
(0,00 %)</t>
  </si>
  <si>
    <t>6 / 631
(0,95 %)</t>
  </si>
  <si>
    <t>2 / 631
(0,32 %)</t>
  </si>
  <si>
    <t>1 / 631
(0,16 %)</t>
  </si>
  <si>
    <t>17 / 631
(2,69 %)</t>
  </si>
  <si>
    <t>Auffälligkeitskriterien: Auffälligkeiten und Bewertungen nach Abschluss des Stellungnahmeverfahrens (AJ 2024) – KAROTIS</t>
  </si>
  <si>
    <t>53 / 733
(7,23 %)</t>
  </si>
  <si>
    <t>0 / 733
(0,00 %)</t>
  </si>
  <si>
    <t>10 / 733
(1,36 %)</t>
  </si>
  <si>
    <t>41 / 733
(5,59 %)</t>
  </si>
  <si>
    <t>68 / 991
(6,86 %)</t>
  </si>
  <si>
    <t>0 / 991
(0,00 %)</t>
  </si>
  <si>
    <t>13 / 68
(19,12 %)</t>
  </si>
  <si>
    <t>13 / 991
(1,31 %)</t>
  </si>
  <si>
    <t>54 / 68
(79,41 %)</t>
  </si>
  <si>
    <t>54 / 991
(5,45 %)</t>
  </si>
  <si>
    <t>1 / 991
(0,10 %)</t>
  </si>
  <si>
    <t>7 / 997
(0,70 %)</t>
  </si>
  <si>
    <t>0 / 997
(0,00 %)</t>
  </si>
  <si>
    <t>5 / 997
(0,50 %)</t>
  </si>
  <si>
    <t>2 / 997
(0,20 %)</t>
  </si>
  <si>
    <t>4 / 997
(0,40 %)</t>
  </si>
  <si>
    <t>3 / 997
(0,30 %)</t>
  </si>
  <si>
    <t>Auffälligkeitskriterien: Auffälligkeiten und Bewertungen nach Abschluss des Stellungnahmeverfahrens (AJ 2024) – GYN-OP</t>
  </si>
  <si>
    <t>32 / 593
(5,40 %)</t>
  </si>
  <si>
    <t>0 / 593
(0,00 %)</t>
  </si>
  <si>
    <t>25 / 32
(78,12 %)</t>
  </si>
  <si>
    <t>25 / 593
(4,22 %)</t>
  </si>
  <si>
    <t>5 / 593
(0,84 %)</t>
  </si>
  <si>
    <t>30 / 622
(4,82 %)</t>
  </si>
  <si>
    <t>0 / 622
(0,00 %)</t>
  </si>
  <si>
    <t>3 / 622
(0,48 %)</t>
  </si>
  <si>
    <t>22 / 622
(3,54 %)</t>
  </si>
  <si>
    <t>5 / 622
(0,80 %)</t>
  </si>
  <si>
    <t>12 / 626
(1,92 %)</t>
  </si>
  <si>
    <t>0 / 626
(0,00 %)</t>
  </si>
  <si>
    <t>11 / 626
(1,76 %)</t>
  </si>
  <si>
    <t>1 / 626
(0,16 %)</t>
  </si>
  <si>
    <t>4 / 626
(0,64 %)</t>
  </si>
  <si>
    <t>3 / 626
(0,48 %)</t>
  </si>
  <si>
    <t>Auffälligkeitskriterien: Auffälligkeiten und Bewertungen nach Abschluss des Stellungnahmeverfahrens (AJ 2024) – PM-GEBH</t>
  </si>
  <si>
    <t>37 / 1.023
(3,62 %)</t>
  </si>
  <si>
    <t>0 / 1.023
(0,00 %)</t>
  </si>
  <si>
    <t>11 / 1.023
(1,08 %)</t>
  </si>
  <si>
    <t>14 / 37
(37,84 %)</t>
  </si>
  <si>
    <t>14 / 1.023
(1,37 %)</t>
  </si>
  <si>
    <t>5 / 1.023
(0,49 %)</t>
  </si>
  <si>
    <t>24 / 54
(44,44 %)</t>
  </si>
  <si>
    <t>8 / 337
(2,37 %)</t>
  </si>
  <si>
    <t>0 / 337
(0,00 %)</t>
  </si>
  <si>
    <t>1 / 337
(0,30 %)</t>
  </si>
  <si>
    <t>4 / 337
(1,19 %)</t>
  </si>
  <si>
    <t>2 / 337
(0,59 %)</t>
  </si>
  <si>
    <t>18 / 1.080
(1,67 %)</t>
  </si>
  <si>
    <t>0 / 1.080
(0,00 %)</t>
  </si>
  <si>
    <t>12 / 1.080
(1,11 %)</t>
  </si>
  <si>
    <t>1 / 1.080
(0,09 %)</t>
  </si>
  <si>
    <t>9 / 1.080
(0,83 %)</t>
  </si>
  <si>
    <t>3 / 1.080
(0,28 %)</t>
  </si>
  <si>
    <t>2 / 1.080
(0,19 %)</t>
  </si>
  <si>
    <t>Auffälligkeitskriterien: Auffälligkeiten und Bewertungen nach Abschluss des Stellungnahmeverfahrens (AJ 2024) – HGV-OSFRAK</t>
  </si>
  <si>
    <t>16 / 929
(1,72 %)</t>
  </si>
  <si>
    <t>0 / 929
(0,00 %)</t>
  </si>
  <si>
    <t>2 / 929
(0,22 %)</t>
  </si>
  <si>
    <t>10 / 929
(1,08 %)</t>
  </si>
  <si>
    <t>1 / 929
(0,11 %)</t>
  </si>
  <si>
    <t>27 / 710
(3,80 %)</t>
  </si>
  <si>
    <t>0 / 710
(0,00 %)</t>
  </si>
  <si>
    <t>2 / 710
(0,28 %)</t>
  </si>
  <si>
    <t>18 / 710
(2,54 %)</t>
  </si>
  <si>
    <t>1 / 710
(0,14 %)</t>
  </si>
  <si>
    <t>29 / 864
(3,36 %)</t>
  </si>
  <si>
    <t>0 / 864
(0,00 %)</t>
  </si>
  <si>
    <t>3 / 864
(0,35 %)</t>
  </si>
  <si>
    <t>19 / 864
(2,20 %)</t>
  </si>
  <si>
    <t>1 / 864
(0,12 %)</t>
  </si>
  <si>
    <t>13 / 1.013
(1,28 %)</t>
  </si>
  <si>
    <t>0 / 1.013
(0,00 %)</t>
  </si>
  <si>
    <t>4 / 1.013
(0,39 %)</t>
  </si>
  <si>
    <t>6 / 1.013
(0,59 %)</t>
  </si>
  <si>
    <t>1 / 1.013
(0,10 %)</t>
  </si>
  <si>
    <t>23 / 787
(2,92 %)</t>
  </si>
  <si>
    <t>0 / 787
(0,00 %)</t>
  </si>
  <si>
    <t>4 / 787
(0,51 %)</t>
  </si>
  <si>
    <t>16 / 787
(2,03 %)</t>
  </si>
  <si>
    <t>1 / 787
(0,13 %)</t>
  </si>
  <si>
    <t>2 / 1.134
(0,18 %)</t>
  </si>
  <si>
    <t>1 / 1.134
(0,09 %)</t>
  </si>
  <si>
    <t>17 / 1.170
(1,45 %)</t>
  </si>
  <si>
    <t>13 / 1.170
(1,11 %)</t>
  </si>
  <si>
    <t>1 / 1.170
(0,09 %)</t>
  </si>
  <si>
    <t>13 / 1.173
(1,11 %)</t>
  </si>
  <si>
    <t>0 / 1.173
(0,00 %)</t>
  </si>
  <si>
    <t>9 / 1.173
(0,77 %)</t>
  </si>
  <si>
    <t>1 / 1.173
(0,09 %)</t>
  </si>
  <si>
    <t>7 / 1.173
(0,60 %)</t>
  </si>
  <si>
    <t>3 / 1.173
(0,26 %)</t>
  </si>
  <si>
    <t>2 / 1.173
(0,17 %)</t>
  </si>
  <si>
    <t>60 / 1.052
(5,70 %)</t>
  </si>
  <si>
    <t>0 / 1.052
(0,00 %)</t>
  </si>
  <si>
    <t>1 / 1.052
(0,10 %)</t>
  </si>
  <si>
    <t>32 / 60
(53,33 %)</t>
  </si>
  <si>
    <t>32 / 1.052
(3,04 %)</t>
  </si>
  <si>
    <t>4 / 1.052
(0,38 %)</t>
  </si>
  <si>
    <t>9 / 1.052
(0,86 %)</t>
  </si>
  <si>
    <t>3 / 1.052
(0,29 %)</t>
  </si>
  <si>
    <t>1 / 1.174
(0,09 %)</t>
  </si>
  <si>
    <t>0 / 1.174
(0,00 %)</t>
  </si>
  <si>
    <t>Auffälligkeitskriterien: Auffälligkeiten und Bewertungen nach Abschluss des Stellungnahmeverfahrens (AJ 2024) – HGV-HEP</t>
  </si>
  <si>
    <t>13 / 573
(2,27 %)</t>
  </si>
  <si>
    <t>0 / 573
(0,00 %)</t>
  </si>
  <si>
    <t>2 / 573
(0,35 %)</t>
  </si>
  <si>
    <t>11 / 573
(1,92 %)</t>
  </si>
  <si>
    <t>10 / 577
(1,73 %)</t>
  </si>
  <si>
    <t>0 / 577
(0,00 %)</t>
  </si>
  <si>
    <t>4 / 577
(0,69 %)</t>
  </si>
  <si>
    <t>6 / 577
(1,04 %)</t>
  </si>
  <si>
    <t>16 / 584
(2,74 %)</t>
  </si>
  <si>
    <t>13 / 584
(2,23 %)</t>
  </si>
  <si>
    <t>10 / 573
(1,75 %)</t>
  </si>
  <si>
    <t>1 / 573
(0,17 %)</t>
  </si>
  <si>
    <t>9 / 573
(1,57 %)</t>
  </si>
  <si>
    <t>28 / 596
(4,70 %)</t>
  </si>
  <si>
    <t>0 / 596
(0,00 %)</t>
  </si>
  <si>
    <t>2 / 596
(0,34 %)</t>
  </si>
  <si>
    <t>25 / 28
(89,29 %)</t>
  </si>
  <si>
    <t>25 / 596
(4,19 %)</t>
  </si>
  <si>
    <t>1 / 596
(0,17 %)</t>
  </si>
  <si>
    <t>8 / 717
(1,12 %)</t>
  </si>
  <si>
    <t>7 / 717
(0,98 %)</t>
  </si>
  <si>
    <t>1 / 717
(0,14 %)</t>
  </si>
  <si>
    <t>2 / 717
(0,28 %)</t>
  </si>
  <si>
    <t>5 / 717
(0,70 %)</t>
  </si>
  <si>
    <t>Auffälligkeitskriterien: Auffälligkeiten und Bewertungen nach Abschluss des Stellungnahmeverfahrens (AJ 2024) – MC</t>
  </si>
  <si>
    <t>67 / 1.669
(4,01 %)</t>
  </si>
  <si>
    <t>10 / 67
(14,93 %)</t>
  </si>
  <si>
    <t>10 / 1.669
(0,60 %)</t>
  </si>
  <si>
    <t>2 / 1.669
(0,12 %)</t>
  </si>
  <si>
    <t>52 / 67
(77,61 %)</t>
  </si>
  <si>
    <t>52 / 1.669
(3,12 %)</t>
  </si>
  <si>
    <t>3 / 1.669
(0,18 %)</t>
  </si>
  <si>
    <t>33 / 1.669
(1,98 %)</t>
  </si>
  <si>
    <t>0 / 1.669
(0,00 %)</t>
  </si>
  <si>
    <t>24 / 33
(72,73 %)</t>
  </si>
  <si>
    <t>24 / 1.669
(1,44 %)</t>
  </si>
  <si>
    <t>8 / 1.669
(0,48 %)</t>
  </si>
  <si>
    <t>28 / 1.658
(1,69 %)</t>
  </si>
  <si>
    <t>1 / 1.658
(0,06 %)</t>
  </si>
  <si>
    <t>0 / 1.658
(0,00 %)</t>
  </si>
  <si>
    <t>22 / 28
(78,57 %)</t>
  </si>
  <si>
    <t>22 / 1.658
(1,33 %)</t>
  </si>
  <si>
    <t>10 / 1.658
(0,60 %)</t>
  </si>
  <si>
    <t>4 / 1.658
(0,24 %)</t>
  </si>
  <si>
    <t>3 / 1.658
(0,18 %)</t>
  </si>
  <si>
    <t>28 / 1.889
(1,48 %)</t>
  </si>
  <si>
    <t>3 / 1.889
(0,16 %)</t>
  </si>
  <si>
    <t>1 / 1.889
(0,05 %)</t>
  </si>
  <si>
    <t>22 / 1.889
(1,16 %)</t>
  </si>
  <si>
    <t>0 / 1.889
(0,00 %)</t>
  </si>
  <si>
    <t>Auffälligkeitskriterien: Auffälligkeiten und Bewertungen nach Abschluss des Stellungnahmeverfahrens (AJ 2024) – DEK</t>
  </si>
  <si>
    <t>18 / 450
(4,00 %)</t>
  </si>
  <si>
    <t>0 / 450
(0,00 %)</t>
  </si>
  <si>
    <t>5 / 450
(1,11 %)</t>
  </si>
  <si>
    <t>12 / 450
(2,67 %)</t>
  </si>
  <si>
    <t>1 / 450
(0,22 %)</t>
  </si>
  <si>
    <t>12 / 310
(3,87 %)</t>
  </si>
  <si>
    <t>0 / 310
(0,00 %)</t>
  </si>
  <si>
    <t>3 / 310
(0,97 %)</t>
  </si>
  <si>
    <t>5 / 310
(1,61 %)</t>
  </si>
  <si>
    <t>76 / 268
(28,36 %)</t>
  </si>
  <si>
    <t>41 / 76
(53,95 %)</t>
  </si>
  <si>
    <t>41 / 268
(15,30 %)</t>
  </si>
  <si>
    <t>33 / 76
(43,42 %)</t>
  </si>
  <si>
    <t>33 / 268
(12,31 %)</t>
  </si>
  <si>
    <t>2 / 268
(0,75 %)</t>
  </si>
  <si>
    <t>52 / 168
(30,95 %)</t>
  </si>
  <si>
    <t>0 / 168
(0,00 %)</t>
  </si>
  <si>
    <t>27 / 52
(51,92 %)</t>
  </si>
  <si>
    <t>27 / 168
(16,07 %)</t>
  </si>
  <si>
    <t>22 / 52
(42,31 %)</t>
  </si>
  <si>
    <t>22 / 168
(13,10 %)</t>
  </si>
  <si>
    <t>1 / 168
(0,60 %)</t>
  </si>
  <si>
    <t>51 / 215
(23,72 %)</t>
  </si>
  <si>
    <t>0 / 215
(0,00 %)</t>
  </si>
  <si>
    <t>25 / 51
(49,02 %)</t>
  </si>
  <si>
    <t>25 / 215
(11,63 %)</t>
  </si>
  <si>
    <t>21 / 51
(41,18 %)</t>
  </si>
  <si>
    <t>21 / 215
(9,77 %)</t>
  </si>
  <si>
    <t>1 / 215
(0,47 %)</t>
  </si>
  <si>
    <t>58 / 176
(32,95 %)</t>
  </si>
  <si>
    <t>0 / 176
(0,00 %)</t>
  </si>
  <si>
    <t>16 / 58
(27,59 %)</t>
  </si>
  <si>
    <t>16 / 176
(9,09 %)</t>
  </si>
  <si>
    <t>42 / 58
(72,41 %)</t>
  </si>
  <si>
    <t>42 / 176
(23,86 %)</t>
  </si>
  <si>
    <t>23 / 457
(5,03 %)</t>
  </si>
  <si>
    <t>0 / 457
(0,00 %)</t>
  </si>
  <si>
    <t>18 / 23
(78,26 %)</t>
  </si>
  <si>
    <t>18 / 457
(3,94 %)</t>
  </si>
  <si>
    <t>2 / 457
(0,44 %)</t>
  </si>
  <si>
    <t>8 / 495
(1,62 %)</t>
  </si>
  <si>
    <t>0 / 495
(0,00 %)</t>
  </si>
  <si>
    <t>1 / 495
(0,20 %)</t>
  </si>
  <si>
    <t>7 / 495
(1,41 %)</t>
  </si>
  <si>
    <t>5 / 495
(1,01 %)</t>
  </si>
  <si>
    <t>4 / 495
(0,81 %)</t>
  </si>
  <si>
    <t>10 / 495
(2,02 %)</t>
  </si>
  <si>
    <t>Auffälligkeitskriterien: Auffälligkeiten und Bewertungen nach Abschluss des Stellungnahmeverfahrens (AJ 2024) – PM-NEO</t>
  </si>
  <si>
    <t>9 / 1.311
(0,69 %)</t>
  </si>
  <si>
    <t>0 / 1.311
(0,00 %)</t>
  </si>
  <si>
    <t>4 / 1.311
(0,31 %)</t>
  </si>
  <si>
    <t>34 / 1.293
(2,63 %)</t>
  </si>
  <si>
    <t>0 / 1.293
(0,00 %)</t>
  </si>
  <si>
    <t>18 / 34
(52,94 %)</t>
  </si>
  <si>
    <t>18 / 1.293
(1,39 %)</t>
  </si>
  <si>
    <t>6 / 34
(17,65 %)</t>
  </si>
  <si>
    <t>6 / 1.293
(0,46 %)</t>
  </si>
  <si>
    <t>5 / 1.155
(0,43 %)</t>
  </si>
  <si>
    <t>0 / 1.155
(0,00 %)</t>
  </si>
  <si>
    <t>2 / 1.155
(0,17 %)</t>
  </si>
  <si>
    <t>1 / 1.155
(0,09 %)</t>
  </si>
  <si>
    <t>19 / 1.314
(1,45 %)</t>
  </si>
  <si>
    <t>0 / 1.314
(0,00 %)</t>
  </si>
  <si>
    <t>2 / 1.314
(0,15 %)</t>
  </si>
  <si>
    <t>13 / 19
(68,42 %)</t>
  </si>
  <si>
    <t>13 / 1.314
(0,99 %)</t>
  </si>
  <si>
    <t>3 / 1.314
(0,23 %)</t>
  </si>
  <si>
    <t>11 / 1.314
(0,84 %)</t>
  </si>
  <si>
    <t>1 / 1.314
(0,08 %)</t>
  </si>
  <si>
    <t>5 / 1.314
(0,38 %)</t>
  </si>
  <si>
    <t>Auffälligkeitskriterien: Auffälligkeiten und Bewertungen nach Abschluss des Stellungnahmeverfahrens (AJ 2024) – CAP</t>
  </si>
  <si>
    <t>auffällige Ergebnisse/Anzahl Leistungserbringer im QI (Prozent)</t>
  </si>
  <si>
    <t>bezogen auf alle LE in diesem QI</t>
  </si>
  <si>
    <t>52 / 1.071
(4,86 %)</t>
  </si>
  <si>
    <t>0 / 1.071
(0,00 %)</t>
  </si>
  <si>
    <t>35 / 52
(67,31 %)</t>
  </si>
  <si>
    <t>35 / 1.071
(3,27 %)</t>
  </si>
  <si>
    <t>6 / 52
(11,54 %)</t>
  </si>
  <si>
    <t>6 / 1.071
(0,56 %)</t>
  </si>
  <si>
    <t>3 / 1.071
(0,28 %)</t>
  </si>
  <si>
    <t>57 / 1.071
(5,32 %)</t>
  </si>
  <si>
    <t>32 / 57
(56,14 %)</t>
  </si>
  <si>
    <t>32 / 1.071
(2,99 %)</t>
  </si>
  <si>
    <t>4 / 1.071
(0,37 %)</t>
  </si>
  <si>
    <t>2 / 1.071
(0,19 %)</t>
  </si>
  <si>
    <t>60 / 1.071
(5,60 %)</t>
  </si>
  <si>
    <t>27 / 60
(45,00 %)</t>
  </si>
  <si>
    <t>27 / 1.071
(2,52 %)</t>
  </si>
  <si>
    <t>5 / 1.071
(0,47 %)</t>
  </si>
  <si>
    <t>12 / 60
(20,00 %)</t>
  </si>
  <si>
    <t>12 / 1.071
(1,12 %)</t>
  </si>
  <si>
    <t>56 / 1.071
(5,23 %)</t>
  </si>
  <si>
    <t>41 / 56
(73,21 %)</t>
  </si>
  <si>
    <t>41 / 1.071
(3,83 %)</t>
  </si>
  <si>
    <t>1 / 1.071
(0,09 %)</t>
  </si>
  <si>
    <t>62 / 1.109
(5,59 %)</t>
  </si>
  <si>
    <t>0 / 1.109
(0,00 %)</t>
  </si>
  <si>
    <t>34 / 62
(54,84 %)</t>
  </si>
  <si>
    <t>34 / 1.109
(3,07 %)</t>
  </si>
  <si>
    <t>5 / 1.109
(0,45 %)</t>
  </si>
  <si>
    <t>14 / 1.109
(1,26 %)</t>
  </si>
  <si>
    <t>1 / 1.109
(0,09 %)</t>
  </si>
  <si>
    <t>57 / 1.109
(5,14 %)</t>
  </si>
  <si>
    <t>34 / 57
(59,65 %)</t>
  </si>
  <si>
    <t>2 / 1.109
(0,18 %)</t>
  </si>
  <si>
    <t>3 / 1.109
(0,27 %)</t>
  </si>
  <si>
    <t>61 / 1.109
(5,50 %)</t>
  </si>
  <si>
    <t>54 / 61
(88,52 %)</t>
  </si>
  <si>
    <t>54 / 1.109
(4,87 %)</t>
  </si>
  <si>
    <t>Qualitätsindikatoren: Auffälligkeiten und Bewertungen nach Abschluss des Stellungnahmeverfahrens (AJ 2024) – CHE</t>
  </si>
  <si>
    <t>Qualitätsindikatoren: Auffälligkeiten und Bewertungen nach Abschluss des Stellungnahmeverfahrens (AJ 2024) – TX-HTX</t>
  </si>
  <si>
    <t>18 / 58
(31,03 %)</t>
  </si>
  <si>
    <t>11 / 58
(18,97 %)</t>
  </si>
  <si>
    <t>6 / 58
(10,34 %)</t>
  </si>
  <si>
    <t>Qualitätsindikatoren: Auffälligkeiten und Bewertungen nach Abschluss des Stellungnahmeverfahrens (AJ 2024) – TX-MKU</t>
  </si>
  <si>
    <t>1 / 83
(1,20 %)</t>
  </si>
  <si>
    <t>5 / 83
(6,02 %)</t>
  </si>
  <si>
    <t>Qualitätsindikatoren: Auffälligkeiten und Bewertungen nach Abschluss des Stellungnahmeverfahrens (AJ 2024) – KCHK-AK-CHIR</t>
  </si>
  <si>
    <t>5 / 84
(5,95 %)</t>
  </si>
  <si>
    <t>2 / 84
(2,38 %)</t>
  </si>
  <si>
    <t>3 / 84
(3,57 %)</t>
  </si>
  <si>
    <t>Qualitätsindikatoren: Auffälligkeiten und Bewertungen nach Abschluss des Stellungnahmeverfahrens (AJ 2024) – KCHK-AK-KATH</t>
  </si>
  <si>
    <t>2 / 86
(2,33 %)</t>
  </si>
  <si>
    <t>1 / 86
(1,16 %)</t>
  </si>
  <si>
    <t>3 / 86
(3,49 %)</t>
  </si>
  <si>
    <t>Qualitätsindikatoren: Auffälligkeiten und Bewertungen nach Abschluss des Stellungnahmeverfahrens (AJ 2024) – KCHK-KC</t>
  </si>
  <si>
    <t>28 / 82
(34,15 %)</t>
  </si>
  <si>
    <t>6 / 82
(7,32 %)</t>
  </si>
  <si>
    <t>Qualitätsindikatoren: Auffälligkeiten und Bewertungen nach Abschluss des Stellungnahmeverfahrens (AJ 2024) – KCHK-KC-KOMB</t>
  </si>
  <si>
    <t>36 / 82
(43,90 %)</t>
  </si>
  <si>
    <t>5 / 82
(6,10 %)</t>
  </si>
  <si>
    <t>7 / 82
(8,54 %)</t>
  </si>
  <si>
    <t>4 / 82
(4,88 %)</t>
  </si>
  <si>
    <t>Qualitätsindikatoren: Auffälligkeiten und Bewertungen nach Abschluss des Stellungnahmeverfahrens (AJ 2024) – KCHK-MK-CHIR</t>
  </si>
  <si>
    <t>55 / 254
(21,65 %)</t>
  </si>
  <si>
    <t>24 / 254
(9,45 %)</t>
  </si>
  <si>
    <t>17 / 254
(6,69 %)</t>
  </si>
  <si>
    <t>10 / 253
(3,95 %)</t>
  </si>
  <si>
    <t>0 / 253
(0,00 %)</t>
  </si>
  <si>
    <t>8 / 253
(3,16 %)</t>
  </si>
  <si>
    <t>2 / 253
(0,79 %)</t>
  </si>
  <si>
    <t>10 / 235
(4,26 %)</t>
  </si>
  <si>
    <t>0 / 235
(0,00 %)</t>
  </si>
  <si>
    <t>17 / 235
(7,23 %)</t>
  </si>
  <si>
    <t>12 / 235
(5,11 %)</t>
  </si>
  <si>
    <t>5 / 235
(2,13 %)</t>
  </si>
  <si>
    <t>29 / 235
(12,34 %)</t>
  </si>
  <si>
    <t>15 / 254
(5,91 %)</t>
  </si>
  <si>
    <t>4 / 254
(1,57 %)</t>
  </si>
  <si>
    <t>23 / 235
(9,79 %)</t>
  </si>
  <si>
    <t>5 / 23
(21,74 %)</t>
  </si>
  <si>
    <t>6 / 235
(2,55 %)</t>
  </si>
  <si>
    <t>22 / 254
(8,66 %)</t>
  </si>
  <si>
    <t>11 / 254
(4,33 %)</t>
  </si>
  <si>
    <t>32 / 235
(13,62 %)</t>
  </si>
  <si>
    <t>Qualitätsindikatoren: Auffälligkeiten und Bewertungen nach Abschluss des Stellungnahmeverfahrens (AJ 2024) – KCHK-MK-KATH</t>
  </si>
  <si>
    <t>Qualitätsindikatoren: Auffälligkeiten und Bewertungen nach Abschluss des Stellungnahmeverfahrens (AJ 2024) – TX-LLS</t>
  </si>
  <si>
    <t>13 / 21
(61,90 %)</t>
  </si>
  <si>
    <t>Qualitätsindikatoren: Auffälligkeiten und Bewertungen nach Abschluss des Stellungnahmeverfahrens (AJ 2024) – TX-LTX</t>
  </si>
  <si>
    <t>Qualitätsindikatoren: Auffälligkeiten und Bewertungen nach Abschluss des Stellungnahmeverfahrens (AJ 2024) – TX-LUTX</t>
  </si>
  <si>
    <t>25 / 36
(69,44 %)</t>
  </si>
  <si>
    <t>17 / 25
(68,00 %)</t>
  </si>
  <si>
    <t>17 / 36
(47,22 %)</t>
  </si>
  <si>
    <t>Qualitätsindikatoren: Auffälligkeiten und Bewertungen nach Abschluss des Stellungnahmeverfahrens (AJ 2024) – TX-NLS</t>
  </si>
  <si>
    <t>0 / 807
(0,00 %)</t>
  </si>
  <si>
    <t>- / 122
(-)</t>
  </si>
  <si>
    <t>- / 685
(-)</t>
  </si>
  <si>
    <t>92 / 779
(11,81 %)</t>
  </si>
  <si>
    <t>0 / 779
(0,00 %)</t>
  </si>
  <si>
    <t>47 / 92
(51,09 %)</t>
  </si>
  <si>
    <t>47 / 779
(6,03 %)</t>
  </si>
  <si>
    <t>6 / 92
(6,52 %)</t>
  </si>
  <si>
    <t>6 / 779
(0,77 %)</t>
  </si>
  <si>
    <t>2 / 92
(2,17 %)</t>
  </si>
  <si>
    <t>2 / 779
(0,26 %)</t>
  </si>
  <si>
    <t>4 / 779
(0,51 %)</t>
  </si>
  <si>
    <t>42 / 124
(33,87 %)</t>
  </si>
  <si>
    <t>0 / 124
(0,00 %)</t>
  </si>
  <si>
    <t>22 / 42
(52,38 %)</t>
  </si>
  <si>
    <t>22 / 124
(17,74 %)</t>
  </si>
  <si>
    <t>1 / 124
(0,81 %)</t>
  </si>
  <si>
    <t>50 / 655
(7,63 %)</t>
  </si>
  <si>
    <t>0 / 655
(0,00 %)</t>
  </si>
  <si>
    <t>25 / 50
(50,00 %)</t>
  </si>
  <si>
    <t>25 / 655
(3,82 %)</t>
  </si>
  <si>
    <t>5 / 655
(0,76 %)</t>
  </si>
  <si>
    <t>2 / 655
(0,31 %)</t>
  </si>
  <si>
    <t>3 / 655
(0,46 %)</t>
  </si>
  <si>
    <t>109 / 803
(13,57 %)</t>
  </si>
  <si>
    <t>0 / 803
(0,00 %)</t>
  </si>
  <si>
    <t>56 / 109
(51,38 %)</t>
  </si>
  <si>
    <t>56 / 803
(6,97 %)</t>
  </si>
  <si>
    <t>3 / 803
(0,37 %)</t>
  </si>
  <si>
    <t>2 / 803
(0,25 %)</t>
  </si>
  <si>
    <t>4 / 803
(0,50 %)</t>
  </si>
  <si>
    <t>71 / 139
(51,08 %)</t>
  </si>
  <si>
    <t>0 / 139
(0,00 %)</t>
  </si>
  <si>
    <t>37 / 71
(52,11 %)</t>
  </si>
  <si>
    <t>37 / 139
(26,62 %)</t>
  </si>
  <si>
    <t>1 / 139
(0,72 %)</t>
  </si>
  <si>
    <t>2 / 139
(1,44 %)</t>
  </si>
  <si>
    <t>38 / 664
(5,72 %)</t>
  </si>
  <si>
    <t>0 / 664
(0,00 %)</t>
  </si>
  <si>
    <t>19 / 664
(2,86 %)</t>
  </si>
  <si>
    <t>2 / 664
(0,30 %)</t>
  </si>
  <si>
    <t>1 / 664
(0,15 %)</t>
  </si>
  <si>
    <t>54 / 821
(6,58 %)</t>
  </si>
  <si>
    <t>1 / 821
(0,12 %)</t>
  </si>
  <si>
    <t>18 / 54
(33,33 %)</t>
  </si>
  <si>
    <t>18 / 821
(2,19 %)</t>
  </si>
  <si>
    <t>2 / 821
(0,24 %)</t>
  </si>
  <si>
    <t>8 / 821
(0,97 %)</t>
  </si>
  <si>
    <t>11 / 142
(7,75 %)</t>
  </si>
  <si>
    <t>0 / 142
(0,00 %)</t>
  </si>
  <si>
    <t>5 / 142
(3,52 %)</t>
  </si>
  <si>
    <t>1 / 142
(0,70 %)</t>
  </si>
  <si>
    <t>43 / 679
(6,33 %)</t>
  </si>
  <si>
    <t>1 / 679
(0,15 %)</t>
  </si>
  <si>
    <t>13 / 679
(1,91 %)</t>
  </si>
  <si>
    <t>7 / 679
(1,03 %)</t>
  </si>
  <si>
    <t>609 / 821
(74,18 %)</t>
  </si>
  <si>
    <t>458</t>
  </si>
  <si>
    <t>0 / 821
(0,00 %)</t>
  </si>
  <si>
    <t>73 / 609
(11,99 %)</t>
  </si>
  <si>
    <t>73 / 821
(8,89 %)</t>
  </si>
  <si>
    <t>10 / 609
(1,64 %)</t>
  </si>
  <si>
    <t>10 / 821
(1,22 %)</t>
  </si>
  <si>
    <t>66 / 821
(8,04 %)</t>
  </si>
  <si>
    <t>127 / 142
(89,44 %)</t>
  </si>
  <si>
    <t>26 / 127
(20,47 %)</t>
  </si>
  <si>
    <t>26 / 142
(18,31 %)</t>
  </si>
  <si>
    <t>4 / 127
(3,15 %)</t>
  </si>
  <si>
    <t>4 / 142
(2,82 %)</t>
  </si>
  <si>
    <t>10 / 142
(7,04 %)</t>
  </si>
  <si>
    <t>482 / 679
(70,99 %)</t>
  </si>
  <si>
    <t>371</t>
  </si>
  <si>
    <t>0 / 679
(0,00 %)</t>
  </si>
  <si>
    <t>47 / 482
(9,75 %)</t>
  </si>
  <si>
    <t>47 / 679
(6,92 %)</t>
  </si>
  <si>
    <t>2 / 679
(0,29 %)</t>
  </si>
  <si>
    <t>6 / 482
(1,24 %)</t>
  </si>
  <si>
    <t>6 / 679
(0,88 %)</t>
  </si>
  <si>
    <t>56 / 679
(8,25 %)</t>
  </si>
  <si>
    <t>62 / 826
(7,51 %)</t>
  </si>
  <si>
    <t>1 / 826
(0,12 %)</t>
  </si>
  <si>
    <t>37 / 62
(59,68 %)</t>
  </si>
  <si>
    <t>37 / 826
(4,48 %)</t>
  </si>
  <si>
    <t>3 / 826
(0,36 %)</t>
  </si>
  <si>
    <t>5 / 826
(0,61 %)</t>
  </si>
  <si>
    <t>43 / 145
(29,66 %)</t>
  </si>
  <si>
    <t>1 / 145
(0,69 %)</t>
  </si>
  <si>
    <t>27 / 43
(62,79 %)</t>
  </si>
  <si>
    <t>27 / 145
(18,62 %)</t>
  </si>
  <si>
    <t>2 / 145
(1,38 %)</t>
  </si>
  <si>
    <t>3 / 145
(2,07 %)</t>
  </si>
  <si>
    <t>19 / 681
(2,79 %)</t>
  </si>
  <si>
    <t>0 / 681
(0,00 %)</t>
  </si>
  <si>
    <t>10 / 19
(52,63 %)</t>
  </si>
  <si>
    <t>10 / 681
(1,47 %)</t>
  </si>
  <si>
    <t>1 / 681
(0,15 %)</t>
  </si>
  <si>
    <t>2 / 681
(0,29 %)</t>
  </si>
  <si>
    <t>140 / 447
(31,32 %)</t>
  </si>
  <si>
    <t>0 / 447
(0,00 %)</t>
  </si>
  <si>
    <t>57 / 140
(40,71 %)</t>
  </si>
  <si>
    <t>57 / 447
(12,75 %)</t>
  </si>
  <si>
    <t>7 / 140
(5,00 %)</t>
  </si>
  <si>
    <t>7 / 447
(1,57 %)</t>
  </si>
  <si>
    <t>4 / 447
(0,89 %)</t>
  </si>
  <si>
    <t>26 / 447
(5,82 %)</t>
  </si>
  <si>
    <t>9 / 25
(36,00 %)</t>
  </si>
  <si>
    <t>131 / 422
(31,04 %)</t>
  </si>
  <si>
    <t>0 / 422
(0,00 %)</t>
  </si>
  <si>
    <t>52 / 131
(39,69 %)</t>
  </si>
  <si>
    <t>52 / 422
(12,32 %)</t>
  </si>
  <si>
    <t>7 / 131
(5,34 %)</t>
  </si>
  <si>
    <t>7 / 422
(1,66 %)</t>
  </si>
  <si>
    <t>4 / 422
(0,95 %)</t>
  </si>
  <si>
    <t>25 / 422
(5,92 %)</t>
  </si>
  <si>
    <t>Qualitätsindikatoren: Auffälligkeiten und Bewertungen nach Abschluss des Stellungnahmeverfahrens (AJ 2024) – NET-DIAL</t>
  </si>
  <si>
    <t>23 / 39
(58,97 %)</t>
  </si>
  <si>
    <t>8 / 39
(20,51 %)</t>
  </si>
  <si>
    <t>6 / 37
(16,22 %)</t>
  </si>
  <si>
    <t>Qualitätsindikatoren: Auffälligkeiten und Bewertungen nach Abschluss des Stellungnahmeverfahrens (AJ 2024) – NET-NTX</t>
  </si>
  <si>
    <t>3 / 20
(15,00 %)</t>
  </si>
  <si>
    <t>Qualitätsindikatoren: Auffälligkeiten und Bewertungen nach Abschluss des Stellungnahmeverfahrens (AJ 2024) – NET-PNTX</t>
  </si>
  <si>
    <t>52 / 1.031
(5,04 %)</t>
  </si>
  <si>
    <t>0 / 1.031
(0,00 %)</t>
  </si>
  <si>
    <t>11 / 52
(21,15 %)</t>
  </si>
  <si>
    <t>11 / 1.031
(1,07 %)</t>
  </si>
  <si>
    <t>14 / 52
(26,92 %)</t>
  </si>
  <si>
    <t>14 / 1.031
(1,36 %)</t>
  </si>
  <si>
    <t>22 / 1.031
(2,13 %)</t>
  </si>
  <si>
    <t>4 / 1.031
(0,39 %)</t>
  </si>
  <si>
    <t>33 / 780
(4,23 %)</t>
  </si>
  <si>
    <t>0 / 780
(0,00 %)</t>
  </si>
  <si>
    <t>9 / 780
(1,15 %)</t>
  </si>
  <si>
    <t>15 / 33
(45,45 %)</t>
  </si>
  <si>
    <t>15 / 780
(1,92 %)</t>
  </si>
  <si>
    <t>19 / 251
(7,57 %)</t>
  </si>
  <si>
    <t>7 / 251
(2,79 %)</t>
  </si>
  <si>
    <t>4 / 251
(1,59 %)</t>
  </si>
  <si>
    <t>35 / 693
(5,05 %)</t>
  </si>
  <si>
    <t>0 / 693
(0,00 %)</t>
  </si>
  <si>
    <t>7 / 693
(1,01 %)</t>
  </si>
  <si>
    <t>25 / 693
(3,61 %)</t>
  </si>
  <si>
    <t>34 / 680
(5,00 %)</t>
  </si>
  <si>
    <t>0 / 680
(0,00 %)</t>
  </si>
  <si>
    <t>6 / 680
(0,88 %)</t>
  </si>
  <si>
    <t>25 / 34
(73,53 %)</t>
  </si>
  <si>
    <t>25 / 680
(3,68 %)</t>
  </si>
  <si>
    <t>35 / 701
(4,99 %)</t>
  </si>
  <si>
    <t>0 / 701
(0,00 %)</t>
  </si>
  <si>
    <t>6 / 701
(0,86 %)</t>
  </si>
  <si>
    <t>5 / 701
(0,71 %)</t>
  </si>
  <si>
    <t>19 / 701
(2,71 %)</t>
  </si>
  <si>
    <t>30 / 685
(4,38 %)</t>
  </si>
  <si>
    <t>0 / 685
(0,00 %)</t>
  </si>
  <si>
    <t>5 / 685
(0,73 %)</t>
  </si>
  <si>
    <t>3 / 685
(0,44 %)</t>
  </si>
  <si>
    <t>17 / 30
(56,67 %)</t>
  </si>
  <si>
    <t>17 / 685
(2,48 %)</t>
  </si>
  <si>
    <t>58 / 1.157
(5,01 %)</t>
  </si>
  <si>
    <t>0 / 1.157
(0,00 %)</t>
  </si>
  <si>
    <t>11 / 1.157
(0,95 %)</t>
  </si>
  <si>
    <t>36 / 1.157
(3,11 %)</t>
  </si>
  <si>
    <t>5 / 1.157
(0,43 %)</t>
  </si>
  <si>
    <t>3 / 1.157
(0,26 %)</t>
  </si>
  <si>
    <t>52 / 903
(5,76 %)</t>
  </si>
  <si>
    <t>0 / 903
(0,00 %)</t>
  </si>
  <si>
    <t>10 / 52
(19,23 %)</t>
  </si>
  <si>
    <t>10 / 903
(1,11 %)</t>
  </si>
  <si>
    <t>32 / 52
(61,54 %)</t>
  </si>
  <si>
    <t>32 / 903
(3,54 %)</t>
  </si>
  <si>
    <t>5 / 903
(0,55 %)</t>
  </si>
  <si>
    <t>2 / 903
(0,22 %)</t>
  </si>
  <si>
    <t>6 / 254
(2,36 %)</t>
  </si>
  <si>
    <t>34 / 688
(4,94 %)</t>
  </si>
  <si>
    <t>0 / 688
(0,00 %)</t>
  </si>
  <si>
    <t>21 / 34
(61,76 %)</t>
  </si>
  <si>
    <t>21 / 688
(3,05 %)</t>
  </si>
  <si>
    <t>10 / 688
(1,45 %)</t>
  </si>
  <si>
    <t>33 / 612
(5,39 %)</t>
  </si>
  <si>
    <t>0 / 612
(0,00 %)</t>
  </si>
  <si>
    <t>20 / 33
(60,61 %)</t>
  </si>
  <si>
    <t>20 / 612
(3,27 %)</t>
  </si>
  <si>
    <t>10 / 33
(30,30 %)</t>
  </si>
  <si>
    <t>10 / 612
(1,63 %)</t>
  </si>
  <si>
    <t>1 / 76
(1,32 %)</t>
  </si>
  <si>
    <t>49 / 971
(5,05 %)</t>
  </si>
  <si>
    <t>0 / 971
(0,00 %)</t>
  </si>
  <si>
    <t>22 / 49
(44,90 %)</t>
  </si>
  <si>
    <t>22 / 971
(2,27 %)</t>
  </si>
  <si>
    <t>2 / 971
(0,21 %)</t>
  </si>
  <si>
    <t>1 / 971
(0,10 %)</t>
  </si>
  <si>
    <t>49 / 814
(6,02 %)</t>
  </si>
  <si>
    <t>0 / 814
(0,00 %)</t>
  </si>
  <si>
    <t>22 / 814
(2,70 %)</t>
  </si>
  <si>
    <t>2 / 814
(0,25 %)</t>
  </si>
  <si>
    <t>1 / 814
(0,12 %)</t>
  </si>
  <si>
    <t>- / 157
(-)</t>
  </si>
  <si>
    <t>119 / 1.197
(9,94 %)</t>
  </si>
  <si>
    <t>24 / 119
(20,17 %)</t>
  </si>
  <si>
    <t>24 / 1.197
(2,01 %)</t>
  </si>
  <si>
    <t>65 / 1.197
(5,43 %)</t>
  </si>
  <si>
    <t>11 / 1.197
(0,92 %)</t>
  </si>
  <si>
    <t>114 / 943
(12,09 %)</t>
  </si>
  <si>
    <t>24 / 943
(2,55 %)</t>
  </si>
  <si>
    <t>6 / 943
(0,64 %)</t>
  </si>
  <si>
    <t>60 / 114
(52,63 %)</t>
  </si>
  <si>
    <t>60 / 943
(6,36 %)</t>
  </si>
  <si>
    <t>11 / 943
(1,17 %)</t>
  </si>
  <si>
    <t>5 / 254
(1,97 %)</t>
  </si>
  <si>
    <t>59 / 1.195
(4,94 %)</t>
  </si>
  <si>
    <t>0 / 1.195
(0,00 %)</t>
  </si>
  <si>
    <t>25 / 59
(42,37 %)</t>
  </si>
  <si>
    <t>25 / 1.195
(2,09 %)</t>
  </si>
  <si>
    <t>11 / 1.195
(0,92 %)</t>
  </si>
  <si>
    <t>1 / 1.195
(0,08 %)</t>
  </si>
  <si>
    <t>58 / 941
(6,16 %)</t>
  </si>
  <si>
    <t>0 / 941
(0,00 %)</t>
  </si>
  <si>
    <t>25 / 941
(2,66 %)</t>
  </si>
  <si>
    <t>10 / 941
(1,06 %)</t>
  </si>
  <si>
    <t>1 / 941
(0,11 %)</t>
  </si>
  <si>
    <t>35 / 728
(4,81 %)</t>
  </si>
  <si>
    <t>0 / 728
(0,00 %)</t>
  </si>
  <si>
    <t>23 / 728
(3,16 %)</t>
  </si>
  <si>
    <t>2 / 728
(0,27 %)</t>
  </si>
  <si>
    <t>7 / 728
(0,96 %)</t>
  </si>
  <si>
    <t>1 / 728
(0,14 %)</t>
  </si>
  <si>
    <t>32 / 710
(4,51 %)</t>
  </si>
  <si>
    <t>22 / 710
(3,10 %)</t>
  </si>
  <si>
    <t>6 / 710
(0,85 %)</t>
  </si>
  <si>
    <t>58 / 1.173
(4,94 %)</t>
  </si>
  <si>
    <t>29 / 58
(50,00 %)</t>
  </si>
  <si>
    <t>29 / 1.173
(2,47 %)</t>
  </si>
  <si>
    <t>56 / 919
(6,09 %)</t>
  </si>
  <si>
    <t>0 / 919
(0,00 %)</t>
  </si>
  <si>
    <t>28 / 919
(3,05 %)</t>
  </si>
  <si>
    <t>3 / 919
(0,33 %)</t>
  </si>
  <si>
    <t>20 / 49
(40,82 %)</t>
  </si>
  <si>
    <t>20 / 971
(2,06 %)</t>
  </si>
  <si>
    <t>31 / 815
(3,80 %)</t>
  </si>
  <si>
    <t>0 / 815
(0,00 %)</t>
  </si>
  <si>
    <t>15 / 31
(48,39 %)</t>
  </si>
  <si>
    <t>15 / 815
(1,84 %)</t>
  </si>
  <si>
    <t>2 / 815
(0,25 %)</t>
  </si>
  <si>
    <t>1 / 815
(0,12 %)</t>
  </si>
  <si>
    <t>18 / 156
(11,54 %)</t>
  </si>
  <si>
    <t>0 / 156
(0,00 %)</t>
  </si>
  <si>
    <t>5 / 156
(3,21 %)</t>
  </si>
  <si>
    <t>38 / 746
(5,09 %)</t>
  </si>
  <si>
    <t>0 / 746
(0,00 %)</t>
  </si>
  <si>
    <t>16 / 38
(42,11 %)</t>
  </si>
  <si>
    <t>16 / 746
(2,14 %)</t>
  </si>
  <si>
    <t>2 / 746
(0,27 %)</t>
  </si>
  <si>
    <t>1 / 746
(0,13 %)</t>
  </si>
  <si>
    <t>36 / 724
(4,97 %)</t>
  </si>
  <si>
    <t>0 / 724
(0,00 %)</t>
  </si>
  <si>
    <t>14 / 36
(38,89 %)</t>
  </si>
  <si>
    <t>14 / 724
(1,93 %)</t>
  </si>
  <si>
    <t>2 / 724
(0,28 %)</t>
  </si>
  <si>
    <t>1 / 724
(0,14 %)</t>
  </si>
  <si>
    <t>Qualitätsindikatoren: Auffälligkeiten und Bewertungen nach Abschluss des Stellungnahmeverfahrens (AJ 2024) – PCI</t>
  </si>
  <si>
    <t>580 / 2.911
(19,92 %)</t>
  </si>
  <si>
    <t>6 / 580
(1,03 %)</t>
  </si>
  <si>
    <t>6 / 2.911
(0,21 %)</t>
  </si>
  <si>
    <t>41 / 2.911
(1,41 %)</t>
  </si>
  <si>
    <t>253 / 580
(43,62 %)</t>
  </si>
  <si>
    <t>253 / 2.911
(8,69 %)</t>
  </si>
  <si>
    <t>73 / 580
(12,59 %)</t>
  </si>
  <si>
    <t>73 / 2.911
(2,51 %)</t>
  </si>
  <si>
    <t>63 / 2.911
(2,16 %)</t>
  </si>
  <si>
    <t>51 / 655
(7,79 %)</t>
  </si>
  <si>
    <t>1 / 655
(0,15 %)</t>
  </si>
  <si>
    <t>18 / 655
(2,75 %)</t>
  </si>
  <si>
    <t>6 / 655
(0,92 %)</t>
  </si>
  <si>
    <t>520 / 2.256
(23,05 %)</t>
  </si>
  <si>
    <t>6 / 520
(1,15 %)</t>
  </si>
  <si>
    <t>6 / 2.256
(0,27 %)</t>
  </si>
  <si>
    <t>35 / 2.256
(1,55 %)</t>
  </si>
  <si>
    <t>234 / 520
(45,00 %)</t>
  </si>
  <si>
    <t>234 / 2.256
(10,37 %)</t>
  </si>
  <si>
    <t>65 / 520
(12,50 %)</t>
  </si>
  <si>
    <t>65 / 2.256
(2,88 %)</t>
  </si>
  <si>
    <t>62 / 2.256
(2,75 %)</t>
  </si>
  <si>
    <t>Qualitätsindikatoren: Auffälligkeiten und Bewertungen nach Abschluss des Stellungnahmeverfahrens (AJ 2024) – WI-HI-A</t>
  </si>
  <si>
    <t>189 / 1.199
(15,76 %)</t>
  </si>
  <si>
    <t>0 / 1.199
(0,00 %)</t>
  </si>
  <si>
    <t>23 / 189
(12,17 %)</t>
  </si>
  <si>
    <t>23 / 1.199
(1,92 %)</t>
  </si>
  <si>
    <t>74 / 189
(39,15 %)</t>
  </si>
  <si>
    <t>74 / 1.199
(6,17 %)</t>
  </si>
  <si>
    <t>19 / 189
(10,05 %)</t>
  </si>
  <si>
    <t>19 / 1.199
(1,58 %)</t>
  </si>
  <si>
    <t>13 / 1.199
(1,08 %)</t>
  </si>
  <si>
    <t>98 / 983
(9,97 %)</t>
  </si>
  <si>
    <t>0 / 983
(0,00 %)</t>
  </si>
  <si>
    <t>15 / 98
(15,31 %)</t>
  </si>
  <si>
    <t>15 / 983
(1,53 %)</t>
  </si>
  <si>
    <t>35 / 98
(35,71 %)</t>
  </si>
  <si>
    <t>35 / 983
(3,56 %)</t>
  </si>
  <si>
    <t>6 / 983
(0,61 %)</t>
  </si>
  <si>
    <t>90 / 216
(41,67 %)</t>
  </si>
  <si>
    <t>0 / 216
(0,00 %)</t>
  </si>
  <si>
    <t>7 / 216
(3,24 %)</t>
  </si>
  <si>
    <t>39 / 90
(43,33 %)</t>
  </si>
  <si>
    <t>39 / 216
(18,06 %)</t>
  </si>
  <si>
    <t>4 / 90
(4,44 %)</t>
  </si>
  <si>
    <t>4 / 216
(1,85 %)</t>
  </si>
  <si>
    <t>Qualitätsindikatoren: Auffälligkeiten und Bewertungen nach Abschluss des Stellungnahmeverfahrens (AJ 2024) – WI-HI-S</t>
  </si>
  <si>
    <t>57 / 5.103
(1,12 %)</t>
  </si>
  <si>
    <t>0 / 5.103
(0,00 %)</t>
  </si>
  <si>
    <t>26 / 5.103
(0,51 %)</t>
  </si>
  <si>
    <t>8 / 57
(14,04 %)</t>
  </si>
  <si>
    <t>8 / 5.103
(0,16 %)</t>
  </si>
  <si>
    <t>1 / 5.103
(0,02 %)</t>
  </si>
  <si>
    <t>3 / 5.103
(0,06 %)</t>
  </si>
  <si>
    <t>43 / 1.076
(4,00 %)</t>
  </si>
  <si>
    <t>0 / 1.076
(0,00 %)</t>
  </si>
  <si>
    <t>21 / 1.076
(1,95 %)</t>
  </si>
  <si>
    <t>5 / 43
(11,63 %)</t>
  </si>
  <si>
    <t>5 / 1.076
(0,46 %)</t>
  </si>
  <si>
    <t>2 / 1.076
(0,19 %)</t>
  </si>
  <si>
    <t>14 / 4.027
(0,35 %)</t>
  </si>
  <si>
    <t>0 / 4.027
(0,00 %)</t>
  </si>
  <si>
    <t>5 / 4.027
(0,12 %)</t>
  </si>
  <si>
    <t>3 / 4.027
(0,07 %)</t>
  </si>
  <si>
    <t>1 / 4.027
(0,02 %)</t>
  </si>
  <si>
    <t>6 / 2.652
(0,23 %)</t>
  </si>
  <si>
    <t>0 / 2.652
(0,00 %)</t>
  </si>
  <si>
    <t>4 / 2.652
(0,15 %)</t>
  </si>
  <si>
    <t>5 / 1.017
(0,49 %)</t>
  </si>
  <si>
    <t>0 / 1.017
(0,00 %)</t>
  </si>
  <si>
    <t>3 / 1.017
(0,29 %)</t>
  </si>
  <si>
    <t>1 / 1.635
(0,06 %)</t>
  </si>
  <si>
    <t>0 / 1.635
(0,00 %)</t>
  </si>
  <si>
    <t>Qualitätsindikatoren: Auffälligkeiten und Bewertungen nach Abschluss des Stellungnahmeverfahrens (AJ 2024) – WI-NI-A</t>
  </si>
  <si>
    <t>57 / 1.165
(4,89 %)</t>
  </si>
  <si>
    <t>0 / 1.165
(0,00 %)</t>
  </si>
  <si>
    <t>29 / 57
(50,88 %)</t>
  </si>
  <si>
    <t>29 / 1.165
(2,49 %)</t>
  </si>
  <si>
    <t>20 / 57
(35,09 %)</t>
  </si>
  <si>
    <t>20 / 1.165
(1,72 %)</t>
  </si>
  <si>
    <t>1 / 1.165
(0,09 %)</t>
  </si>
  <si>
    <t>4 / 1.165
(0,34 %)</t>
  </si>
  <si>
    <t>54 / 1.147
(4,71 %)</t>
  </si>
  <si>
    <t>0 / 1.147
(0,00 %)</t>
  </si>
  <si>
    <t>32 / 54
(59,26 %)</t>
  </si>
  <si>
    <t>32 / 1.147
(2,79 %)</t>
  </si>
  <si>
    <t>12 / 1.147
(1,05 %)</t>
  </si>
  <si>
    <t>7 / 1.147
(0,61 %)</t>
  </si>
  <si>
    <t>56 / 1.165
(4,81 %)</t>
  </si>
  <si>
    <t>39 / 56
(69,64 %)</t>
  </si>
  <si>
    <t>39 / 1.165
(3,35 %)</t>
  </si>
  <si>
    <t>11 / 1.165
(0,94 %)</t>
  </si>
  <si>
    <t>2 / 1.165
(0,17 %)</t>
  </si>
  <si>
    <t>53 / 1.147
(4,62 %)</t>
  </si>
  <si>
    <t>38 / 53
(71,70 %)</t>
  </si>
  <si>
    <t>38 / 1.147
(3,31 %)</t>
  </si>
  <si>
    <t>5 / 1.147
(0,44 %)</t>
  </si>
  <si>
    <t>8 / 1.147
(0,70 %)</t>
  </si>
  <si>
    <t>Qualitätsindikatoren: Auffälligkeiten und Bewertungen nach Abschluss des Stellungnahmeverfahrens (AJ 2024) – WI-NI-S</t>
  </si>
  <si>
    <t>46 / 897
(5,13 %)</t>
  </si>
  <si>
    <t>0 / 897
(0,00 %)</t>
  </si>
  <si>
    <t>22 / 46
(47,83 %)</t>
  </si>
  <si>
    <t>22 / 897
(2,45 %)</t>
  </si>
  <si>
    <t>4 / 897
(0,45 %)</t>
  </si>
  <si>
    <t>3 / 897
(0,33 %)</t>
  </si>
  <si>
    <t>83 / 906
(9,16 %)</t>
  </si>
  <si>
    <t>0 / 906
(0,00 %)</t>
  </si>
  <si>
    <t>21 / 83
(25,30 %)</t>
  </si>
  <si>
    <t>21 / 906
(2,32 %)</t>
  </si>
  <si>
    <t>37 / 83
(44,58 %)</t>
  </si>
  <si>
    <t>37 / 906
(4,08 %)</t>
  </si>
  <si>
    <t>5 / 906
(0,55 %)</t>
  </si>
  <si>
    <t>8 / 906
(0,88 %)</t>
  </si>
  <si>
    <t>26 / 907
(2,87 %)</t>
  </si>
  <si>
    <t>0 / 907
(0,00 %)</t>
  </si>
  <si>
    <t>10 / 26
(38,46 %)</t>
  </si>
  <si>
    <t>10 / 907
(1,10 %)</t>
  </si>
  <si>
    <t>2 / 907
(0,22 %)</t>
  </si>
  <si>
    <t>115 / 909
(12,65 %)</t>
  </si>
  <si>
    <t>50 / 115
(43,48 %)</t>
  </si>
  <si>
    <t>50 / 909
(5,50 %)</t>
  </si>
  <si>
    <t>17 / 909
(1,87 %)</t>
  </si>
  <si>
    <t>6 / 909
(0,66 %)</t>
  </si>
  <si>
    <t>62 / 909
(6,82 %)</t>
  </si>
  <si>
    <t>20 / 62
(32,26 %)</t>
  </si>
  <si>
    <t>20 / 909
(2,20 %)</t>
  </si>
  <si>
    <t>25 / 62
(40,32 %)</t>
  </si>
  <si>
    <t>25 / 909
(2,75 %)</t>
  </si>
  <si>
    <t>59 / 909
(6,49 %)</t>
  </si>
  <si>
    <t>47 / 59
(79,66 %)</t>
  </si>
  <si>
    <t>47 / 909
(5,17 %)</t>
  </si>
  <si>
    <t>2 / 909
(0,22 %)</t>
  </si>
  <si>
    <t>82 / 935
(8,77 %)</t>
  </si>
  <si>
    <t>0 / 935
(0,00 %)</t>
  </si>
  <si>
    <t>23 / 82
(28,05 %)</t>
  </si>
  <si>
    <t>23 / 935
(2,46 %)</t>
  </si>
  <si>
    <t>27 / 82
(32,93 %)</t>
  </si>
  <si>
    <t>27 / 935
(2,89 %)</t>
  </si>
  <si>
    <t>10 / 935
(1,07 %)</t>
  </si>
  <si>
    <t>37 / 935
(3,96 %)</t>
  </si>
  <si>
    <t>16 / 935
(1,71 %)</t>
  </si>
  <si>
    <t>3 / 935
(0,32 %)</t>
  </si>
  <si>
    <t>2 / 935
(0,21 %)</t>
  </si>
  <si>
    <t>Qualitätsindikatoren: Auffälligkeiten und Bewertungen nach Abschluss des Stellungnahmeverfahrens (AJ 2024) – HSMDEF-HSM-IMPL</t>
  </si>
  <si>
    <t>0 / 764
(0,00 %)</t>
  </si>
  <si>
    <t>24 / 35
(68,57 %)</t>
  </si>
  <si>
    <t>24 / 764
(3,14 %)</t>
  </si>
  <si>
    <t>1 / 764
(0,13 %)</t>
  </si>
  <si>
    <t>Qualitätsindikatoren: Auffälligkeiten und Bewertungen nach Abschluss des Stellungnahmeverfahrens (AJ 2024) – HSMDEF-HSM-REV</t>
  </si>
  <si>
    <t>65 / 695
(9,35 %)</t>
  </si>
  <si>
    <t>0 / 695
(0,00 %)</t>
  </si>
  <si>
    <t>29 / 65
(44,62 %)</t>
  </si>
  <si>
    <t>29 / 695
(4,17 %)</t>
  </si>
  <si>
    <t>24 / 65
(36,92 %)</t>
  </si>
  <si>
    <t>24 / 695
(3,45 %)</t>
  </si>
  <si>
    <t>4 / 65
(6,15 %)</t>
  </si>
  <si>
    <t>4 / 695
(0,58 %)</t>
  </si>
  <si>
    <t>3 / 695
(0,43 %)</t>
  </si>
  <si>
    <t>15 / 706
(2,12 %)</t>
  </si>
  <si>
    <t>0 / 706
(0,00 %)</t>
  </si>
  <si>
    <t>8 / 15
(53,33 %)</t>
  </si>
  <si>
    <t>8 / 706
(1,13 %)</t>
  </si>
  <si>
    <t>1 / 706
(0,14 %)</t>
  </si>
  <si>
    <t>2 / 706
(0,28 %)</t>
  </si>
  <si>
    <t>37 / 697
(5,31 %)</t>
  </si>
  <si>
    <t>0 / 697
(0,00 %)</t>
  </si>
  <si>
    <t>20 / 37
(54,05 %)</t>
  </si>
  <si>
    <t>20 / 697
(2,87 %)</t>
  </si>
  <si>
    <t>4 / 697
(0,57 %)</t>
  </si>
  <si>
    <t>1 / 697
(0,14 %)</t>
  </si>
  <si>
    <t>71 / 692
(10,26 %)</t>
  </si>
  <si>
    <t>0 / 692
(0,00 %)</t>
  </si>
  <si>
    <t>27 / 71
(38,03 %)</t>
  </si>
  <si>
    <t>27 / 692
(3,90 %)</t>
  </si>
  <si>
    <t>15 / 71
(21,13 %)</t>
  </si>
  <si>
    <t>15 / 692
(2,17 %)</t>
  </si>
  <si>
    <t>1 / 692
(0,14 %)</t>
  </si>
  <si>
    <t>2 / 692
(0,29 %)</t>
  </si>
  <si>
    <t>36 / 692
(5,20 %)</t>
  </si>
  <si>
    <t>20 / 692
(2,89 %)</t>
  </si>
  <si>
    <t>4 / 692
(0,58 %)</t>
  </si>
  <si>
    <t>5 / 692
(0,72 %)</t>
  </si>
  <si>
    <t>Qualitätsindikatoren: Auffälligkeiten und Bewertungen nach Abschluss des Stellungnahmeverfahrens (AJ 2024) – HSMDEF-DEFI-IMPL</t>
  </si>
  <si>
    <t>19 / 580
(3,28 %)</t>
  </si>
  <si>
    <t>3 / 580
(0,52 %)</t>
  </si>
  <si>
    <t>22 / 580
(3,79 %)</t>
  </si>
  <si>
    <t>15 / 580
(2,59 %)</t>
  </si>
  <si>
    <t>Qualitätsindikatoren: Auffälligkeiten und Bewertungen nach Abschluss des Stellungnahmeverfahrens (AJ 2024) – HSMDEF-DEFI-REV</t>
  </si>
  <si>
    <t>28 / 505
(5,54 %)</t>
  </si>
  <si>
    <t>0 / 505
(0,00 %)</t>
  </si>
  <si>
    <t>11 / 28
(39,29 %)</t>
  </si>
  <si>
    <t>11 / 505
(2,18 %)</t>
  </si>
  <si>
    <t>2 / 505
(0,40 %)</t>
  </si>
  <si>
    <t>10 / 505
(1,98 %)</t>
  </si>
  <si>
    <t>7 / 478
(1,46 %)</t>
  </si>
  <si>
    <t>0 / 478
(0,00 %)</t>
  </si>
  <si>
    <t>3 / 478
(0,63 %)</t>
  </si>
  <si>
    <t>2 / 478
(0,42 %)</t>
  </si>
  <si>
    <t>1 / 478
(0,21 %)</t>
  </si>
  <si>
    <t>9 / 40
(22,50 %)</t>
  </si>
  <si>
    <t>6 / 40
(15,00 %)</t>
  </si>
  <si>
    <t>43 / 524
(8,21 %)</t>
  </si>
  <si>
    <t>0 / 524
(0,00 %)</t>
  </si>
  <si>
    <t>25 / 43
(58,14 %)</t>
  </si>
  <si>
    <t>25 / 524
(4,77 %)</t>
  </si>
  <si>
    <t>16 / 43
(37,21 %)</t>
  </si>
  <si>
    <t>16 / 524
(3,05 %)</t>
  </si>
  <si>
    <t>2 / 524
(0,38 %)</t>
  </si>
  <si>
    <t>27 / 323
(8,36 %)</t>
  </si>
  <si>
    <t>0 / 323
(0,00 %)</t>
  </si>
  <si>
    <t>12 / 27
(44,44 %)</t>
  </si>
  <si>
    <t>12 / 323
(3,72 %)</t>
  </si>
  <si>
    <t>9 / 323
(2,79 %)</t>
  </si>
  <si>
    <t>2 / 323
(0,62 %)</t>
  </si>
  <si>
    <t>9 / 285
(3,16 %)</t>
  </si>
  <si>
    <t>0 / 285
(0,00 %)</t>
  </si>
  <si>
    <t>6 / 285
(2,11 %)</t>
  </si>
  <si>
    <t>1 / 285
(0,35 %)</t>
  </si>
  <si>
    <t>26 / 368
(7,07 %)</t>
  </si>
  <si>
    <t>0 / 368
(0,00 %)</t>
  </si>
  <si>
    <t>22 / 368
(5,98 %)</t>
  </si>
  <si>
    <t>4 / 26
(15,38 %)</t>
  </si>
  <si>
    <t>4 / 368
(1,09 %)</t>
  </si>
  <si>
    <t>164 / 601
(27,29 %)</t>
  </si>
  <si>
    <t>80 / 164
(48,78 %)</t>
  </si>
  <si>
    <t>80 / 601
(13,31 %)</t>
  </si>
  <si>
    <t>Qualitätsindikatoren: Auffälligkeiten und Bewertungen nach Abschluss des Stellungnahmeverfahrens (AJ 2024) – KAROTIS</t>
  </si>
  <si>
    <t>24 / 957
(2,51 %)</t>
  </si>
  <si>
    <t>0 / 957
(0,00 %)</t>
  </si>
  <si>
    <t>18 / 24
(75,00 %)</t>
  </si>
  <si>
    <t>18 / 957
(1,88 %)</t>
  </si>
  <si>
    <t>3 / 957
(0,31 %)</t>
  </si>
  <si>
    <t>1 / 957
(0,10 %)</t>
  </si>
  <si>
    <t>39 / 796
(4,90 %)</t>
  </si>
  <si>
    <t>0 / 796
(0,00 %)</t>
  </si>
  <si>
    <t>16 / 39
(41,03 %)</t>
  </si>
  <si>
    <t>16 / 796
(2,01 %)</t>
  </si>
  <si>
    <t>3 / 796
(0,38 %)</t>
  </si>
  <si>
    <t>20 / 39
(51,28 %)</t>
  </si>
  <si>
    <t>20 / 796
(2,51 %)</t>
  </si>
  <si>
    <t>55 / 733
(7,50 %)</t>
  </si>
  <si>
    <t>31 / 55
(56,36 %)</t>
  </si>
  <si>
    <t>31 / 733
(4,23 %)</t>
  </si>
  <si>
    <t>8 / 733
(1,09 %)</t>
  </si>
  <si>
    <t>5 / 733
(0,68 %)</t>
  </si>
  <si>
    <t>3 / 733
(0,41 %)</t>
  </si>
  <si>
    <t>232 / 862
(26,91 %)</t>
  </si>
  <si>
    <t>0 / 862
(0,00 %)</t>
  </si>
  <si>
    <t>171 / 232
(73,71 %)</t>
  </si>
  <si>
    <t>171 / 862
(19,84 %)</t>
  </si>
  <si>
    <t>18 / 232
(7,76 %)</t>
  </si>
  <si>
    <t>18 / 862
(2,09 %)</t>
  </si>
  <si>
    <t>26 / 232
(11,21 %)</t>
  </si>
  <si>
    <t>26 / 862
(3,02 %)</t>
  </si>
  <si>
    <t>6 / 862
(0,70 %)</t>
  </si>
  <si>
    <t>59 / 739
(7,98 %)</t>
  </si>
  <si>
    <t>0 / 739
(0,00 %)</t>
  </si>
  <si>
    <t>30 / 59
(50,85 %)</t>
  </si>
  <si>
    <t>30 / 739
(4,06 %)</t>
  </si>
  <si>
    <t>18 / 59
(30,51 %)</t>
  </si>
  <si>
    <t>18 / 739
(2,44 %)</t>
  </si>
  <si>
    <t>1 / 739
(0,14 %)</t>
  </si>
  <si>
    <t>3 / 739
(0,41 %)</t>
  </si>
  <si>
    <t>85 / 852
(9,98 %)</t>
  </si>
  <si>
    <t>0 / 852
(0,00 %)</t>
  </si>
  <si>
    <t>48 / 85
(56,47 %)</t>
  </si>
  <si>
    <t>48 / 852
(5,63 %)</t>
  </si>
  <si>
    <t>20 / 85
(23,53 %)</t>
  </si>
  <si>
    <t>20 / 852
(2,35 %)</t>
  </si>
  <si>
    <t>1 / 852
(0,12 %)</t>
  </si>
  <si>
    <t>5 / 852
(0,59 %)</t>
  </si>
  <si>
    <t>115 / 979
(11,75 %)</t>
  </si>
  <si>
    <t>0 / 979
(0,00 %)</t>
  </si>
  <si>
    <t>73 / 979
(7,46 %)</t>
  </si>
  <si>
    <t>9 / 115
(7,83 %)</t>
  </si>
  <si>
    <t>9 / 979
(0,92 %)</t>
  </si>
  <si>
    <t>4 / 979
(0,41 %)</t>
  </si>
  <si>
    <t>Qualitätsindikatoren: Auffälligkeiten und Bewertungen nach Abschluss des Stellungnahmeverfahrens (AJ 2024) – GYN-OP</t>
  </si>
  <si>
    <t>3 / 619
(0,48 %)</t>
  </si>
  <si>
    <t>0 / 619
(0,00 %)</t>
  </si>
  <si>
    <t>1 / 619
(0,16 %)</t>
  </si>
  <si>
    <t>2 / 619
(0,32 %)</t>
  </si>
  <si>
    <t>64 / 624
(10,26 %)</t>
  </si>
  <si>
    <t>0 / 624
(0,00 %)</t>
  </si>
  <si>
    <t>12 / 624
(1,92 %)</t>
  </si>
  <si>
    <t>32 / 64
(50,00 %)</t>
  </si>
  <si>
    <t>32 / 624
(5,13 %)</t>
  </si>
  <si>
    <t>1 / 624
(0,16 %)</t>
  </si>
  <si>
    <t>7 / 624
(1,12 %)</t>
  </si>
  <si>
    <t>22 / 593
(3,71 %)</t>
  </si>
  <si>
    <t>15 / 593
(2,53 %)</t>
  </si>
  <si>
    <t>2 / 593
(0,34 %)</t>
  </si>
  <si>
    <t>4 / 593
(0,67 %)</t>
  </si>
  <si>
    <t>32 / 610
(5,25 %)</t>
  </si>
  <si>
    <t>0 / 610
(0,00 %)</t>
  </si>
  <si>
    <t>19 / 32
(59,38 %)</t>
  </si>
  <si>
    <t>19 / 610
(3,11 %)</t>
  </si>
  <si>
    <t>9 / 610
(1,48 %)</t>
  </si>
  <si>
    <t>1 / 610
(0,16 %)</t>
  </si>
  <si>
    <t>2 / 610
(0,33 %)</t>
  </si>
  <si>
    <t>71 / 423
(16,78 %)</t>
  </si>
  <si>
    <t>0 / 423
(0,00 %)</t>
  </si>
  <si>
    <t>57 / 71
(80,28 %)</t>
  </si>
  <si>
    <t>57 / 423
(13,48 %)</t>
  </si>
  <si>
    <t>10 / 71
(14,08 %)</t>
  </si>
  <si>
    <t>10 / 423
(2,36 %)</t>
  </si>
  <si>
    <t>2 / 423
(0,47 %)</t>
  </si>
  <si>
    <t>1 / 423
(0,24 %)</t>
  </si>
  <si>
    <t>8 / 30
(26,67 %)</t>
  </si>
  <si>
    <t>8 / 622
(1,29 %)</t>
  </si>
  <si>
    <t>21 / 30
(70,00 %)</t>
  </si>
  <si>
    <t>21 / 622
(3,38 %)</t>
  </si>
  <si>
    <t>1 / 622
(0,16 %)</t>
  </si>
  <si>
    <t>21 / 624
(3,37 %)</t>
  </si>
  <si>
    <t>16 / 624
(2,56 %)</t>
  </si>
  <si>
    <t>4 / 624
(0,64 %)</t>
  </si>
  <si>
    <t>41 / 77
(53,25 %)</t>
  </si>
  <si>
    <t>33 / 41
(80,49 %)</t>
  </si>
  <si>
    <t>7 / 41
(17,07 %)</t>
  </si>
  <si>
    <t>7 / 77
(9,09 %)</t>
  </si>
  <si>
    <t>6 / 134
(4,48 %)</t>
  </si>
  <si>
    <t>0 / 134
(0,00 %)</t>
  </si>
  <si>
    <t>3 / 134
(2,24 %)</t>
  </si>
  <si>
    <t>2 / 134
(1,49 %)</t>
  </si>
  <si>
    <t>1 / 134
(0,75 %)</t>
  </si>
  <si>
    <t>24 / 329
(7,29 %)</t>
  </si>
  <si>
    <t>0 / 329
(0,00 %)</t>
  </si>
  <si>
    <t>10 / 329
(3,04 %)</t>
  </si>
  <si>
    <t>6 / 329
(1,82 %)</t>
  </si>
  <si>
    <t>8 / 329
(2,43 %)</t>
  </si>
  <si>
    <t>Qualitätsindikatoren: Auffälligkeiten und Bewertungen nach Abschluss des Stellungnahmeverfahrens (AJ 2024) – PM-GEBH</t>
  </si>
  <si>
    <t>148 / 1.011
(14,64 %)</t>
  </si>
  <si>
    <t>0 / 1.011
(0,00 %)</t>
  </si>
  <si>
    <t>70 / 148
(47,30 %)</t>
  </si>
  <si>
    <t>70 / 1.011
(6,92 %)</t>
  </si>
  <si>
    <t>42 / 148
(28,38 %)</t>
  </si>
  <si>
    <t>42 / 1.011
(4,15 %)</t>
  </si>
  <si>
    <t>6 / 1.011
(0,59 %)</t>
  </si>
  <si>
    <t>31 / 1.018
(3,05 %)</t>
  </si>
  <si>
    <t>0 / 1.018
(0,00 %)</t>
  </si>
  <si>
    <t>9 / 31
(29,03 %)</t>
  </si>
  <si>
    <t>9 / 1.018
(0,88 %)</t>
  </si>
  <si>
    <t>2 / 1.018
(0,20 %)</t>
  </si>
  <si>
    <t>10 / 1.018
(0,98 %)</t>
  </si>
  <si>
    <t>59 / 1.014
(5,82 %)</t>
  </si>
  <si>
    <t>0 / 1.014
(0,00 %)</t>
  </si>
  <si>
    <t>20 / 1.014
(1,97 %)</t>
  </si>
  <si>
    <t>5 / 1.014
(0,49 %)</t>
  </si>
  <si>
    <t>6 / 1.014
(0,59 %)</t>
  </si>
  <si>
    <t>2 / 1.014
(0,20 %)</t>
  </si>
  <si>
    <t>71 / 1.023
(6,94 %)</t>
  </si>
  <si>
    <t>43 / 71
(60,56 %)</t>
  </si>
  <si>
    <t>43 / 1.023
(4,20 %)</t>
  </si>
  <si>
    <t>7 / 1.023
(0,68 %)</t>
  </si>
  <si>
    <t>1 / 1.023
(0,10 %)</t>
  </si>
  <si>
    <t>56 / 1.023
(5,47 %)</t>
  </si>
  <si>
    <t>18 / 56
(32,14 %)</t>
  </si>
  <si>
    <t>18 / 1.023
(1,76 %)</t>
  </si>
  <si>
    <t>2 / 1.023
(0,20 %)</t>
  </si>
  <si>
    <t>Qualitätsindikatoren: Auffälligkeiten und Bewertungen nach Abschluss des Stellungnahmeverfahrens (AJ 2024) – HGV-OSFRAK</t>
  </si>
  <si>
    <t>79 / 1.077
(7,34 %)</t>
  </si>
  <si>
    <t>0 / 1.077
(0,00 %)</t>
  </si>
  <si>
    <t>21 / 79
(26,58 %)</t>
  </si>
  <si>
    <t>21 / 1.077
(1,95 %)</t>
  </si>
  <si>
    <t>6 / 1.077
(0,56 %)</t>
  </si>
  <si>
    <t>24 / 1.077
(2,23 %)</t>
  </si>
  <si>
    <t>3 / 1.077
(0,28 %)</t>
  </si>
  <si>
    <t>251 / 1.026
(24,46 %)</t>
  </si>
  <si>
    <t>0 / 1.026
(0,00 %)</t>
  </si>
  <si>
    <t>95 / 251
(37,85 %)</t>
  </si>
  <si>
    <t>95 / 1.026
(9,26 %)</t>
  </si>
  <si>
    <t>10 / 251
(3,98 %)</t>
  </si>
  <si>
    <t>10 / 1.026
(0,97 %)</t>
  </si>
  <si>
    <t>43 / 1.026
(4,19 %)</t>
  </si>
  <si>
    <t>6 / 1.026
(0,58 %)</t>
  </si>
  <si>
    <t>162 / 1.034
(15,67 %)</t>
  </si>
  <si>
    <t>0 / 1.034
(0,00 %)</t>
  </si>
  <si>
    <t>90 / 162
(55,56 %)</t>
  </si>
  <si>
    <t>90 / 1.034
(8,70 %)</t>
  </si>
  <si>
    <t>39 / 162
(24,07 %)</t>
  </si>
  <si>
    <t>39 / 1.034
(3,77 %)</t>
  </si>
  <si>
    <t>2 / 1.034
(0,19 %)</t>
  </si>
  <si>
    <t>6 / 1.034
(0,58 %)</t>
  </si>
  <si>
    <t>47 / 1.132
(4,15 %)</t>
  </si>
  <si>
    <t>0 / 1.132
(0,00 %)</t>
  </si>
  <si>
    <t>10 / 47
(21,28 %)</t>
  </si>
  <si>
    <t>10 / 1.132
(0,88 %)</t>
  </si>
  <si>
    <t>3 / 1.132
(0,27 %)</t>
  </si>
  <si>
    <t>19 / 1.132
(1,68 %)</t>
  </si>
  <si>
    <t>2 / 1.132
(0,18 %)</t>
  </si>
  <si>
    <t>54 / 1.033
(5,23 %)</t>
  </si>
  <si>
    <t>0 / 1.033
(0,00 %)</t>
  </si>
  <si>
    <t>22 / 54
(40,74 %)</t>
  </si>
  <si>
    <t>22 / 1.033
(2,13 %)</t>
  </si>
  <si>
    <t>8 / 1.033
(0,77 %)</t>
  </si>
  <si>
    <t>1 / 1.033
(0,10 %)</t>
  </si>
  <si>
    <t>4 / 1.033
(0,39 %)</t>
  </si>
  <si>
    <t>59 / 1.077
(5,48 %)</t>
  </si>
  <si>
    <t>29 / 59
(49,15 %)</t>
  </si>
  <si>
    <t>29 / 1.077
(2,69 %)</t>
  </si>
  <si>
    <t>11 / 1.077
(1,02 %)</t>
  </si>
  <si>
    <t>2 / 1.077
(0,19 %)</t>
  </si>
  <si>
    <t>96 / 996
(9,64 %)</t>
  </si>
  <si>
    <t>0 / 996
(0,00 %)</t>
  </si>
  <si>
    <t>43 / 96
(44,79 %)</t>
  </si>
  <si>
    <t>43 / 996
(4,32 %)</t>
  </si>
  <si>
    <t>8 / 996
(0,80 %)</t>
  </si>
  <si>
    <t>3 / 996
(0,30 %)</t>
  </si>
  <si>
    <t>1 / 996
(0,10 %)</t>
  </si>
  <si>
    <t>62 / 1.034
(6,00 %)</t>
  </si>
  <si>
    <t>37 / 1.034
(3,58 %)</t>
  </si>
  <si>
    <t>9 / 1.034
(0,87 %)</t>
  </si>
  <si>
    <t>1 / 1.034
(0,10 %)</t>
  </si>
  <si>
    <t>3 / 1.034
(0,29 %)</t>
  </si>
  <si>
    <t>76 / 1.077
(7,06 %)</t>
  </si>
  <si>
    <t>40 / 76
(52,63 %)</t>
  </si>
  <si>
    <t>40 / 1.077
(3,71 %)</t>
  </si>
  <si>
    <t>19 / 76
(25,00 %)</t>
  </si>
  <si>
    <t>19 / 1.077
(1,76 %)</t>
  </si>
  <si>
    <t>195 / 1.026
(19,01 %)</t>
  </si>
  <si>
    <t>81 / 195
(41,54 %)</t>
  </si>
  <si>
    <t>81 / 1.026
(7,89 %)</t>
  </si>
  <si>
    <t>21 / 1.026
(2,05 %)</t>
  </si>
  <si>
    <t>11 / 1.026
(1,07 %)</t>
  </si>
  <si>
    <t>63 / 1.129
(5,58 %)</t>
  </si>
  <si>
    <t>0 / 1.129
(0,00 %)</t>
  </si>
  <si>
    <t>21 / 63
(33,33 %)</t>
  </si>
  <si>
    <t>21 / 1.129
(1,86 %)</t>
  </si>
  <si>
    <t>2 / 1.129
(0,18 %)</t>
  </si>
  <si>
    <t>10 / 1.129
(0,89 %)</t>
  </si>
  <si>
    <t>59 / 1.091
(5,41 %)</t>
  </si>
  <si>
    <t>0 / 1.091
(0,00 %)</t>
  </si>
  <si>
    <t>41 / 59
(69,49 %)</t>
  </si>
  <si>
    <t>41 / 1.091
(3,76 %)</t>
  </si>
  <si>
    <t>4 / 1.091
(0,37 %)</t>
  </si>
  <si>
    <t>5 / 1.091
(0,46 %)</t>
  </si>
  <si>
    <t>62 / 1.142
(5,43 %)</t>
  </si>
  <si>
    <t>0 / 1.142
(0,00 %)</t>
  </si>
  <si>
    <t>31 / 62
(50,00 %)</t>
  </si>
  <si>
    <t>31 / 1.142
(2,71 %)</t>
  </si>
  <si>
    <t>11 / 1.142
(0,96 %)</t>
  </si>
  <si>
    <t>1 / 1.142
(0,09 %)</t>
  </si>
  <si>
    <t>Qualitätsindikatoren: Auffälligkeiten und Bewertungen nach Abschluss des Stellungnahmeverfahrens (AJ 2024) – HGV-HEP</t>
  </si>
  <si>
    <t>0 / 995
(0,00 %)</t>
  </si>
  <si>
    <t>30 / 54
(55,56 %)</t>
  </si>
  <si>
    <t>30 / 995
(3,02 %)</t>
  </si>
  <si>
    <t>2 / 995
(0,20 %)</t>
  </si>
  <si>
    <t>12 / 995
(1,21 %)</t>
  </si>
  <si>
    <t>Qualitätsindikatoren: Auffälligkeiten und Bewertungen nach Abschluss des Stellungnahmeverfahrens (AJ 2024) – KEP</t>
  </si>
  <si>
    <t>85 / 578
(14,71 %)</t>
  </si>
  <si>
    <t>0 / 578
(0,00 %)</t>
  </si>
  <si>
    <t>47 / 85
(55,29 %)</t>
  </si>
  <si>
    <t>47 / 578
(8,13 %)</t>
  </si>
  <si>
    <t>12 / 85
(14,12 %)</t>
  </si>
  <si>
    <t>12 / 578
(2,08 %)</t>
  </si>
  <si>
    <t>5 / 578
(0,87 %)</t>
  </si>
  <si>
    <t>3 / 578
(0,52 %)</t>
  </si>
  <si>
    <t>51 / 520
(9,81 %)</t>
  </si>
  <si>
    <t>32 / 51
(62,75 %)</t>
  </si>
  <si>
    <t>32 / 520
(6,15 %)</t>
  </si>
  <si>
    <t>5 / 51
(9,80 %)</t>
  </si>
  <si>
    <t>5 / 520
(0,96 %)</t>
  </si>
  <si>
    <t>1 / 520
(0,19 %)</t>
  </si>
  <si>
    <t>2 / 520
(0,38 %)</t>
  </si>
  <si>
    <t>45 / 520
(8,65 %)</t>
  </si>
  <si>
    <t>19 / 45
(42,22 %)</t>
  </si>
  <si>
    <t>19 / 520
(3,65 %)</t>
  </si>
  <si>
    <t>3 / 520
(0,58 %)</t>
  </si>
  <si>
    <t>44 / 443
(9,93 %)</t>
  </si>
  <si>
    <t>0 / 443
(0,00 %)</t>
  </si>
  <si>
    <t>22 / 443
(4,97 %)</t>
  </si>
  <si>
    <t>10 / 443
(2,26 %)</t>
  </si>
  <si>
    <t>5 / 443
(1,13 %)</t>
  </si>
  <si>
    <t>2 / 443
(0,45 %)</t>
  </si>
  <si>
    <t>63 / 513
(12,28 %)</t>
  </si>
  <si>
    <t>0 / 513
(0,00 %)</t>
  </si>
  <si>
    <t>28 / 513
(5,46 %)</t>
  </si>
  <si>
    <t>11 / 63
(17,46 %)</t>
  </si>
  <si>
    <t>11 / 513
(2,14 %)</t>
  </si>
  <si>
    <t>7 / 513
(1,36 %)</t>
  </si>
  <si>
    <t>13 / 464
(2,80 %)</t>
  </si>
  <si>
    <t>0 / 464
(0,00 %)</t>
  </si>
  <si>
    <t>7 / 464
(1,51 %)</t>
  </si>
  <si>
    <t>1 / 464
(0,22 %)</t>
  </si>
  <si>
    <t>4 / 464
(0,86 %)</t>
  </si>
  <si>
    <t>36 / 502
(7,17 %)</t>
  </si>
  <si>
    <t>0 / 502
(0,00 %)</t>
  </si>
  <si>
    <t>16 / 36
(44,44 %)</t>
  </si>
  <si>
    <t>16 / 502
(3,19 %)</t>
  </si>
  <si>
    <t>6 / 502
(1,20 %)</t>
  </si>
  <si>
    <t>2 / 502
(0,40 %)</t>
  </si>
  <si>
    <t>1 / 465
(0,22 %)</t>
  </si>
  <si>
    <t>0 / 465
(0,00 %)</t>
  </si>
  <si>
    <t>90 / 447
(20,13 %)</t>
  </si>
  <si>
    <t>54 / 90
(60,00 %)</t>
  </si>
  <si>
    <t>54 / 447
(12,08 %)</t>
  </si>
  <si>
    <t>13 / 90
(14,44 %)</t>
  </si>
  <si>
    <t>13 / 447
(2,91 %)</t>
  </si>
  <si>
    <t>9 / 447
(2,01 %)</t>
  </si>
  <si>
    <t>2 / 447
(0,45 %)</t>
  </si>
  <si>
    <t>40 / 547
(7,31 %)</t>
  </si>
  <si>
    <t>0 / 547
(0,00 %)</t>
  </si>
  <si>
    <t>20 / 40
(50,00 %)</t>
  </si>
  <si>
    <t>20 / 547
(3,66 %)</t>
  </si>
  <si>
    <t>10 / 40
(25,00 %)</t>
  </si>
  <si>
    <t>10 / 547
(1,83 %)</t>
  </si>
  <si>
    <t>3 / 547
(0,55 %)</t>
  </si>
  <si>
    <t>2 / 547
(0,37 %)</t>
  </si>
  <si>
    <t>84 / 569
(14,76 %)</t>
  </si>
  <si>
    <t>0 / 569
(0,00 %)</t>
  </si>
  <si>
    <t>39 / 84
(46,43 %)</t>
  </si>
  <si>
    <t>39 / 569
(6,85 %)</t>
  </si>
  <si>
    <t>12 / 84
(14,29 %)</t>
  </si>
  <si>
    <t>12 / 569
(2,11 %)</t>
  </si>
  <si>
    <t>4 / 569
(0,70 %)</t>
  </si>
  <si>
    <t>8 / 569
(1,41 %)</t>
  </si>
  <si>
    <t>51 / 567
(8,99 %)</t>
  </si>
  <si>
    <t>0 / 567
(0,00 %)</t>
  </si>
  <si>
    <t>23 / 567
(4,06 %)</t>
  </si>
  <si>
    <t>2 / 567
(0,35 %)</t>
  </si>
  <si>
    <t>9 / 567
(1,59 %)</t>
  </si>
  <si>
    <t>4 / 567
(0,71 %)</t>
  </si>
  <si>
    <t>Qualitätsindikatoren: Auffälligkeiten und Bewertungen nach Abschluss des Stellungnahmeverfahrens (AJ 2024) – MC</t>
  </si>
  <si>
    <t>91 / 1.878
(4,85 %)</t>
  </si>
  <si>
    <t>0 / 1.878
(0,00 %)</t>
  </si>
  <si>
    <t>31 / 91
(34,07 %)</t>
  </si>
  <si>
    <t>31 / 1.878
(1,65 %)</t>
  </si>
  <si>
    <t>46 / 91
(50,55 %)</t>
  </si>
  <si>
    <t>46 / 1.878
(2,45 %)</t>
  </si>
  <si>
    <t>9 / 1.878
(0,48 %)</t>
  </si>
  <si>
    <t>5 / 1.878
(0,27 %)</t>
  </si>
  <si>
    <t>428 / 1.886
(22,69 %)</t>
  </si>
  <si>
    <t>0 / 1.886
(0,00 %)</t>
  </si>
  <si>
    <t>210 / 428
(49,07 %)</t>
  </si>
  <si>
    <t>210 / 1.886
(11,13 %)</t>
  </si>
  <si>
    <t>136 / 428
(31,78 %)</t>
  </si>
  <si>
    <t>136 / 1.886
(7,21 %)</t>
  </si>
  <si>
    <t>70 / 428
(16,36 %)</t>
  </si>
  <si>
    <t>70 / 1.886
(3,71 %)</t>
  </si>
  <si>
    <t>10 / 1.886
(0,53 %)</t>
  </si>
  <si>
    <t>Qualitätsindikatoren: Auffälligkeiten und Bewertungen nach Abschluss des Stellungnahmeverfahrens (AJ 2024) – DEK</t>
  </si>
  <si>
    <t>110 / 445
(24,72 %)</t>
  </si>
  <si>
    <t>0 / 445
(0,00 %)</t>
  </si>
  <si>
    <t>101 / 110
(91,82 %)</t>
  </si>
  <si>
    <t>101 / 445
(22,70 %)</t>
  </si>
  <si>
    <t>8 / 110
(7,27 %)</t>
  </si>
  <si>
    <t>8 / 445
(1,80 %)</t>
  </si>
  <si>
    <t>1 / 445
(0,22 %)</t>
  </si>
  <si>
    <t>18 / 290
(6,21 %)</t>
  </si>
  <si>
    <t>13 / 290
(4,48 %)</t>
  </si>
  <si>
    <t>2 / 290
(0,69 %)</t>
  </si>
  <si>
    <t>1 / 290
(0,34 %)</t>
  </si>
  <si>
    <t>16 / 396
(4,04 %)</t>
  </si>
  <si>
    <t>0 / 396
(0,00 %)</t>
  </si>
  <si>
    <t>14 / 396
(3,54 %)</t>
  </si>
  <si>
    <t>1 / 396
(0,25 %)</t>
  </si>
  <si>
    <t>21 / 349
(6,02 %)</t>
  </si>
  <si>
    <t>0 / 349
(0,00 %)</t>
  </si>
  <si>
    <t>18 / 21
(85,71 %)</t>
  </si>
  <si>
    <t>18 / 349
(5,16 %)</t>
  </si>
  <si>
    <t>2 / 349
(0,57 %)</t>
  </si>
  <si>
    <t>1 / 349
(0,29 %)</t>
  </si>
  <si>
    <t>19 / 303
(6,27 %)</t>
  </si>
  <si>
    <t>0 / 303
(0,00 %)</t>
  </si>
  <si>
    <t>10 / 303
(3,30 %)</t>
  </si>
  <si>
    <t>2 / 303
(0,66 %)</t>
  </si>
  <si>
    <t>39 / 405
(9,63 %)</t>
  </si>
  <si>
    <t>24 / 39
(61,54 %)</t>
  </si>
  <si>
    <t>24 / 405
(5,93 %)</t>
  </si>
  <si>
    <t>8 / 405
(1,98 %)</t>
  </si>
  <si>
    <t>6 / 405
(1,48 %)</t>
  </si>
  <si>
    <t>1 / 405
(0,25 %)</t>
  </si>
  <si>
    <t>19 / 287
(6,62 %)</t>
  </si>
  <si>
    <t>0 / 287
(0,00 %)</t>
  </si>
  <si>
    <t>10 / 287
(3,48 %)</t>
  </si>
  <si>
    <t>7 / 287
(2,44 %)</t>
  </si>
  <si>
    <t>2 / 287
(0,70 %)</t>
  </si>
  <si>
    <t>22 / 422
(5,21 %)</t>
  </si>
  <si>
    <t>11 / 422
(2,61 %)</t>
  </si>
  <si>
    <t>2 / 422
(0,47 %)</t>
  </si>
  <si>
    <t>Qualitätsindikatoren: Auffälligkeiten und Bewertungen nach Abschluss des Stellungnahmeverfahrens (AJ 2024) – PM-NEO</t>
  </si>
  <si>
    <t>44 / 1.322
(3,33 %)</t>
  </si>
  <si>
    <t>0 / 1.322
(0,00 %)</t>
  </si>
  <si>
    <t>9 / 1.322
(0,68 %)</t>
  </si>
  <si>
    <t>5 / 1.322
(0,38 %)</t>
  </si>
  <si>
    <t>8 / 1.322
(0,61 %)</t>
  </si>
  <si>
    <t>221 / 1.281
(17,25 %)</t>
  </si>
  <si>
    <t>0 / 1.281
(0,00 %)</t>
  </si>
  <si>
    <t>64 / 221
(28,96 %)</t>
  </si>
  <si>
    <t>64 / 1.281
(5,00 %)</t>
  </si>
  <si>
    <t>56 / 221
(25,34 %)</t>
  </si>
  <si>
    <t>56 / 1.281
(4,37 %)</t>
  </si>
  <si>
    <t>9 / 1.281
(0,70 %)</t>
  </si>
  <si>
    <t>8 / 1.281
(0,62 %)</t>
  </si>
  <si>
    <t>252 / 1.275
(19,76 %)</t>
  </si>
  <si>
    <t>0 / 1.275
(0,00 %)</t>
  </si>
  <si>
    <t>71 / 252
(28,17 %)</t>
  </si>
  <si>
    <t>71 / 1.275
(5,57 %)</t>
  </si>
  <si>
    <t>47 / 252
(18,65 %)</t>
  </si>
  <si>
    <t>47 / 1.275
(3,69 %)</t>
  </si>
  <si>
    <t>33 / 252
(13,10 %)</t>
  </si>
  <si>
    <t>33 / 1.275
(2,59 %)</t>
  </si>
  <si>
    <t>4 / 1.275
(0,31 %)</t>
  </si>
  <si>
    <t>267 / 1.283
(20,81 %)</t>
  </si>
  <si>
    <t>0 / 1.283
(0,00 %)</t>
  </si>
  <si>
    <t>58 / 267
(21,72 %)</t>
  </si>
  <si>
    <t>58 / 1.283
(4,52 %)</t>
  </si>
  <si>
    <t>97 / 267
(36,33 %)</t>
  </si>
  <si>
    <t>97 / 1.283
(7,56 %)</t>
  </si>
  <si>
    <t>27 / 267
(10,11 %)</t>
  </si>
  <si>
    <t>27 / 1.283
(2,10 %)</t>
  </si>
  <si>
    <t>10 / 1.283
(0,78 %)</t>
  </si>
  <si>
    <t>95 / 1.319
(7,20 %)</t>
  </si>
  <si>
    <t>0 / 1.319
(0,00 %)</t>
  </si>
  <si>
    <t>37 / 95
(38,95 %)</t>
  </si>
  <si>
    <t>37 / 1.319
(2,81 %)</t>
  </si>
  <si>
    <t>10 / 95
(10,53 %)</t>
  </si>
  <si>
    <t>10 / 1.319
(0,76 %)</t>
  </si>
  <si>
    <t>14 / 1.319
(1,06 %)</t>
  </si>
  <si>
    <t>2 / 1.319
(0,15 %)</t>
  </si>
  <si>
    <t>255 / 1.318
(19,35 %)</t>
  </si>
  <si>
    <t>0 / 1.318
(0,00 %)</t>
  </si>
  <si>
    <t>59 / 255
(23,14 %)</t>
  </si>
  <si>
    <t>59 / 1.318
(4,48 %)</t>
  </si>
  <si>
    <t>82 / 255
(32,16 %)</t>
  </si>
  <si>
    <t>82 / 1.318
(6,22 %)</t>
  </si>
  <si>
    <t>41 / 255
(16,08 %)</t>
  </si>
  <si>
    <t>41 / 1.318
(3,11 %)</t>
  </si>
  <si>
    <t>3 / 1.318
(0,23 %)</t>
  </si>
  <si>
    <t>Qualitätsindikatoren: Auffälligkeiten und Bewertungen nach Abschluss des Stellungnahmeverfahrens (AJ 2024) – CAP</t>
  </si>
  <si>
    <t>auffällige Ergebnisse (ohne Best Practice)</t>
  </si>
  <si>
    <t>LE mit auffälligem Ergebnis (AJ aus aktuellem QSEB)</t>
  </si>
  <si>
    <t>davon LE mit bereits im AJ-1 (aus Vorjahres-QSEB) auffälligem Ergebnis</t>
  </si>
  <si>
    <t>davon LE mit bereits im AJ-2 (aus Vorjahr- und Vorvorjahr-QSEB) auffälligem Ergebnis</t>
  </si>
  <si>
    <t>LE mit qualitativ auffälligem Ergebnis (AJ aus aktuellem QSEB)</t>
  </si>
  <si>
    <t>davon LE mit bereits im AJ-1 (aus Vorjahres-QSEB) qualitativ auffälligem Ergebnis</t>
  </si>
  <si>
    <t>davon LE mit bereits AJ-2 (aus Vorjahr- und Vorvorjahr-QSEB) qualitativ auffälligem Ergebnis</t>
  </si>
  <si>
    <t>Auffälligkeitskriterien: Wiederholte Auffälligkeiten (AJ 2024 und Vorjahre) – CHE</t>
  </si>
  <si>
    <t>Auffälligkeitskriterien: Wiederholte Auffälligkeiten (AJ 2024 und Vorjahre) – TX-HTX</t>
  </si>
  <si>
    <t>Auffälligkeitskriterien: Wiederholte Auffälligkeiten (AJ 2024 und Vorjahre) – TX-MKU</t>
  </si>
  <si>
    <t>Auffälligkeitskriterien: Wiederholte Auffälligkeiten (AJ 2024 und Vorjahre) – KCHK-AK-CHIR</t>
  </si>
  <si>
    <t>Auffälligkeitskriterien: Wiederholte Auffälligkeiten (AJ 2024 und Vorjahre) – KCHK-AK-KATH</t>
  </si>
  <si>
    <t>Auffälligkeitskriterien: Wiederholte Auffälligkeiten (AJ 2024 und Vorjahre) – KCHK-KC</t>
  </si>
  <si>
    <t>Auffälligkeitskriterien: Wiederholte Auffälligkeiten (AJ 2024 und Vorjahre) – KCHK-MK-CHIR</t>
  </si>
  <si>
    <t>Auffälligkeitskriterien: Wiederholte Auffälligkeiten (AJ 2024 und Vorjahre) – KCHK-MK-KATH</t>
  </si>
  <si>
    <t>Auffälligkeitskriterien: Wiederholte Auffälligkeiten (AJ 2024 und Vorjahre) – KCHK-D</t>
  </si>
  <si>
    <t>Auffälligkeitskriterien: Wiederholte Auffälligkeiten (AJ 2024 und Vorjahre) – TX-LLS</t>
  </si>
  <si>
    <t>Auffälligkeitskriterien: Wiederholte Auffälligkeiten (AJ 2024 und Vorjahre) – TX-LTX</t>
  </si>
  <si>
    <t>Auffälligkeitskriterien: Wiederholte Auffälligkeiten (AJ 2024 und Vorjahre) – TX-LUTX</t>
  </si>
  <si>
    <t>Auffälligkeitskriterien: Wiederholte Auffälligkeiten (AJ 2024 und Vorjahre) – TX-NLS</t>
  </si>
  <si>
    <t>Auffälligkeitskriterien: Wiederholte Auffälligkeiten (AJ 2024 und Vorjahre) – NET-NTX</t>
  </si>
  <si>
    <t>Auffälligkeitskriterien: Wiederholte Auffälligkeiten (AJ 2024 und Vorjahre) – NET-PNTX-D</t>
  </si>
  <si>
    <t>Auffälligkeitskriterien: Wiederholte Auffälligkeiten (AJ 2024 und Vorjahre) – PCI</t>
  </si>
  <si>
    <t>Auffälligkeitskriterien: Wiederholte Auffälligkeiten (AJ 2024 und Vorjahre) – WI-NI-D</t>
  </si>
  <si>
    <t>Auffälligkeitskriterien: Wiederholte Auffälligkeiten (AJ 2024 und Vorjahre) – HSMDEF-HSM-IMPL</t>
  </si>
  <si>
    <t>Auffälligkeitskriterien: Wiederholte Auffälligkeiten (AJ 2024 und Vorjahre) – HSMDEF-HSM-REV</t>
  </si>
  <si>
    <t>Auffälligkeitskriterien: Wiederholte Auffälligkeiten (AJ 2024 und Vorjahre) – HSMDEF-DEFI-IMPL</t>
  </si>
  <si>
    <t>Auffälligkeitskriterien: Wiederholte Auffälligkeiten (AJ 2024 und Vorjahre) – HSMDEF-DEFI-REV</t>
  </si>
  <si>
    <t>Auffälligkeitskriterien: Wiederholte Auffälligkeiten (AJ 2024 und Vorjahre) – KAROTIS</t>
  </si>
  <si>
    <t>Auffälligkeitskriterien: Wiederholte Auffälligkeiten (AJ 2024 und Vorjahre) – GYN-OP</t>
  </si>
  <si>
    <t>Auffälligkeitskriterien: Wiederholte Auffälligkeiten (AJ 2024 und Vorjahre) – PM-GEBH</t>
  </si>
  <si>
    <t>Auffälligkeitskriterien: Wiederholte Auffälligkeiten (AJ 2024 und Vorjahre) – HGV-OSFRAK</t>
  </si>
  <si>
    <t>Auffälligkeitskriterien: Wiederholte Auffälligkeiten (AJ 2024 und Vorjahre) – HGV-HEP</t>
  </si>
  <si>
    <t>Auffälligkeitskriterien: Wiederholte Auffälligkeiten (AJ 2024 und Vorjahre) – MC</t>
  </si>
  <si>
    <t>Auffälligkeitskriterien: Wiederholte Auffälligkeiten (AJ 2024 und Vorjahre) – DEK</t>
  </si>
  <si>
    <t>Auffälligkeitskriterien: Wiederholte Auffälligkeiten (AJ 2024 und Vorjahre) – PM-NEO</t>
  </si>
  <si>
    <t>Auffälligkeitskriterien: Wiederholte Auffälligkeiten (AJ 2024 und Vorjahre) – CAP</t>
  </si>
  <si>
    <t>Qualitätsindikatoren: Wiederholte Auffälligkeiten (AJ 2024 und Vorjahre) – CHE</t>
  </si>
  <si>
    <t>Qualitätsindikatoren: Wiederholte Auffälligkeiten (AJ 2024 und Vorjahre) – TX-HTX</t>
  </si>
  <si>
    <t>Qualitätsindikatoren: Wiederholte Auffälligkeiten (AJ 2024 und Vorjahre) – TX-MKU</t>
  </si>
  <si>
    <t>Qualitätsindikatoren: Wiederholte Auffälligkeiten (AJ 2024 und Vorjahre) – KCHK-AK-CHIR</t>
  </si>
  <si>
    <t>Qualitätsindikatoren: Wiederholte Auffälligkeiten (AJ 2024 und Vorjahre) – KCHK-AK-KATH</t>
  </si>
  <si>
    <t>Qualitätsindikatoren: Wiederholte Auffälligkeiten (AJ 2024 und Vorjahre) – KCHK-KC</t>
  </si>
  <si>
    <t>Qualitätsindikatoren: Wiederholte Auffälligkeiten (AJ 2024 und Vorjahre) – KCHK-KC-KOMB</t>
  </si>
  <si>
    <t>Qualitätsindikatoren: Wiederholte Auffälligkeiten (AJ 2024 und Vorjahre) – KCHK-MK-CHIR</t>
  </si>
  <si>
    <t>Qualitätsindikatoren: Wiederholte Auffälligkeiten (AJ 2024 und Vorjahre) – KCHK-MK-KATH</t>
  </si>
  <si>
    <t>Qualitätsindikatoren: Wiederholte Auffälligkeiten (AJ 2024 und Vorjahre) – TX-LLS</t>
  </si>
  <si>
    <t>Qualitätsindikatoren: Wiederholte Auffälligkeiten (AJ 2024 und Vorjahre) – TX-LTX</t>
  </si>
  <si>
    <t>Qualitätsindikatoren: Wiederholte Auffälligkeiten (AJ 2024 und Vorjahre) – TX-LUTX</t>
  </si>
  <si>
    <t>Qualitätsindikatoren: Wiederholte Auffälligkeiten (AJ 2024 und Vorjahre) – TX-NLS</t>
  </si>
  <si>
    <t>462</t>
  </si>
  <si>
    <t>357</t>
  </si>
  <si>
    <t>Qualitätsindikatoren: Wiederholte Auffälligkeiten (AJ 2024 und Vorjahre) – NET-DIAL</t>
  </si>
  <si>
    <t>Qualitätsindikatoren: Wiederholte Auffälligkeiten (AJ 2024 und Vorjahre) – NET-NTX</t>
  </si>
  <si>
    <t>Qualitätsindikatoren: Wiederholte Auffälligkeiten (AJ 2024 und Vorjahre) – NET-PNTX</t>
  </si>
  <si>
    <t>Qualitätsindikatoren: Wiederholte Auffälligkeiten (AJ 2024 und Vorjahre) – PCI</t>
  </si>
  <si>
    <t>Qualitätsindikatoren: Wiederholte Auffälligkeiten (AJ 2024 und Vorjahre) – WI-HI-A</t>
  </si>
  <si>
    <t>Qualitätsindikatoren: Wiederholte Auffälligkeiten (AJ 2024 und Vorjahre) – WI-HI-S</t>
  </si>
  <si>
    <t>Qualitätsindikatoren: Wiederholte Auffälligkeiten (AJ 2024 und Vorjahre) – WI-NI-A</t>
  </si>
  <si>
    <t>Qualitätsindikatoren: Wiederholte Auffälligkeiten (AJ 2024 und Vorjahre) – WI-NI-S</t>
  </si>
  <si>
    <t>Qualitätsindikatoren: Wiederholte Auffälligkeiten (AJ 2024 und Vorjahre) – HSMDEF-HSM-IMPL</t>
  </si>
  <si>
    <t>Qualitätsindikatoren: Wiederholte Auffälligkeiten (AJ 2024 und Vorjahre) – HSMDEF-HSM-REV</t>
  </si>
  <si>
    <t>Qualitätsindikatoren: Wiederholte Auffälligkeiten (AJ 2024 und Vorjahre) – HSMDEF-DEFI-IMPL</t>
  </si>
  <si>
    <t>Qualitätsindikatoren: Wiederholte Auffälligkeiten (AJ 2024 und Vorjahre) – HSMDEF-DEFI-REV</t>
  </si>
  <si>
    <t>Qualitätsindikatoren: Wiederholte Auffälligkeiten (AJ 2024 und Vorjahre) – KAROTIS</t>
  </si>
  <si>
    <t>Qualitätsindikatoren: Wiederholte Auffälligkeiten (AJ 2024 und Vorjahre) – GYN-OP</t>
  </si>
  <si>
    <t>Qualitätsindikatoren: Wiederholte Auffälligkeiten (AJ 2024 und Vorjahre) – PM-GEBH</t>
  </si>
  <si>
    <t>Qualitätsindikatoren: Wiederholte Auffälligkeiten (AJ 2024 und Vorjahre) – HGV-OSFRAK</t>
  </si>
  <si>
    <t>Qualitätsindikatoren: Wiederholte Auffälligkeiten (AJ 2024 und Vorjahre) – HGV-HEP</t>
  </si>
  <si>
    <t>Qualitätsindikatoren: Wiederholte Auffälligkeiten (AJ 2024 und Vorjahre) – KEP</t>
  </si>
  <si>
    <t>Qualitätsindikatoren: Wiederholte Auffälligkeiten (AJ 2024 und Vorjahre) – MC</t>
  </si>
  <si>
    <t>Qualitätsindikatoren: Wiederholte Auffälligkeiten (AJ 2024 und Vorjahre) – DEK</t>
  </si>
  <si>
    <t>Qualitätsindikatoren: Wiederholte Auffälligkeiten (AJ 2024 und Vorjahre) – PM-NEO</t>
  </si>
  <si>
    <t>Qualitätsindikatoren: Wiederholte Auffälligkeiten (AJ 2024 und Vorjahre) – CAP</t>
  </si>
  <si>
    <t>Anzahl Leistungserbringer mit rechnerischen oder sonstigen Auffälligkeiten</t>
  </si>
  <si>
    <t>Anzahl Leistungserbringer mit qualitativen Auffälligkeiten</t>
  </si>
  <si>
    <t>Anzahl LE mit 1 Auffälligkeit</t>
  </si>
  <si>
    <t>Anzahl LE mit 2 Auffälligkeiten</t>
  </si>
  <si>
    <t>Anzahl LE mit ≥ 3 Auffälligkeiten</t>
  </si>
  <si>
    <t>Auffälligkeitskriterien: Mehrfache Auffälligkeiten bei Leistungserbringern (AJ 2024) – CHE</t>
  </si>
  <si>
    <t>Auffälligkeitskriterien: Mehrfache Auffälligkeiten bei Leistungserbringern (AJ 2024) – TX-HTX</t>
  </si>
  <si>
    <t>Auffälligkeitskriterien: Mehrfache Auffälligkeiten bei Leistungserbringern (AJ 2024) – TX-MKU</t>
  </si>
  <si>
    <t>Auffälligkeitskriterien: Mehrfache Auffälligkeiten bei Leistungserbringern (AJ 2024) – KCHK-AK-CHIR</t>
  </si>
  <si>
    <t>Auffälligkeitskriterien: Mehrfache Auffälligkeiten bei Leistungserbringern (AJ 2024) – KCHK-AK-KATH</t>
  </si>
  <si>
    <t>Auffälligkeitskriterien: Mehrfache Auffälligkeiten bei Leistungserbringern (AJ 2024) – KCHK-KC</t>
  </si>
  <si>
    <t>Auffälligkeitskriterien: Mehrfache Auffälligkeiten bei Leistungserbringern (AJ 2024) – KCHK-MK-CHIR</t>
  </si>
  <si>
    <t>Auffälligkeitskriterien: Mehrfache Auffälligkeiten bei Leistungserbringern (AJ 2024) – KCHK-MK-KATH</t>
  </si>
  <si>
    <t>Auffälligkeitskriterien: Mehrfache Auffälligkeiten bei Leistungserbringern (AJ 2024) – KCHK-D</t>
  </si>
  <si>
    <t>Auffälligkeitskriterien: Mehrfache Auffälligkeiten bei Leistungserbringern (AJ 2024) – TX-LLS</t>
  </si>
  <si>
    <t>Auffälligkeitskriterien: Mehrfache Auffälligkeiten bei Leistungserbringern (AJ 2024) – TX-LTX</t>
  </si>
  <si>
    <t>Auffälligkeitskriterien: Mehrfache Auffälligkeiten bei Leistungserbringern (AJ 2024) – TX-LUTX</t>
  </si>
  <si>
    <t>Auffälligkeitskriterien: Mehrfache Auffälligkeiten bei Leistungserbringern (AJ 2024) – TX-NLS</t>
  </si>
  <si>
    <t>Auffälligkeitskriterien: Mehrfache Auffälligkeiten bei Leistungserbringern (AJ 2024) – NET-NTX</t>
  </si>
  <si>
    <t>Auffälligkeitskriterien: Mehrfache Auffälligkeiten bei Leistungserbringern (AJ 2024) – NET-PNTX-D</t>
  </si>
  <si>
    <t>291</t>
  </si>
  <si>
    <t>Auffälligkeitskriterien: Mehrfache Auffälligkeiten bei Leistungserbringern (AJ 2024) – PCI</t>
  </si>
  <si>
    <t>Auffälligkeitskriterien: Mehrfache Auffälligkeiten bei Leistungserbringern (AJ 2024) – WI-NI-D</t>
  </si>
  <si>
    <t>Auffälligkeitskriterien: Mehrfache Auffälligkeiten bei Leistungserbringern (AJ 2024) – HSMDEF-HSM-IMPL</t>
  </si>
  <si>
    <t>Auffälligkeitskriterien: Mehrfache Auffälligkeiten bei Leistungserbringern (AJ 2024) – HSMDEF-HSM-REV</t>
  </si>
  <si>
    <t>Auffälligkeitskriterien: Mehrfache Auffälligkeiten bei Leistungserbringern (AJ 2024) – HSMDEF-DEFI-IMPL</t>
  </si>
  <si>
    <t>Auffälligkeitskriterien: Mehrfache Auffälligkeiten bei Leistungserbringern (AJ 2024) – HSMDEF-DEFI-REV</t>
  </si>
  <si>
    <t>Auffälligkeitskriterien: Mehrfache Auffälligkeiten bei Leistungserbringern (AJ 2024) – KAROTIS</t>
  </si>
  <si>
    <t>Auffälligkeitskriterien: Mehrfache Auffälligkeiten bei Leistungserbringern (AJ 2024) – GYN-OP</t>
  </si>
  <si>
    <t>Auffälligkeitskriterien: Mehrfache Auffälligkeiten bei Leistungserbringern (AJ 2024) – PM-GEBH</t>
  </si>
  <si>
    <t>Auffälligkeitskriterien: Mehrfache Auffälligkeiten bei Leistungserbringern (AJ 2024) – HGV-OSFRAK</t>
  </si>
  <si>
    <t>Auffälligkeitskriterien: Mehrfache Auffälligkeiten bei Leistungserbringern (AJ 2024) – HGV-HEP</t>
  </si>
  <si>
    <t>Auffälligkeitskriterien: Mehrfache Auffälligkeiten bei Leistungserbringern (AJ 2024) – MC</t>
  </si>
  <si>
    <t>Auffälligkeitskriterien: Mehrfache Auffälligkeiten bei Leistungserbringern (AJ 2024) – DEK</t>
  </si>
  <si>
    <t>Auffälligkeitskriterien: Mehrfache Auffälligkeiten bei Leistungserbringern (AJ 2024) – PM-NEO</t>
  </si>
  <si>
    <t>Auffälligkeitskriterien: Mehrfache Auffälligkeiten bei Leistungserbringern (AJ 2024) – CAP</t>
  </si>
  <si>
    <t>Qualitätsindikatoren: Mehrfache Auffälligkeiten bei Leistungserbringern (AJ 2024) – CHE</t>
  </si>
  <si>
    <t>Qualitätsindikatoren: Mehrfache Auffälligkeiten bei Leistungserbringern (AJ 2024) – TX-HTX</t>
  </si>
  <si>
    <t>Qualitätsindikatoren: Mehrfache Auffälligkeiten bei Leistungserbringern (AJ 2024) – TX-MKU</t>
  </si>
  <si>
    <t>Qualitätsindikatoren: Mehrfache Auffälligkeiten bei Leistungserbringern (AJ 2024) – KCHK-AK-CHIR</t>
  </si>
  <si>
    <t>Qualitätsindikatoren: Mehrfache Auffälligkeiten bei Leistungserbringern (AJ 2024) – KCHK-AK-KATH</t>
  </si>
  <si>
    <t>Qualitätsindikatoren: Mehrfache Auffälligkeiten bei Leistungserbringern (AJ 2024) – KCHK-KC</t>
  </si>
  <si>
    <t>Qualitätsindikatoren: Mehrfache Auffälligkeiten bei Leistungserbringern (AJ 2024) – KCHK-KC-KOMB</t>
  </si>
  <si>
    <t>Qualitätsindikatoren: Mehrfache Auffälligkeiten bei Leistungserbringern (AJ 2024) – KCHK-MK-CHIR</t>
  </si>
  <si>
    <t>Qualitätsindikatoren: Mehrfache Auffälligkeiten bei Leistungserbringern (AJ 2024) – KCHK-MK-KATH</t>
  </si>
  <si>
    <t>Qualitätsindikatoren: Mehrfache Auffälligkeiten bei Leistungserbringern (AJ 2024) – TX-LLS</t>
  </si>
  <si>
    <t>Qualitätsindikatoren: Mehrfache Auffälligkeiten bei Leistungserbringern (AJ 2024) – TX-LTX</t>
  </si>
  <si>
    <t>Qualitätsindikatoren: Mehrfache Auffälligkeiten bei Leistungserbringern (AJ 2024) – TX-LUTX</t>
  </si>
  <si>
    <t>Qualitätsindikatoren: Mehrfache Auffälligkeiten bei Leistungserbringern (AJ 2024) – TX-NLS</t>
  </si>
  <si>
    <t>413</t>
  </si>
  <si>
    <t>Qualitätsindikatoren: Mehrfache Auffälligkeiten bei Leistungserbringern (AJ 2024) – NET-DIAL</t>
  </si>
  <si>
    <t>Qualitätsindikatoren: Mehrfache Auffälligkeiten bei Leistungserbringern (AJ 2024) – NET-NTX</t>
  </si>
  <si>
    <t>Qualitätsindikatoren: Mehrfache Auffälligkeiten bei Leistungserbringern (AJ 2024) – NET-PNTX</t>
  </si>
  <si>
    <t>304</t>
  </si>
  <si>
    <t>Qualitätsindikatoren: Mehrfache Auffälligkeiten bei Leistungserbringern (AJ 2024) – PCI</t>
  </si>
  <si>
    <t>Qualitätsindikatoren: Mehrfache Auffälligkeiten bei Leistungserbringern (AJ 2024) – WI-NI-A</t>
  </si>
  <si>
    <t>69</t>
  </si>
  <si>
    <t>Qualitätsindikatoren: Mehrfache Auffälligkeiten bei Leistungserbringern (AJ 2024) – WI-NI-S</t>
  </si>
  <si>
    <t>Qualitätsindikatoren: Mehrfache Auffälligkeiten bei Leistungserbringern (AJ 2024) – HSMDEF-HSM-IMPL</t>
  </si>
  <si>
    <t>Qualitätsindikatoren: Mehrfache Auffälligkeiten bei Leistungserbringern (AJ 2024) – HSMDEF-HSM-AGGW</t>
  </si>
  <si>
    <t>Qualitätsindikatoren: Mehrfache Auffälligkeiten bei Leistungserbringern (AJ 2024) – HSMDEF-HSM-REV</t>
  </si>
  <si>
    <t>Qualitätsindikatoren: Mehrfache Auffälligkeiten bei Leistungserbringern (AJ 2024) – HSMDEF-DEFI-IMPL</t>
  </si>
  <si>
    <t>Qualitätsindikatoren: Mehrfache Auffälligkeiten bei Leistungserbringern (AJ 2024) – HSMDEF-DEFI-AGGW</t>
  </si>
  <si>
    <t>Qualitätsindikatoren: Mehrfache Auffälligkeiten bei Leistungserbringern (AJ 2024) – HSMDEF-DEFI-REV</t>
  </si>
  <si>
    <t>Qualitätsindikatoren: Mehrfache Auffälligkeiten bei Leistungserbringern (AJ 2024) – KAROTIS</t>
  </si>
  <si>
    <t>326</t>
  </si>
  <si>
    <t>Qualitätsindikatoren: Mehrfache Auffälligkeiten bei Leistungserbringern (AJ 2024) – GYN-OP</t>
  </si>
  <si>
    <t>Qualitätsindikatoren: Mehrfache Auffälligkeiten bei Leistungserbringern (AJ 2024) – PM-GEBH</t>
  </si>
  <si>
    <t>237</t>
  </si>
  <si>
    <t>Qualitätsindikatoren: Mehrfache Auffälligkeiten bei Leistungserbringern (AJ 2024) – HGV-OSFRAK</t>
  </si>
  <si>
    <t>330</t>
  </si>
  <si>
    <t>181</t>
  </si>
  <si>
    <t>Qualitätsindikatoren: Mehrfache Auffälligkeiten bei Leistungserbringern (AJ 2024) – HGV-HEP</t>
  </si>
  <si>
    <t>Qualitätsindikatoren: Mehrfache Auffälligkeiten bei Leistungserbringern (AJ 2024) – MC</t>
  </si>
  <si>
    <t>467</t>
  </si>
  <si>
    <t>Qualitätsindikatoren: Mehrfache Auffälligkeiten bei Leistungserbringern (AJ 2024) – DEK</t>
  </si>
  <si>
    <t>Qualitätsindikatoren: Mehrfache Auffälligkeiten bei Leistungserbringern (AJ 2024) – PM-NEO</t>
  </si>
  <si>
    <t>Qualitätsindikatoren: Mehrfache Auffälligkeiten bei Leistungserbringern (AJ 2024) – CAP</t>
  </si>
  <si>
    <t>Fallzahl pro Qualitätsindikator (Grundgesamtheit)</t>
  </si>
  <si>
    <t>Anzahl rechnerisch auffälliger Ergebnisse</t>
  </si>
  <si>
    <t>Anzahl Stellungnahmeverfahren (Anteil)</t>
  </si>
  <si>
    <t>Anzahl qualitativer Auffälligkeiten (Anteil)</t>
  </si>
  <si>
    <t>1. Quintil (0-20)</t>
  </si>
  <si>
    <t>97 (75,78 %)</t>
  </si>
  <si>
    <t>15 (11,72 %)</t>
  </si>
  <si>
    <t>2. Quintil (21-89)</t>
  </si>
  <si>
    <t>108 (80,00 %)</t>
  </si>
  <si>
    <t>34 (25,19 %)</t>
  </si>
  <si>
    <t>3. Quintil (90-377)</t>
  </si>
  <si>
    <t>111 (84,73 %)</t>
  </si>
  <si>
    <t>38 (29,01 %)</t>
  </si>
  <si>
    <t>4. Quintil (378-890)</t>
  </si>
  <si>
    <t>104 (86,67 %)</t>
  </si>
  <si>
    <t>35 (29,17 %)</t>
  </si>
  <si>
    <t>5. Quintil (891-4.520)</t>
  </si>
  <si>
    <t>80 (74,77 %)</t>
  </si>
  <si>
    <t>14 (13,08 %)</t>
  </si>
  <si>
    <t>500 (80,52 %)</t>
  </si>
  <si>
    <t>136 (21,90 %)</t>
  </si>
  <si>
    <t>Auffälligkeiten und Stellungnahmeverfahren nach Fallzahl pro Qualitätsindikator (AJ 2024) – PCI</t>
  </si>
  <si>
    <t>1. Quintil (0-34)</t>
  </si>
  <si>
    <t>65 (80,25 %)</t>
  </si>
  <si>
    <t>12 (14,81 %)</t>
  </si>
  <si>
    <t>2. Quintil (35-68)</t>
  </si>
  <si>
    <t>65 (83,33 %)</t>
  </si>
  <si>
    <t>7 (8,97 %)</t>
  </si>
  <si>
    <t>3. Quintil (69-100)</t>
  </si>
  <si>
    <t>72 (86,75 %)</t>
  </si>
  <si>
    <t>5 (6,02 %)</t>
  </si>
  <si>
    <t>4. Quintil (101-142)</t>
  </si>
  <si>
    <t>70 (85,37 %)</t>
  </si>
  <si>
    <t>2 (2,44 %)</t>
  </si>
  <si>
    <t>5. Quintil (143-322)</t>
  </si>
  <si>
    <t>66 (81,48 %)</t>
  </si>
  <si>
    <t>3 (3,70 %)</t>
  </si>
  <si>
    <t>338 (83,46 %)</t>
  </si>
  <si>
    <t>29 (7,16 %)</t>
  </si>
  <si>
    <t>Auffälligkeiten und Stellungnahmeverfahren nach Fallzahl pro Qualitätsindikator (AJ 2024) – CHE</t>
  </si>
  <si>
    <t>1. Quintil (0-5)</t>
  </si>
  <si>
    <t>34 (75,56 %)</t>
  </si>
  <si>
    <t>5 (11,11 %)</t>
  </si>
  <si>
    <t>2. Quintil (6-9)</t>
  </si>
  <si>
    <t>29 (64,44 %)</t>
  </si>
  <si>
    <t>3. Quintil (10-15)</t>
  </si>
  <si>
    <t>37 (84,09 %)</t>
  </si>
  <si>
    <t>13 (29,55 %)</t>
  </si>
  <si>
    <t>4. Quintil (16-22)</t>
  </si>
  <si>
    <t>26 (66,67 %)</t>
  </si>
  <si>
    <t>7 (17,95 %)</t>
  </si>
  <si>
    <t>5. Quintil (23-112)</t>
  </si>
  <si>
    <t>45 (88,24 %)</t>
  </si>
  <si>
    <t>18 (35,29 %)</t>
  </si>
  <si>
    <t>171 (76,34 %)</t>
  </si>
  <si>
    <t>48 (21,43 %)</t>
  </si>
  <si>
    <t>Auffälligkeiten und Stellungnahmeverfahren nach Fallzahl pro Qualitätsindikator (AJ 2024) – HSMDEF-DEFI-IMPL</t>
  </si>
  <si>
    <t>1. Quintil (0-4)</t>
  </si>
  <si>
    <t>207</t>
  </si>
  <si>
    <t>118 (57,00 %)</t>
  </si>
  <si>
    <t>8 (3,86 %)</t>
  </si>
  <si>
    <t>2. Quintil (5-19)</t>
  </si>
  <si>
    <t>96 (46,38 %)</t>
  </si>
  <si>
    <t>5 (2,42 %)</t>
  </si>
  <si>
    <t>3. Quintil (20-40)</t>
  </si>
  <si>
    <t>102 (46,15 %)</t>
  </si>
  <si>
    <t>4 (1,81 %)</t>
  </si>
  <si>
    <t>4. Quintil (41-72)</t>
  </si>
  <si>
    <t>213</t>
  </si>
  <si>
    <t>68 (31,92 %)</t>
  </si>
  <si>
    <t>3 (1,41 %)</t>
  </si>
  <si>
    <t>5. Quintil (73-506)</t>
  </si>
  <si>
    <t>218</t>
  </si>
  <si>
    <t>69 (31,65 %)</t>
  </si>
  <si>
    <t>3 (1,38 %)</t>
  </si>
  <si>
    <t>453 (42,50 %)</t>
  </si>
  <si>
    <t>23 (2,16 %)</t>
  </si>
  <si>
    <t>Auffälligkeiten und Stellungnahmeverfahren nach Fallzahl pro Qualitätsindikator (AJ 2024) – NET-DIAL</t>
  </si>
  <si>
    <t>1. Quintil (0)</t>
  </si>
  <si>
    <t>0 (NA %)</t>
  </si>
  <si>
    <t>2. Quintil (1)</t>
  </si>
  <si>
    <t>143 (98,62 %)</t>
  </si>
  <si>
    <t>58 (40,00 %)</t>
  </si>
  <si>
    <t>Auffälligkeiten und Stellungnahmeverfahren nach Fallzahl pro Qualitätsindikator (AJ 2024) – WI-HI-A</t>
  </si>
  <si>
    <t>57 (98,28 %)</t>
  </si>
  <si>
    <t>23 (39,66 %)</t>
  </si>
  <si>
    <t>Auffälligkeiten und Stellungnahmeverfahren nach Fallzahl pro Qualitätsindikator (AJ 2024) – WI-HI-S</t>
  </si>
  <si>
    <t>1. Quintil (0-224)</t>
  </si>
  <si>
    <t>36 (81,82 %)</t>
  </si>
  <si>
    <t>9 (20,45 %)</t>
  </si>
  <si>
    <t>2. Quintil (225-412)</t>
  </si>
  <si>
    <t>44 (100,00 %)</t>
  </si>
  <si>
    <t>7 (15,91 %)</t>
  </si>
  <si>
    <t>3. Quintil (413-658)</t>
  </si>
  <si>
    <t>40 (93,02 %)</t>
  </si>
  <si>
    <t>14 (32,56 %)</t>
  </si>
  <si>
    <t>4. Quintil (659-1.100)</t>
  </si>
  <si>
    <t>45 (100,00 %)</t>
  </si>
  <si>
    <t>5. Quintil (1.101-3.486)</t>
  </si>
  <si>
    <t>43 (97,73 %)</t>
  </si>
  <si>
    <t>208 (94,55 %)</t>
  </si>
  <si>
    <t>48 (21,82 %)</t>
  </si>
  <si>
    <t>Auffälligkeiten und Stellungnahmeverfahren nach Fallzahl pro Qualitätsindikator (AJ 2024) – WI-NI-S</t>
  </si>
  <si>
    <t>44 (83,02 %)</t>
  </si>
  <si>
    <t>6 (11,32 %)</t>
  </si>
  <si>
    <t>2. Quintil (5-11)</t>
  </si>
  <si>
    <t>55 (90,16 %)</t>
  </si>
  <si>
    <t>13 (21,31 %)</t>
  </si>
  <si>
    <t>3. Quintil (12-18)</t>
  </si>
  <si>
    <t>51 (85,00 %)</t>
  </si>
  <si>
    <t>18 (30,00 %)</t>
  </si>
  <si>
    <t>4. Quintil (19-40)</t>
  </si>
  <si>
    <t>58 (92,06 %)</t>
  </si>
  <si>
    <t>25 (39,68 %)</t>
  </si>
  <si>
    <t>5. Quintil (41-317)</t>
  </si>
  <si>
    <t>74 (97,37 %)</t>
  </si>
  <si>
    <t>44 (57,89 %)</t>
  </si>
  <si>
    <t>282 (90,10 %)</t>
  </si>
  <si>
    <t>106 (33,87 %)</t>
  </si>
  <si>
    <t>Auffälligkeiten und Stellungnahmeverfahren nach Fallzahl pro Qualitätsindikator (AJ 2024) – KAROTIS</t>
  </si>
  <si>
    <t>1. Quintil (0-15)</t>
  </si>
  <si>
    <t>47 (62,67 %)</t>
  </si>
  <si>
    <t>4 (5,33 %)</t>
  </si>
  <si>
    <t>2. Quintil (16-33)</t>
  </si>
  <si>
    <t>56 (74,67 %)</t>
  </si>
  <si>
    <t>11 (14,67 %)</t>
  </si>
  <si>
    <t>3. Quintil (34-48)</t>
  </si>
  <si>
    <t>42 (64,62 %)</t>
  </si>
  <si>
    <t>10 (15,38 %)</t>
  </si>
  <si>
    <t>4. Quintil (49-82)</t>
  </si>
  <si>
    <t>66 (84,62 %)</t>
  </si>
  <si>
    <t>18 (23,08 %)</t>
  </si>
  <si>
    <t>5. Quintil (83-221)</t>
  </si>
  <si>
    <t>57 (79,17 %)</t>
  </si>
  <si>
    <t>24 (33,33 %)</t>
  </si>
  <si>
    <t>268 (73,42 %)</t>
  </si>
  <si>
    <t>67 (18,36 %)</t>
  </si>
  <si>
    <t>Auffälligkeiten und Stellungnahmeverfahren nach Fallzahl pro Qualitätsindikator (AJ 2024) – HGV-OSFRAK</t>
  </si>
  <si>
    <t>111 (79,86 %)</t>
  </si>
  <si>
    <t>22 (15,83 %)</t>
  </si>
  <si>
    <t>2. Quintil (5-9)</t>
  </si>
  <si>
    <t>74 (69,16 %)</t>
  </si>
  <si>
    <t>9 (8,41 %)</t>
  </si>
  <si>
    <t>3. Quintil (10-17)</t>
  </si>
  <si>
    <t>89 (73,55 %)</t>
  </si>
  <si>
    <t>13 (10,74 %)</t>
  </si>
  <si>
    <t>4. Quintil (18-47)</t>
  </si>
  <si>
    <t>112</t>
  </si>
  <si>
    <t>101 (90,18 %)</t>
  </si>
  <si>
    <t>16 (14,29 %)</t>
  </si>
  <si>
    <t>5. Quintil (48-1.210)</t>
  </si>
  <si>
    <t>109 (87,90 %)</t>
  </si>
  <si>
    <t>27 (21,77 %)</t>
  </si>
  <si>
    <t>484 (80,27 %)</t>
  </si>
  <si>
    <t>87 (14,43 %)</t>
  </si>
  <si>
    <t>Auffälligkeiten und Stellungnahmeverfahren nach Fallzahl pro Qualitätsindikator (AJ 2024) – MC</t>
  </si>
  <si>
    <t>1. Quintil (0-10)</t>
  </si>
  <si>
    <t>196</t>
  </si>
  <si>
    <t>88 (44,90 %)</t>
  </si>
  <si>
    <t>8 (4,08 %)</t>
  </si>
  <si>
    <t>2. Quintil (11-98)</t>
  </si>
  <si>
    <t>146 (61,86 %)</t>
  </si>
  <si>
    <t>45 (19,07 %)</t>
  </si>
  <si>
    <t>3. Quintil (99-177)</t>
  </si>
  <si>
    <t>169 (69,55 %)</t>
  </si>
  <si>
    <t>71 (29,22 %)</t>
  </si>
  <si>
    <t>4. Quintil (178-282)</t>
  </si>
  <si>
    <t>165 (76,04 %)</t>
  </si>
  <si>
    <t>81 (37,33 %)</t>
  </si>
  <si>
    <t>5. Quintil (283-840)</t>
  </si>
  <si>
    <t>186 (76,86 %)</t>
  </si>
  <si>
    <t>92 (38,02 %)</t>
  </si>
  <si>
    <t>754 (66,49 %)</t>
  </si>
  <si>
    <t>297 (26,19 %)</t>
  </si>
  <si>
    <t>Auffälligkeiten und Stellungnahmeverfahren nach Fallzahl pro Qualitätsindikator (AJ 2024) – CAP</t>
  </si>
  <si>
    <t>1. Quintil (0-1.736)</t>
  </si>
  <si>
    <t>63 (100,00 %)</t>
  </si>
  <si>
    <t>28 (44,44 %)</t>
  </si>
  <si>
    <t>2. Quintil (1.737-5.498)</t>
  </si>
  <si>
    <t>91 (97,85 %)</t>
  </si>
  <si>
    <t>31 (33,33 %)</t>
  </si>
  <si>
    <t>3. Quintil (5.499-11.150)</t>
  </si>
  <si>
    <t>110 (100,00 %)</t>
  </si>
  <si>
    <t>38 (34,55 %)</t>
  </si>
  <si>
    <t>4. Quintil (11.151-19.114)</t>
  </si>
  <si>
    <t>127 (100,00 %)</t>
  </si>
  <si>
    <t>39 (30,71 %)</t>
  </si>
  <si>
    <t>5. Quintil (19.115-57.651)</t>
  </si>
  <si>
    <t>126 (100,00 %)</t>
  </si>
  <si>
    <t>46 (36,51 %)</t>
  </si>
  <si>
    <t>517 (99,61 %)</t>
  </si>
  <si>
    <t>182 (35,07 %)</t>
  </si>
  <si>
    <t>Auffälligkeiten und Stellungnahmeverfahren nach Fallzahl pro Qualitätsindikator (AJ 2024) – DEK</t>
  </si>
  <si>
    <t>211</t>
  </si>
  <si>
    <t>120 (56,87 %)</t>
  </si>
  <si>
    <t>5 (2,37 %)</t>
  </si>
  <si>
    <t>2. Quintil (5-12)</t>
  </si>
  <si>
    <t>281</t>
  </si>
  <si>
    <t>184 (65,48 %)</t>
  </si>
  <si>
    <t>27 (9,61 %)</t>
  </si>
  <si>
    <t>3. Quintil (13-35)</t>
  </si>
  <si>
    <t>278</t>
  </si>
  <si>
    <t>196 (70,50 %)</t>
  </si>
  <si>
    <t>27 (9,71 %)</t>
  </si>
  <si>
    <t>4. Quintil (36-86)</t>
  </si>
  <si>
    <t>196 (75,97 %)</t>
  </si>
  <si>
    <t>39 (15,12 %)</t>
  </si>
  <si>
    <t>5. Quintil (87-798)</t>
  </si>
  <si>
    <t>175 (73,84 %)</t>
  </si>
  <si>
    <t>53 (22,36 %)</t>
  </si>
  <si>
    <t>871 (68,85 %)</t>
  </si>
  <si>
    <t>151 (11,94 %)</t>
  </si>
  <si>
    <t>Auffälligkeiten und Stellungnahmeverfahren nach Fallzahl pro Qualitätsindikator (AJ 2024) – HGV-HEP</t>
  </si>
  <si>
    <t>1. Quintil (0-3)</t>
  </si>
  <si>
    <t>5 (71,43 %)</t>
  </si>
  <si>
    <t>0 (0,00 %)</t>
  </si>
  <si>
    <t>2. Quintil (4-7)</t>
  </si>
  <si>
    <t>4 (66,67 %)</t>
  </si>
  <si>
    <t>3. Quintil (8-11)</t>
  </si>
  <si>
    <t>4 (50,00 %)</t>
  </si>
  <si>
    <t>4. Quintil (12-17)</t>
  </si>
  <si>
    <t>6 (100,00 %)</t>
  </si>
  <si>
    <t>5. Quintil (18-34)</t>
  </si>
  <si>
    <t>6 (75,00 %)</t>
  </si>
  <si>
    <t>25 (71,43 %)</t>
  </si>
  <si>
    <t>Auffälligkeiten und Stellungnahmeverfahren nach Fallzahl pro Qualitätsindikator (AJ 2024) – HSMDEF-HSM-REV</t>
  </si>
  <si>
    <t>1. Quintil (0-8)</t>
  </si>
  <si>
    <t>67 (72,04 %)</t>
  </si>
  <si>
    <t>17 (18,28 %)</t>
  </si>
  <si>
    <t>2. Quintil (9-17)</t>
  </si>
  <si>
    <t>71 (72,45 %)</t>
  </si>
  <si>
    <t>20 (20,41 %)</t>
  </si>
  <si>
    <t>3. Quintil (18-32)</t>
  </si>
  <si>
    <t>70 (67,96 %)</t>
  </si>
  <si>
    <t>24 (23,30 %)</t>
  </si>
  <si>
    <t>4. Quintil (33-53)</t>
  </si>
  <si>
    <t>69 (70,41 %)</t>
  </si>
  <si>
    <t>25 (25,51 %)</t>
  </si>
  <si>
    <t>5. Quintil (54-405)</t>
  </si>
  <si>
    <t>95 (80,51 %)</t>
  </si>
  <si>
    <t>32 (27,12 %)</t>
  </si>
  <si>
    <t>372 (72,94 %)</t>
  </si>
  <si>
    <t>118 (23,14 %)</t>
  </si>
  <si>
    <t>Auffälligkeiten und Stellungnahmeverfahren nach Fallzahl pro Qualitätsindikator (AJ 2024) – HSMDEF-HSM-IMPL</t>
  </si>
  <si>
    <t>104 (82,54 %)</t>
  </si>
  <si>
    <t>10 (7,94 %)</t>
  </si>
  <si>
    <t>2. Quintil (5-17)</t>
  </si>
  <si>
    <t>109 (90,08 %)</t>
  </si>
  <si>
    <t>31 (25,62 %)</t>
  </si>
  <si>
    <t>3. Quintil (18-39)</t>
  </si>
  <si>
    <t>115 (93,50 %)</t>
  </si>
  <si>
    <t>16 (13,01 %)</t>
  </si>
  <si>
    <t>4. Quintil (40-81)</t>
  </si>
  <si>
    <t>118 (92,19 %)</t>
  </si>
  <si>
    <t>10 (7,81 %)</t>
  </si>
  <si>
    <t>5. Quintil (82-865)</t>
  </si>
  <si>
    <t>99 (89,19 %)</t>
  </si>
  <si>
    <t>12 (10,81 %)</t>
  </si>
  <si>
    <t>545 (89,49 %)</t>
  </si>
  <si>
    <t>79 (12,97 %)</t>
  </si>
  <si>
    <t>Auffälligkeiten und Stellungnahmeverfahren nach Fallzahl pro Qualitätsindikator (AJ 2024) – GYN-OP</t>
  </si>
  <si>
    <t>1. Quintil (0-13)</t>
  </si>
  <si>
    <t>89 (94,68 %)</t>
  </si>
  <si>
    <t>11 (11,70 %)</t>
  </si>
  <si>
    <t>2. Quintil (14-62)</t>
  </si>
  <si>
    <t>51 (100,00 %)</t>
  </si>
  <si>
    <t>13 (25,49 %)</t>
  </si>
  <si>
    <t>3. Quintil (63-500)</t>
  </si>
  <si>
    <t>41 (91,11 %)</t>
  </si>
  <si>
    <t>24 (53,33 %)</t>
  </si>
  <si>
    <t>4. Quintil (501-981)</t>
  </si>
  <si>
    <t>46 (90,20 %)</t>
  </si>
  <si>
    <t>20 (39,22 %)</t>
  </si>
  <si>
    <t>5. Quintil (982-4.155)</t>
  </si>
  <si>
    <t>72 (98,63 %)</t>
  </si>
  <si>
    <t>22 (30,14 %)</t>
  </si>
  <si>
    <t>299 (95,22 %)</t>
  </si>
  <si>
    <t>90 (28,66 %)</t>
  </si>
  <si>
    <t>Auffälligkeiten und Stellungnahmeverfahren nach Fallzahl pro Qualitätsindikator (AJ 2024) – PM-GEBH</t>
  </si>
  <si>
    <t>42 (93,33 %)</t>
  </si>
  <si>
    <t>8 (17,78 %)</t>
  </si>
  <si>
    <t>2. Quintil (11-41)</t>
  </si>
  <si>
    <t>36 (97,30 %)</t>
  </si>
  <si>
    <t>5 (13,51 %)</t>
  </si>
  <si>
    <t>3. Quintil (42-133)</t>
  </si>
  <si>
    <t>41 (93,18 %)</t>
  </si>
  <si>
    <t>6 (13,64 %)</t>
  </si>
  <si>
    <t>4. Quintil (134-267)</t>
  </si>
  <si>
    <t>60 (98,36 %)</t>
  </si>
  <si>
    <t>5. Quintil (268-872)</t>
  </si>
  <si>
    <t>76 (98,70 %)</t>
  </si>
  <si>
    <t>5 (6,49 %)</t>
  </si>
  <si>
    <t>255 (96,59 %)</t>
  </si>
  <si>
    <t>37 (14,02 %)</t>
  </si>
  <si>
    <t>Auffälligkeiten und Stellungnahmeverfahren nach Fallzahl pro Qualitätsindikator (AJ 2024) – PM-NEO</t>
  </si>
  <si>
    <t>7 (58,33 %)</t>
  </si>
  <si>
    <t>1 (8,33 %)</t>
  </si>
  <si>
    <t>2. Quintil (6-8)</t>
  </si>
  <si>
    <t>5 (62,50 %)</t>
  </si>
  <si>
    <t>3. Quintil (9-12)</t>
  </si>
  <si>
    <t>6 (66,67 %)</t>
  </si>
  <si>
    <t>4. Quintil (13-27)</t>
  </si>
  <si>
    <t>10 (62,50 %)</t>
  </si>
  <si>
    <t>1 (6,25 %)</t>
  </si>
  <si>
    <t>5. Quintil (28-77)</t>
  </si>
  <si>
    <t>10 (66,67 %)</t>
  </si>
  <si>
    <t>1 (6,67 %)</t>
  </si>
  <si>
    <t>38 (63,33 %)</t>
  </si>
  <si>
    <t>3 (5,00 %)</t>
  </si>
  <si>
    <t>Auffälligkeiten und Stellungnahmeverfahren nach Fallzahl pro Qualitätsindikator (AJ 2024) – HSMDEF-DEFI-REV</t>
  </si>
  <si>
    <t>1. Quintil (0-28)</t>
  </si>
  <si>
    <t>7 (70,00 %)</t>
  </si>
  <si>
    <t>2. Quintil (29-61)</t>
  </si>
  <si>
    <t>9 (81,82 %)</t>
  </si>
  <si>
    <t>3. Quintil (62-91)</t>
  </si>
  <si>
    <t>1 (9,09 %)</t>
  </si>
  <si>
    <t>4. Quintil (92-179)</t>
  </si>
  <si>
    <t>10 (90,91 %)</t>
  </si>
  <si>
    <t>5. Quintil (180-1.016)</t>
  </si>
  <si>
    <t>11 (100,00 %)</t>
  </si>
  <si>
    <t>46 (85,19 %)</t>
  </si>
  <si>
    <t>2 (3,70 %)</t>
  </si>
  <si>
    <t>Auffälligkeiten und Stellungnahmeverfahren nach Fallzahl pro Qualitätsindikator (AJ 2024) – KEP</t>
  </si>
  <si>
    <t>1. Quintil (0-82)</t>
  </si>
  <si>
    <t>11 (91,67 %)</t>
  </si>
  <si>
    <t>3 (25,00 %)</t>
  </si>
  <si>
    <t>2. Quintil (83-146)</t>
  </si>
  <si>
    <t>9 (69,23 %)</t>
  </si>
  <si>
    <t>1 (7,69 %)</t>
  </si>
  <si>
    <t>3. Quintil (147-222)</t>
  </si>
  <si>
    <t>7 (53,85 %)</t>
  </si>
  <si>
    <t>4. Quintil (223-434)</t>
  </si>
  <si>
    <t>8 (61,54 %)</t>
  </si>
  <si>
    <t>2 (15,38 %)</t>
  </si>
  <si>
    <t>5. Quintil (435-1.233)</t>
  </si>
  <si>
    <t>2 (16,67 %)</t>
  </si>
  <si>
    <t>42 (66,67 %)</t>
  </si>
  <si>
    <t>8 (12,70 %)</t>
  </si>
  <si>
    <t>Auffälligkeiten und Stellungnahmeverfahren nach Fallzahl pro Qualitätsindikator (AJ 2024) – WI-NI-A</t>
  </si>
  <si>
    <t>1. Quintil (0-103)</t>
  </si>
  <si>
    <t>2. Quintil (104-176)</t>
  </si>
  <si>
    <t>2 (33,33 %)</t>
  </si>
  <si>
    <t>3. Quintil (177-213)</t>
  </si>
  <si>
    <t>4 (57,14 %)</t>
  </si>
  <si>
    <t>2 (28,57 %)</t>
  </si>
  <si>
    <t>4. Quintil (214-386)</t>
  </si>
  <si>
    <t>5. Quintil (387-463)</t>
  </si>
  <si>
    <t>3 (75,00 %)</t>
  </si>
  <si>
    <t>1 (25,00 %)</t>
  </si>
  <si>
    <t>13 (44,83 %)</t>
  </si>
  <si>
    <t>9 (31,03 %)</t>
  </si>
  <si>
    <t>Auffälligkeiten und Stellungnahmeverfahren nach Fallzahl pro Qualitätsindikator (AJ 2024) – KCHK-KC</t>
  </si>
  <si>
    <t>19 (37,25 %)</t>
  </si>
  <si>
    <t>1 (1,96 %)</t>
  </si>
  <si>
    <t>2. Quintil (5-8)</t>
  </si>
  <si>
    <t>29 (60,42 %)</t>
  </si>
  <si>
    <t>12 (25,00 %)</t>
  </si>
  <si>
    <t>3. Quintil (9-14)</t>
  </si>
  <si>
    <t>27 (60,00 %)</t>
  </si>
  <si>
    <t>10 (22,22 %)</t>
  </si>
  <si>
    <t>4. Quintil (15-24)</t>
  </si>
  <si>
    <t>31 (54,39 %)</t>
  </si>
  <si>
    <t>10 (17,54 %)</t>
  </si>
  <si>
    <t>5. Quintil (25-127)</t>
  </si>
  <si>
    <t>27 (46,55 %)</t>
  </si>
  <si>
    <t>7 (12,07 %)</t>
  </si>
  <si>
    <t>133 (51,35 %)</t>
  </si>
  <si>
    <t>40 (15,44 %)</t>
  </si>
  <si>
    <t>Auffälligkeiten und Stellungnahmeverfahren nach Fallzahl pro Qualitätsindikator (AJ 2024) – KCHK-MK-KATH</t>
  </si>
  <si>
    <t>1. Quintil (0-14)</t>
  </si>
  <si>
    <t>2. Quintil (15-20)</t>
  </si>
  <si>
    <t>3. Quintil (21-30)</t>
  </si>
  <si>
    <t>4 (25,00 %)</t>
  </si>
  <si>
    <t>3 (18,75 %)</t>
  </si>
  <si>
    <t>4. Quintil (31-48)</t>
  </si>
  <si>
    <t>5. Quintil (49-77)</t>
  </si>
  <si>
    <t>3 (37,50 %)</t>
  </si>
  <si>
    <t>12 (17,91 %)</t>
  </si>
  <si>
    <t>7 (10,45 %)</t>
  </si>
  <si>
    <t>Auffälligkeiten und Stellungnahmeverfahren nach Fallzahl pro Qualitätsindikator (AJ 2024) – KCHK-KC-KOMB</t>
  </si>
  <si>
    <t>6 (60,00 %)</t>
  </si>
  <si>
    <t>2 (20,00 %)</t>
  </si>
  <si>
    <t>2. Quintil (9-22)</t>
  </si>
  <si>
    <t>11 (57,89 %)</t>
  </si>
  <si>
    <t>4 (21,05 %)</t>
  </si>
  <si>
    <t>3. Quintil (23-37)</t>
  </si>
  <si>
    <t>4. Quintil (38-50)</t>
  </si>
  <si>
    <t>10 (45,45 %)</t>
  </si>
  <si>
    <t>5 (22,73 %)</t>
  </si>
  <si>
    <t>5. Quintil (51-189)</t>
  </si>
  <si>
    <t>2 (9,09 %)</t>
  </si>
  <si>
    <t>36 (41,86 %)</t>
  </si>
  <si>
    <t>15 (17,44 %)</t>
  </si>
  <si>
    <t>Auffälligkeiten und Stellungnahmeverfahren nach Fallzahl pro Qualitätsindikator (AJ 2024) – KCHK-MK-CHIR</t>
  </si>
  <si>
    <t>1. Quintil (0-22)</t>
  </si>
  <si>
    <t>2 (50,00 %)</t>
  </si>
  <si>
    <t>2. Quintil (23-54)</t>
  </si>
  <si>
    <t>5 (83,33 %)</t>
  </si>
  <si>
    <t>3. Quintil (55-62)</t>
  </si>
  <si>
    <t>3 (100,00 %)</t>
  </si>
  <si>
    <t>1 (33,33 %)</t>
  </si>
  <si>
    <t>4. Quintil (63-77)</t>
  </si>
  <si>
    <t>3 (60,00 %)</t>
  </si>
  <si>
    <t>1 (20,00 %)</t>
  </si>
  <si>
    <t>5. Quintil (78-167)</t>
  </si>
  <si>
    <t>14 (63,64 %)</t>
  </si>
  <si>
    <t>Auffälligkeiten und Stellungnahmeverfahren nach Fallzahl pro Qualitätsindikator (AJ 2024) – KCHK-AK-CHIR</t>
  </si>
  <si>
    <t>1. Quintil (0-17)</t>
  </si>
  <si>
    <t>3 (50,00 %)</t>
  </si>
  <si>
    <t>2. Quintil (18-98)</t>
  </si>
  <si>
    <t>3. Quintil (99-144)</t>
  </si>
  <si>
    <t>4 (100,00 %)</t>
  </si>
  <si>
    <t>4. Quintil (145-236)</t>
  </si>
  <si>
    <t>7 (87,50 %)</t>
  </si>
  <si>
    <t>5. Quintil (237-444)</t>
  </si>
  <si>
    <t>1 (12,50 %)</t>
  </si>
  <si>
    <t>23 (71,88 %)</t>
  </si>
  <si>
    <t>9 (28,12 %)</t>
  </si>
  <si>
    <t>Auffälligkeiten und Stellungnahmeverfahren nach Fallzahl pro Qualitätsindikator (AJ 2024) – KCHK-AK-KATH</t>
  </si>
  <si>
    <t>1. Quintil (0-2)</t>
  </si>
  <si>
    <t>2. Quintil (3-4)</t>
  </si>
  <si>
    <t>5 (100,00 %)</t>
  </si>
  <si>
    <t>2 (40,00 %)</t>
  </si>
  <si>
    <t>3. Quintil (5-8)</t>
  </si>
  <si>
    <t>7 (100,00 %)</t>
  </si>
  <si>
    <t>1 (14,29 %)</t>
  </si>
  <si>
    <t>4. Quintil (9-17)</t>
  </si>
  <si>
    <t>5. Quintil (18-108)</t>
  </si>
  <si>
    <t>26 (100,00 %)</t>
  </si>
  <si>
    <t>5 (19,23 %)</t>
  </si>
  <si>
    <t>Auffälligkeiten und Stellungnahmeverfahren nach Fallzahl pro Qualitätsindikator (AJ 2024) – TX-HTX</t>
  </si>
  <si>
    <t>1. Quintil (0-9)</t>
  </si>
  <si>
    <t>4 (36,36 %)</t>
  </si>
  <si>
    <t>2. Quintil (10-17)</t>
  </si>
  <si>
    <t>9 (100,00 %)</t>
  </si>
  <si>
    <t>2 (22,22 %)</t>
  </si>
  <si>
    <t>3. Quintil (18-42)</t>
  </si>
  <si>
    <t>14 (100,00 %)</t>
  </si>
  <si>
    <t>7 (50,00 %)</t>
  </si>
  <si>
    <t>4. Quintil (43-133)</t>
  </si>
  <si>
    <t>12 (100,00 %)</t>
  </si>
  <si>
    <t>5. Quintil (134-319)</t>
  </si>
  <si>
    <t>3 (27,27 %)</t>
  </si>
  <si>
    <t>57 (100,00 %)</t>
  </si>
  <si>
    <t>17 (29,82 %)</t>
  </si>
  <si>
    <t>Auffälligkeiten und Stellungnahmeverfahren nach Fallzahl pro Qualitätsindikator (AJ 2024) – NET-NTX</t>
  </si>
  <si>
    <t>1 (100,00 %)</t>
  </si>
  <si>
    <t>2. Quintil (3)</t>
  </si>
  <si>
    <t>2 (100,00 %)</t>
  </si>
  <si>
    <t>3. Quintil (4)</t>
  </si>
  <si>
    <t>4. Quintil (5-9)</t>
  </si>
  <si>
    <t>5. Quintil (10-14)</t>
  </si>
  <si>
    <t>8 (100,00 %)</t>
  </si>
  <si>
    <t>Auffälligkeiten und Stellungnahmeverfahren nach Fallzahl pro Qualitätsindikator (AJ 2024) – TX-LLS</t>
  </si>
  <si>
    <t>1. Quintil (0-11)</t>
  </si>
  <si>
    <t>1 (16,67 %)</t>
  </si>
  <si>
    <t>2. Quintil (12-23)</t>
  </si>
  <si>
    <t>3. Quintil (24-56)</t>
  </si>
  <si>
    <t>4. Quintil (57-119)</t>
  </si>
  <si>
    <t>5. Quintil (120-190)</t>
  </si>
  <si>
    <t>31 (100,00 %)</t>
  </si>
  <si>
    <t>12 (38,71 %)</t>
  </si>
  <si>
    <t>Auffälligkeiten und Stellungnahmeverfahren nach Fallzahl pro Qualitätsindikator (AJ 2024) – TX-LTX</t>
  </si>
  <si>
    <t>3. Quintil (4-6)</t>
  </si>
  <si>
    <t>4. Quintil (7-15)</t>
  </si>
  <si>
    <t>2 (66,67 %)</t>
  </si>
  <si>
    <t>5. Quintil (16-35)</t>
  </si>
  <si>
    <t>15 (100,00 %)</t>
  </si>
  <si>
    <t>5 (33,33 %)</t>
  </si>
  <si>
    <t>Auffälligkeiten und Stellungnahmeverfahren nach Fallzahl pro Qualitätsindikator (AJ 2024) – NET-PNTX</t>
  </si>
  <si>
    <t>1. Quintil (0-7)</t>
  </si>
  <si>
    <t>2. Quintil (8-13)</t>
  </si>
  <si>
    <t>3. Quintil (14-21)</t>
  </si>
  <si>
    <t>4. Quintil (22-38)</t>
  </si>
  <si>
    <t>5. Quintil (39-74)</t>
  </si>
  <si>
    <t>32 (100,00 %)</t>
  </si>
  <si>
    <t>5 (15,62 %)</t>
  </si>
  <si>
    <t>Auffälligkeiten und Stellungnahmeverfahren nach Fallzahl pro Qualitätsindikator (AJ 2024) – TX-NLS</t>
  </si>
  <si>
    <t>1. Quintil (0-1)</t>
  </si>
  <si>
    <t>2. Quintil (2-5)</t>
  </si>
  <si>
    <t>8 (57,14 %)</t>
  </si>
  <si>
    <t>3. Quintil (6-8)</t>
  </si>
  <si>
    <t>3 (42,86 %)</t>
  </si>
  <si>
    <t>4. Quintil (9-53)</t>
  </si>
  <si>
    <t>17 (53,12 %)</t>
  </si>
  <si>
    <t>Auffälligkeiten und Stellungnahmeverfahren nach Fallzahl pro Qualitätsindikator (AJ 2024) – TX-MKU</t>
  </si>
  <si>
    <t>1. Quintil (0-6)</t>
  </si>
  <si>
    <t>1 (50,00 %)</t>
  </si>
  <si>
    <t>2. Quintil (7-12)</t>
  </si>
  <si>
    <t>3. Quintil (13-24)</t>
  </si>
  <si>
    <t>4. Quintil (25-46)</t>
  </si>
  <si>
    <t>5. Quintil (47-208)</t>
  </si>
  <si>
    <t>10 (100,00 %)</t>
  </si>
  <si>
    <t>Auffälligkeiten und Stellungnahmeverfahren nach Fallzahl pro Qualitätsindikator (AJ 2024) – TX-LUTX</t>
  </si>
  <si>
    <t>Indikatorenergebnisse der QS-Verfahren</t>
  </si>
  <si>
    <t>132.777</t>
  </si>
  <si>
    <t>153.504</t>
  </si>
  <si>
    <t>Indikatorenergebnisse der QS-Verfahren mit definiertem Referenzbereich</t>
  </si>
  <si>
    <t>123.065</t>
  </si>
  <si>
    <t>115.382</t>
  </si>
  <si>
    <t>9.591</t>
  </si>
  <si>
    <t>7,79</t>
  </si>
  <si>
    <t>9.556</t>
  </si>
  <si>
    <t>8,28</t>
  </si>
  <si>
    <t>1,14</t>
  </si>
  <si>
    <t>0,14</t>
  </si>
  <si>
    <t>9.866</t>
  </si>
  <si>
    <t>10.119</t>
  </si>
  <si>
    <t>9.773</t>
  </si>
  <si>
    <t>99,06</t>
  </si>
  <si>
    <t>9.624</t>
  </si>
  <si>
    <t>95,11</t>
  </si>
  <si>
    <t>0,02</t>
  </si>
  <si>
    <t>nicht fristgerechte Übermittlung (nur QS WI) (Schlüsselwert 7)</t>
  </si>
  <si>
    <t>0,92</t>
  </si>
  <si>
    <t>495</t>
  </si>
  <si>
    <t>4,89</t>
  </si>
  <si>
    <t>2.378</t>
  </si>
  <si>
    <t>24,10</t>
  </si>
  <si>
    <t>2.644</t>
  </si>
  <si>
    <t>7.488</t>
  </si>
  <si>
    <t>75,90</t>
  </si>
  <si>
    <t>7.475</t>
  </si>
  <si>
    <t>73,87</t>
  </si>
  <si>
    <t>7.476</t>
  </si>
  <si>
    <t>99,84</t>
  </si>
  <si>
    <t>7.474</t>
  </si>
  <si>
    <t>99,99</t>
  </si>
  <si>
    <t>0,86</t>
  </si>
  <si>
    <t>0,47</t>
  </si>
  <si>
    <t>0,70</t>
  </si>
  <si>
    <t>4.424</t>
  </si>
  <si>
    <t>44,84</t>
  </si>
  <si>
    <t>3.983</t>
  </si>
  <si>
    <t>39,36</t>
  </si>
  <si>
    <t>1.873</t>
  </si>
  <si>
    <t>18,98</t>
  </si>
  <si>
    <t>1.988</t>
  </si>
  <si>
    <t>19,65</t>
  </si>
  <si>
    <t>762</t>
  </si>
  <si>
    <t>7,72</t>
  </si>
  <si>
    <t>909</t>
  </si>
  <si>
    <t>8,98</t>
  </si>
  <si>
    <t>395</t>
  </si>
  <si>
    <t>543</t>
  </si>
  <si>
    <t>5,37</t>
  </si>
  <si>
    <t>680</t>
  </si>
  <si>
    <t>709</t>
  </si>
  <si>
    <t>Qualitätsindikatoren: Übersicht über Auffälligkeiten und Qualitätssicherungsmaßnahmen gem. § 17 DeQS-RL</t>
  </si>
  <si>
    <t>101.392</t>
  </si>
  <si>
    <t>87.721</t>
  </si>
  <si>
    <t>2.150</t>
  </si>
  <si>
    <t>2,12</t>
  </si>
  <si>
    <t>2.141</t>
  </si>
  <si>
    <t>2.149</t>
  </si>
  <si>
    <t>2.124</t>
  </si>
  <si>
    <t>600</t>
  </si>
  <si>
    <t>27,92</t>
  </si>
  <si>
    <t>290</t>
  </si>
  <si>
    <t>13,65</t>
  </si>
  <si>
    <t>1.549</t>
  </si>
  <si>
    <t>72,08</t>
  </si>
  <si>
    <t>1.834</t>
  </si>
  <si>
    <t>86,35</t>
  </si>
  <si>
    <t>1.545</t>
  </si>
  <si>
    <t>99,74</t>
  </si>
  <si>
    <t>0,05</t>
  </si>
  <si>
    <t>0,06</t>
  </si>
  <si>
    <t>2,07</t>
  </si>
  <si>
    <t>19,68</t>
  </si>
  <si>
    <t>375</t>
  </si>
  <si>
    <t>17,66</t>
  </si>
  <si>
    <t>1.024</t>
  </si>
  <si>
    <t>47,65</t>
  </si>
  <si>
    <t>1.210</t>
  </si>
  <si>
    <t>56,97</t>
  </si>
  <si>
    <t>4,33</t>
  </si>
  <si>
    <t>9,93</t>
  </si>
  <si>
    <t>Auffälligkeitskriterien: Übersicht über Auffälligkeiten und Qualitätssicherungsmaßnahmen gem. § 17 DeQS-RL</t>
  </si>
  <si>
    <t>Auswertungsmodul</t>
  </si>
  <si>
    <t>Anteil rechn. Auffälligkeiten an allen AK-Ergebnissen</t>
  </si>
  <si>
    <t>PCI</t>
  </si>
  <si>
    <t>WI-NI-D</t>
  </si>
  <si>
    <t>CHE</t>
  </si>
  <si>
    <t>NET-NTX</t>
  </si>
  <si>
    <t>NET-PNTX-D</t>
  </si>
  <si>
    <t>34 / 234
(14,53 %)</t>
  </si>
  <si>
    <t>7 / 34
(20,59 %)</t>
  </si>
  <si>
    <t>TX-HTX</t>
  </si>
  <si>
    <t>TX-MKU</t>
  </si>
  <si>
    <t>9 / 240
(3,75 %)</t>
  </si>
  <si>
    <t>TX-LUTX</t>
  </si>
  <si>
    <t>TX-LTX</t>
  </si>
  <si>
    <t>20 / 123
(16,26 %)</t>
  </si>
  <si>
    <t>TX-LLS</t>
  </si>
  <si>
    <t>6 / 50
(12,00 %)</t>
  </si>
  <si>
    <t>TX-NLS</t>
  </si>
  <si>
    <t>40 / 182
(21,98 %)</t>
  </si>
  <si>
    <t>14 / 40
(35,00 %)</t>
  </si>
  <si>
    <t>KCHK-D</t>
  </si>
  <si>
    <t>283</t>
  </si>
  <si>
    <t>15 / 847
(1,77 %)</t>
  </si>
  <si>
    <t>14 / 15
(93,33 %)</t>
  </si>
  <si>
    <t>KCHK-KC</t>
  </si>
  <si>
    <t>10 / 97
(10,31 %)</t>
  </si>
  <si>
    <t>KCHK-AK-KATH</t>
  </si>
  <si>
    <t>8 / 98
(8,16 %)</t>
  </si>
  <si>
    <t>KCHK-AK-CHIR</t>
  </si>
  <si>
    <t>9 / 93
(9,68 %)</t>
  </si>
  <si>
    <t>KCHK-MK-KATH</t>
  </si>
  <si>
    <t>12 / 265
(4,53 %)</t>
  </si>
  <si>
    <t>KCHK-MK-CHIR</t>
  </si>
  <si>
    <t>13 / 94
(13,83 %)</t>
  </si>
  <si>
    <t>KAROTIS</t>
  </si>
  <si>
    <t>CAP</t>
  </si>
  <si>
    <t>MC</t>
  </si>
  <si>
    <t>GYN-OP</t>
  </si>
  <si>
    <t>DEK</t>
  </si>
  <si>
    <t>HSMDEF-HSM-IMPL</t>
  </si>
  <si>
    <t>HSMDEF-HSM-REV</t>
  </si>
  <si>
    <t>HSMDEF-DEFI-IMPL</t>
  </si>
  <si>
    <t>HSMDEF-DEFI-REV</t>
  </si>
  <si>
    <t>PM-GEBH</t>
  </si>
  <si>
    <t>PM-NEO</t>
  </si>
  <si>
    <t>HGV-HEP</t>
  </si>
  <si>
    <t>HGV-OSFRAK</t>
  </si>
  <si>
    <t>Auffälligkeitskriterien: Ergebnisse nach Stellungnahmeverfahren pro Auswertungsmodul (AJ 2024)</t>
  </si>
  <si>
    <t>Anteil rechn. Auffälligkeiten an allen QI-Ergebnissen</t>
  </si>
  <si>
    <t>WI-HI-A</t>
  </si>
  <si>
    <t>WI-HI-S</t>
  </si>
  <si>
    <t>WI-NI-A</t>
  </si>
  <si>
    <t>WI-NI-S</t>
  </si>
  <si>
    <t>NET-DIAL</t>
  </si>
  <si>
    <t>57 / 420
(13,57 %)</t>
  </si>
  <si>
    <t>NET-PNTX</t>
  </si>
  <si>
    <t>15 / 137
(10,95 %)</t>
  </si>
  <si>
    <t>26 / 96
(27,08 %)</t>
  </si>
  <si>
    <t>5 / 26
(19,23 %)</t>
  </si>
  <si>
    <t>32 / 276
(11,59 %)</t>
  </si>
  <si>
    <t>17 / 32
(53,12 %)</t>
  </si>
  <si>
    <t>31 / 143
(21,68 %)</t>
  </si>
  <si>
    <t>8 / 94
(8,51 %)</t>
  </si>
  <si>
    <t>32 / 348
(9,20 %)</t>
  </si>
  <si>
    <t>29 / 682
(4,25 %)</t>
  </si>
  <si>
    <t>13 / 29
(44,83 %)</t>
  </si>
  <si>
    <t>9 / 29
(31,03 %)</t>
  </si>
  <si>
    <t>KCHK-KC-KOMB</t>
  </si>
  <si>
    <t>67 / 825
(8,12 %)</t>
  </si>
  <si>
    <t>12 / 67
(17,91 %)</t>
  </si>
  <si>
    <t>7 / 67
(10,45 %)</t>
  </si>
  <si>
    <t>7 / 12
(58,33 %)</t>
  </si>
  <si>
    <t>32 / 588
(5,44 %)</t>
  </si>
  <si>
    <t>23 / 32
(71,88 %)</t>
  </si>
  <si>
    <t>9 / 23
(39,13 %)</t>
  </si>
  <si>
    <t>22 / 498
(4,42 %)</t>
  </si>
  <si>
    <t>14 / 22
(63,64 %)</t>
  </si>
  <si>
    <t>266</t>
  </si>
  <si>
    <t>259 / 2.698
(9,60 %)</t>
  </si>
  <si>
    <t>133 / 259
(51,35 %)</t>
  </si>
  <si>
    <t>40 / 259
(15,44 %)</t>
  </si>
  <si>
    <t>40 / 133
(30,08 %)</t>
  </si>
  <si>
    <t>86 / 907
(9,48 %)</t>
  </si>
  <si>
    <t>36 / 86
(41,86 %)</t>
  </si>
  <si>
    <t>15 / 86
(17,44 %)</t>
  </si>
  <si>
    <t>15 / 36
(41,67 %)</t>
  </si>
  <si>
    <t>KEP</t>
  </si>
  <si>
    <t>Qualitätsindikatoren: Ergebnisse nach Stellungnahmeverfahren pro Auswertungsmodul (AJ 2024)</t>
  </si>
  <si>
    <t>2.075</t>
  </si>
  <si>
    <t>327 / 13.829
(2,36 %)</t>
  </si>
  <si>
    <t>318 / 327
(97,25 %)</t>
  </si>
  <si>
    <t>260 / 327
(79,51 %)</t>
  </si>
  <si>
    <t>260 / 318
(81,76 %)</t>
  </si>
  <si>
    <t>454</t>
  </si>
  <si>
    <t>54 / 3.058
(1,77 %)</t>
  </si>
  <si>
    <t>49 / 54
(90,74 %)</t>
  </si>
  <si>
    <t>32 / 49
(65,31 %)</t>
  </si>
  <si>
    <t>430</t>
  </si>
  <si>
    <t>68 / 2.919
(2,33 %)</t>
  </si>
  <si>
    <t>33 / 68
(48,53 %)</t>
  </si>
  <si>
    <t>21 / 68
(30,88 %)</t>
  </si>
  <si>
    <t>21 / 33
(63,64 %)</t>
  </si>
  <si>
    <t>1.349</t>
  </si>
  <si>
    <t>209 / 9.026
(2,32 %)</t>
  </si>
  <si>
    <t>138 / 209
(66,03 %)</t>
  </si>
  <si>
    <t>103 / 209
(49,28 %)</t>
  </si>
  <si>
    <t>103 / 138
(74,64 %)</t>
  </si>
  <si>
    <t>14 / 722
(1,94 %)</t>
  </si>
  <si>
    <t>936</t>
  </si>
  <si>
    <t>121 / 6.169
(1,96 %)</t>
  </si>
  <si>
    <t>112 / 121
(92,56 %)</t>
  </si>
  <si>
    <t>73 / 121
(60,33 %)</t>
  </si>
  <si>
    <t>73 / 112
(65,18 %)</t>
  </si>
  <si>
    <t>43 / 1.686
(2,55 %)</t>
  </si>
  <si>
    <t>39 / 43
(90,70 %)</t>
  </si>
  <si>
    <t>37 / 2.096
(1,77 %)</t>
  </si>
  <si>
    <t>35 / 37
(94,59 %)</t>
  </si>
  <si>
    <t>23 / 37
(62,16 %)</t>
  </si>
  <si>
    <t>1.175</t>
  </si>
  <si>
    <t>196 / 7.958
(2,46 %)</t>
  </si>
  <si>
    <t>193 / 196
(98,47 %)</t>
  </si>
  <si>
    <t>130 / 196
(66,33 %)</t>
  </si>
  <si>
    <t>130 / 193
(67,36 %)</t>
  </si>
  <si>
    <t>2.917</t>
  </si>
  <si>
    <t>454 / 19.633
(2,31 %)</t>
  </si>
  <si>
    <t>319 / 454
(70,26 %)</t>
  </si>
  <si>
    <t>244 / 454
(53,74 %)</t>
  </si>
  <si>
    <t>244 / 319
(76,49 %)</t>
  </si>
  <si>
    <t>674</t>
  </si>
  <si>
    <t>89 / 4.624
(1,92 %)</t>
  </si>
  <si>
    <t>88 / 89
(98,88 %)</t>
  </si>
  <si>
    <t>65 / 89
(73,03 %)</t>
  </si>
  <si>
    <t>65 / 88
(73,86 %)</t>
  </si>
  <si>
    <t>79 / 2.674
(2,95 %)</t>
  </si>
  <si>
    <t>49 / 79
(62,03 %)</t>
  </si>
  <si>
    <t>42 / 79
(53,16 %)</t>
  </si>
  <si>
    <t>42 / 49
(85,71 %)</t>
  </si>
  <si>
    <t>15 / 966
(1,55 %)</t>
  </si>
  <si>
    <t>654</t>
  </si>
  <si>
    <t>73 / 4.513
(1,62 %)</t>
  </si>
  <si>
    <t>72 / 73
(98,63 %)</t>
  </si>
  <si>
    <t>41 / 73
(56,16 %)</t>
  </si>
  <si>
    <t>41 / 72
(56,94 %)</t>
  </si>
  <si>
    <t>398</t>
  </si>
  <si>
    <t>94 / 2.683
(3,50 %)</t>
  </si>
  <si>
    <t>5 / 94
(5,32 %)</t>
  </si>
  <si>
    <t>49 / 2.626
(1,87 %)</t>
  </si>
  <si>
    <t>48 / 49
(97,96 %)</t>
  </si>
  <si>
    <t>42 / 48
(87,50 %)</t>
  </si>
  <si>
    <t>Bundesbezogene Verfahren</t>
  </si>
  <si>
    <t>219 / 2.539
(8,63 %)</t>
  </si>
  <si>
    <t>219 / 219
(100,00 %)</t>
  </si>
  <si>
    <t>107 / 219
(48,86 %)</t>
  </si>
  <si>
    <t>2.141 / 87.721
(2,44 %)</t>
  </si>
  <si>
    <t>1.834 / 2.141
(85,66 %)</t>
  </si>
  <si>
    <t>1.210 / 2.141
(56,52 %)</t>
  </si>
  <si>
    <t>1.210 / 1.834
(65,98 %)</t>
  </si>
  <si>
    <t>Auffälligkeitskriterien: Ergebnisse nach Stellungnahmeverfahren pro Bundesland (AJ 2024)</t>
  </si>
  <si>
    <t>3.004</t>
  </si>
  <si>
    <t>1.395 / 17.531
(7,96 %)</t>
  </si>
  <si>
    <t>922 / 1.395
(66,09 %)</t>
  </si>
  <si>
    <t>235 / 1.395
(16,85 %)</t>
  </si>
  <si>
    <t>235 / 922
(25,49 %)</t>
  </si>
  <si>
    <t>710</t>
  </si>
  <si>
    <t>349 / 3.784
(9,22 %)</t>
  </si>
  <si>
    <t>339 / 359
(94,43 %)</t>
  </si>
  <si>
    <t>31 / 359
(8,64 %)</t>
  </si>
  <si>
    <t>31 / 339
(9,14 %)</t>
  </si>
  <si>
    <t>677</t>
  </si>
  <si>
    <t>271 / 3.845
(7,05 %)</t>
  </si>
  <si>
    <t>209 / 271
(77,12 %)</t>
  </si>
  <si>
    <t>40 / 271
(14,76 %)</t>
  </si>
  <si>
    <t>40 / 209
(19,14 %)</t>
  </si>
  <si>
    <t>2.032</t>
  </si>
  <si>
    <t>804 / 11.642
(6,91 %)</t>
  </si>
  <si>
    <t>497 / 816
(60,91 %)</t>
  </si>
  <si>
    <t>166 / 816
(20,34 %)</t>
  </si>
  <si>
    <t>166 / 497
(33,40 %)</t>
  </si>
  <si>
    <t>58 / 1.002
(5,79 %)</t>
  </si>
  <si>
    <t>49 / 67
(73,13 %)</t>
  </si>
  <si>
    <t>13 / 67
(19,40 %)</t>
  </si>
  <si>
    <t>13 / 49
(26,53 %)</t>
  </si>
  <si>
    <t>1.416</t>
  </si>
  <si>
    <t>667 / 7.933
(8,41 %)</t>
  </si>
  <si>
    <t>374 / 709
(52,75 %)</t>
  </si>
  <si>
    <t>121 / 709
(17,07 %)</t>
  </si>
  <si>
    <t>121 / 374
(32,35 %)</t>
  </si>
  <si>
    <t>361</t>
  </si>
  <si>
    <t>178 / 2.241
(7,94 %)</t>
  </si>
  <si>
    <t>216 / 221
(97,74 %)</t>
  </si>
  <si>
    <t>50 / 221
(22,62 %)</t>
  </si>
  <si>
    <t>50 / 216
(23,15 %)</t>
  </si>
  <si>
    <t>425</t>
  </si>
  <si>
    <t>232 / 2.617
(8,87 %)</t>
  </si>
  <si>
    <t>167 / 232
(71,98 %)</t>
  </si>
  <si>
    <t>35 / 232
(15,09 %)</t>
  </si>
  <si>
    <t>35 / 167
(20,96 %)</t>
  </si>
  <si>
    <t>1.631</t>
  </si>
  <si>
    <t>860 / 10.058
(8,55 %)</t>
  </si>
  <si>
    <t>850 / 1.049
(81,03 %)</t>
  </si>
  <si>
    <t>389 / 1.049
(37,08 %)</t>
  </si>
  <si>
    <t>389 / 850
(45,76 %)</t>
  </si>
  <si>
    <t>3.879</t>
  </si>
  <si>
    <t>2.041 / 24.141
(8,45 %)</t>
  </si>
  <si>
    <t>1.634 / 2.148
(76,07 %)</t>
  </si>
  <si>
    <t>453 / 2.148
(21,09 %)</t>
  </si>
  <si>
    <t>453 / 1.634
(27,72 %)</t>
  </si>
  <si>
    <t>967</t>
  </si>
  <si>
    <t>595 / 5.615
(10,60 %)</t>
  </si>
  <si>
    <t>455 / 595
(76,47 %)</t>
  </si>
  <si>
    <t>80 / 595
(13,45 %)</t>
  </si>
  <si>
    <t>80 / 455
(17,58 %)</t>
  </si>
  <si>
    <t>557</t>
  </si>
  <si>
    <t>295 / 3.382
(8,72 %)</t>
  </si>
  <si>
    <t>208 / 343
(60,64 %)</t>
  </si>
  <si>
    <t>43 / 343
(12,54 %)</t>
  </si>
  <si>
    <t>43 / 208
(20,67 %)</t>
  </si>
  <si>
    <t>95 / 1.377
(6,90 %)</t>
  </si>
  <si>
    <t>86 / 99
(86,87 %)</t>
  </si>
  <si>
    <t>20 / 99
(20,20 %)</t>
  </si>
  <si>
    <t>20 / 86
(23,26 %)</t>
  </si>
  <si>
    <t>927</t>
  </si>
  <si>
    <t>428 / 5.799
(7,38 %)</t>
  </si>
  <si>
    <t>411 / 441
(93,20 %)</t>
  </si>
  <si>
    <t>85 / 441
(19,27 %)</t>
  </si>
  <si>
    <t>85 / 411
(20,68 %)</t>
  </si>
  <si>
    <t>542</t>
  </si>
  <si>
    <t>364 / 3.383
(10,76 %)</t>
  </si>
  <si>
    <t>401 / 364
(110,16 %)</t>
  </si>
  <si>
    <t>18 / 364
(4,95 %)</t>
  </si>
  <si>
    <t>18 / 401
(4,49 %)</t>
  </si>
  <si>
    <t>508</t>
  </si>
  <si>
    <t>218 / 3.267
(6,67 %)</t>
  </si>
  <si>
    <t>215 / 236
(91,10 %)</t>
  </si>
  <si>
    <t>59 / 236
(25,00 %)</t>
  </si>
  <si>
    <t>59 / 215
(27,44 %)</t>
  </si>
  <si>
    <t>445</t>
  </si>
  <si>
    <t>706 / 7.765
(9,09 %)</t>
  </si>
  <si>
    <t>442 / 706
(62,61 %)</t>
  </si>
  <si>
    <t>150 / 706
(21,25 %)</t>
  </si>
  <si>
    <t>150 / 442
(33,94 %)</t>
  </si>
  <si>
    <t>9.556 / 115.382
(8,28 %)</t>
  </si>
  <si>
    <t>7.475 / 10.051
(74,37 %)</t>
  </si>
  <si>
    <t>1.988 / 10.051
(19,78 %)</t>
  </si>
  <si>
    <t>1.988 / 7.475
(26,60 %)</t>
  </si>
  <si>
    <t>Qualitätsindikatoren: Ergebnisse nach Stellungnahmeverfahren pro Bundesland (AJ 2024)</t>
  </si>
  <si>
    <t>8 / 73
(10,96 %)</t>
  </si>
  <si>
    <t>0 / 73
(0,00 %)</t>
  </si>
  <si>
    <t>6 / 102
(5,88 %)</t>
  </si>
  <si>
    <t>18 / 149
(12,08 %)</t>
  </si>
  <si>
    <t>0 / 151
(0,00 %)</t>
  </si>
  <si>
    <t>7 / 130
(5,38 %)</t>
  </si>
  <si>
    <t>0 / 130
(0,00 %)</t>
  </si>
  <si>
    <t>Auffälligkeitskriterien: Maßnahmenstufe 1 und 2 pro Auswertungsmodul (AJ 2024)</t>
  </si>
  <si>
    <t>46 / 136
(33,82 %)</t>
  </si>
  <si>
    <t>17 / 364
(4,67 %)</t>
  </si>
  <si>
    <t>0 / 364
(0,00 %)</t>
  </si>
  <si>
    <t>15 / 48
(31,25 %)</t>
  </si>
  <si>
    <t>2 / 160
(1,25 %)</t>
  </si>
  <si>
    <t>0 / 160
(0,00 %)</t>
  </si>
  <si>
    <t>12 / 29
(41,38 %)</t>
  </si>
  <si>
    <t>2 / 309
(0,65 %)</t>
  </si>
  <si>
    <t>0 / 309
(0,00 %)</t>
  </si>
  <si>
    <t>7 / 23
(30,43 %)</t>
  </si>
  <si>
    <t>15 / 106
(14,15 %)</t>
  </si>
  <si>
    <t>2 / 176
(1,14 %)</t>
  </si>
  <si>
    <t>0 / 106
(0,00 %)</t>
  </si>
  <si>
    <t>90 / 297
(30,30 %)</t>
  </si>
  <si>
    <t>15 / 457
(3,28 %)</t>
  </si>
  <si>
    <t>0 / 297
(0,00 %)</t>
  </si>
  <si>
    <t>30 / 87
(34,48 %)</t>
  </si>
  <si>
    <t>2 / 397
(0,50 %)</t>
  </si>
  <si>
    <t>0 / 397
(0,00 %)</t>
  </si>
  <si>
    <t>19 / 79
(24,05 %)</t>
  </si>
  <si>
    <t>3 / 466
(0,64 %)</t>
  </si>
  <si>
    <t>0 / 466
(0,00 %)</t>
  </si>
  <si>
    <t>48 / 182
(26,37 %)</t>
  </si>
  <si>
    <t>4 / 335
(1,19 %)</t>
  </si>
  <si>
    <t>0 / 335
(0,00 %)</t>
  </si>
  <si>
    <t>63 / 118
(53,39 %)</t>
  </si>
  <si>
    <t>0 / 118
(0,00 %)</t>
  </si>
  <si>
    <t>18 / 48
(37,50 %)</t>
  </si>
  <si>
    <t>0 / 123
(0,00 %)</t>
  </si>
  <si>
    <t>21 / 90
(23,33 %)</t>
  </si>
  <si>
    <t>0 / 208
(0,00 %)</t>
  </si>
  <si>
    <t>2 / 218
(0,92 %)</t>
  </si>
  <si>
    <t>0 / 218
(0,00 %)</t>
  </si>
  <si>
    <t>27 / 151
(17,88 %)</t>
  </si>
  <si>
    <t>19 / 720
(2,64 %)</t>
  </si>
  <si>
    <t>1 / 151
(0,66 %)</t>
  </si>
  <si>
    <t>0 / 720
(0,00 %)</t>
  </si>
  <si>
    <t>8 / 67
(11,94 %)</t>
  </si>
  <si>
    <t>2 / 201
(1,00 %)</t>
  </si>
  <si>
    <t>0 / 201
(0,00 %)</t>
  </si>
  <si>
    <t>Qualitätsindikatoren: Maßnahmenstufe 1 und 2 pro Auswertungsmodul (AJ 2024)</t>
  </si>
  <si>
    <t>36 / 260
(13,85 %)</t>
  </si>
  <si>
    <t>0 / 260
(0,00 %)</t>
  </si>
  <si>
    <t>1 / 73
(1,37 %)</t>
  </si>
  <si>
    <t>12 / 130
(9,23 %)</t>
  </si>
  <si>
    <t>48 / 244
(19,67 %)</t>
  </si>
  <si>
    <t>0 / 75
(0,00 %)</t>
  </si>
  <si>
    <t>0 / 244
(0,00 %)</t>
  </si>
  <si>
    <t>0 / 107
(0,00 %)</t>
  </si>
  <si>
    <t>98 / 1.210
(8,10 %)</t>
  </si>
  <si>
    <t>0 / 586
(0,00 %)</t>
  </si>
  <si>
    <t>0 / 1.210
(0,00 %)</t>
  </si>
  <si>
    <t>Auffälligkeitskriterien: Maßnahmenstufe 1 und 2 pro Bundesland (AJ 2024)</t>
  </si>
  <si>
    <t>22 / 687
(3,20 %)</t>
  </si>
  <si>
    <t>0 / 687
(0,00 %)</t>
  </si>
  <si>
    <t>0 / 308
(0,00 %)</t>
  </si>
  <si>
    <t>0 / 169
(0,00 %)</t>
  </si>
  <si>
    <t>0 / 166
(0,00 %)</t>
  </si>
  <si>
    <t>0 / 330
(0,00 %)</t>
  </si>
  <si>
    <t>66 / 121
(54,55 %)</t>
  </si>
  <si>
    <t>3 / 253
(1,19 %)</t>
  </si>
  <si>
    <t>0 / 121
(0,00 %)</t>
  </si>
  <si>
    <t>0 / 132
(0,00 %)</t>
  </si>
  <si>
    <t>32 / 389
(8,23 %)</t>
  </si>
  <si>
    <t>0 / 461
(0,00 %)</t>
  </si>
  <si>
    <t>0 / 389
(0,00 %)</t>
  </si>
  <si>
    <t>288 / 453
(63,58 %)</t>
  </si>
  <si>
    <t>64 / 1.180
(5,42 %)</t>
  </si>
  <si>
    <t>0 / 453
(0,00 %)</t>
  </si>
  <si>
    <t>0 / 1.180
(0,00 %)</t>
  </si>
  <si>
    <t>0 / 375
(0,00 %)</t>
  </si>
  <si>
    <t>13 / 85
(15,29 %)</t>
  </si>
  <si>
    <t>0 / 326
(0,00 %)</t>
  </si>
  <si>
    <t>0 / 377
(0,00 %)</t>
  </si>
  <si>
    <t>0 / 249
(0,00 %)</t>
  </si>
  <si>
    <t>451 / 1.988
(22,69 %)</t>
  </si>
  <si>
    <t>89 / 5.435
(1,64 %)</t>
  </si>
  <si>
    <t>3 / 1.988
(0,15 %)</t>
  </si>
  <si>
    <t>0 / 5.435
(0,00 %)</t>
  </si>
  <si>
    <t>Qualitätsindikatoren: Maßnahmenstufe 1 und 2 pro Bundesland (AJ 2024)</t>
  </si>
  <si>
    <t>Bundesqualitätsbericht 2025: QSEB-Anhang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</si>
</sst>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scheme val="minor"/>
    </font>
    <font>
      <b/>
      <sz val="16"/>
      <color rgb="FF000000"/>
      <name val="Calibri"/>
    </font>
    <font>
      <u/>
      <sz val="11"/>
      <color theme="10"/>
      <name val="Calibri"/>
    </font>
    <font>
      <b/>
      <sz val="9.5"/>
      <color rgb="FF000000"/>
      <name val="Calibri"/>
    </font>
    <font>
      <sz val="9.5"/>
      <color rgb="FF000000"/>
      <name val="Calibri"/>
    </font>
    <font>
      <i/>
      <sz val="10"/>
      <color rgb="FF000000"/>
      <name val="Calibri"/>
    </font>
  </fonts>
  <fills count="6">
    <fill>
      <patternFill patternType="none"/>
    </fill>
    <fill>
      <patternFill patternType="gray125"/>
    </fill>
    <fill>
      <patternFill patternType="solid">
        <fgColor rgb="FFD1D8DB"/>
      </patternFill>
    </fill>
    <fill>
      <patternFill patternType="solid">
        <fgColor rgb="FFFFFFFF"/>
      </patternFill>
    </fill>
    <fill>
      <patternFill patternType="solid">
        <fgColor rgb="FFECF0F1"/>
      </patternFill>
    </fill>
    <fill>
      <patternFill patternType="solid">
        <fgColor rgb="FFEEEFEC"/>
      </patternFill>
    </fill>
  </fills>
  <borders count="5">
    <border>
      <left/>
      <right/>
      <top/>
      <bottom/>
      <diagonal/>
    </border>
    <border>
      <left style="thin">
        <color rgb="FF778186"/>
      </left>
      <right style="thin">
        <color rgb="FF778186"/>
      </right>
      <top style="thin">
        <color rgb="FF778186"/>
      </top>
      <bottom style="thin">
        <color rgb="FF778186"/>
      </bottom>
      <diagonal/>
    </border>
    <border>
      <left style="thin">
        <color rgb="FF778186"/>
      </left>
      <right style="thin">
        <color rgb="FF778186"/>
      </right>
      <top style="thin">
        <color rgb="FF778186"/>
      </top>
      <bottom/>
      <diagonal/>
    </border>
    <border>
      <left style="thin">
        <color rgb="FF778186"/>
      </left>
      <right style="thin">
        <color rgb="FF778186"/>
      </right>
      <top/>
      <bottom style="thin">
        <color rgb="FF778186"/>
      </bottom>
      <diagonal/>
    </border>
    <border>
      <left style="thin">
        <color rgb="FF778186"/>
      </left>
      <right style="thin">
        <color rgb="FF778186"/>
      </right>
      <top/>
      <bottom/>
      <diagonal/>
    </border>
  </borders>
  <cellStyleXfs count="1">
    <xf numFmtId="0" fontId="0" fillId="0" borderId="0"/>
  </cellStyleXfs>
  <cellXfs count="31">
    <xf numFmtId="0" fontId="0" fillId="0" borderId="0" xfId="0"/>
    <xf numFmtId="0" fontId="1" fillId="0" borderId="0" xfId="0" applyFont="1"/>
    <xf numFmtId="0" fontId="2" fillId="0" borderId="0" xfId="0" applyFont="1"/>
    <xf numFmtId="0" fontId="3" fillId="2" borderId="1" xfId="0" applyFont="1" applyFill="1" applyBorder="1" applyAlignment="1">
      <alignment horizontal="center" vertical="top" wrapText="1"/>
    </xf>
    <xf numFmtId="0" fontId="3" fillId="2"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4" fillId="3" borderId="1" xfId="0" applyFont="1" applyFill="1" applyBorder="1" applyAlignment="1">
      <alignment horizontal="left" vertical="top" wrapText="1"/>
    </xf>
    <xf numFmtId="0" fontId="5" fillId="0" borderId="0" xfId="0" applyFont="1" applyAlignment="1">
      <alignment horizontal="left" vertical="top"/>
    </xf>
    <xf numFmtId="0" fontId="3" fillId="2" borderId="3" xfId="0" applyFont="1" applyFill="1" applyBorder="1" applyAlignment="1">
      <alignment horizontal="right" vertical="top" wrapText="1"/>
    </xf>
    <xf numFmtId="0" fontId="4" fillId="3" borderId="1" xfId="0" applyFont="1" applyFill="1" applyBorder="1" applyAlignment="1">
      <alignment horizontal="right" vertical="top" wrapText="1"/>
    </xf>
    <xf numFmtId="0" fontId="3" fillId="3" borderId="1" xfId="0" applyFont="1" applyFill="1" applyBorder="1" applyAlignment="1">
      <alignment horizontal="left" vertical="top" wrapText="1"/>
    </xf>
    <xf numFmtId="0" fontId="3" fillId="3" borderId="1" xfId="0" applyFont="1" applyFill="1" applyBorder="1" applyAlignment="1">
      <alignment horizontal="right" vertical="top" wrapText="1"/>
    </xf>
    <xf numFmtId="0" fontId="4" fillId="5" borderId="1" xfId="0" applyFont="1" applyFill="1" applyBorder="1" applyAlignment="1">
      <alignment horizontal="left" vertical="top" wrapText="1"/>
    </xf>
    <xf numFmtId="0" fontId="4" fillId="5" borderId="1" xfId="0" applyFont="1" applyFill="1" applyBorder="1" applyAlignment="1">
      <alignment horizontal="right" vertical="top" wrapText="1"/>
    </xf>
    <xf numFmtId="0" fontId="3" fillId="5" borderId="1" xfId="0" applyFont="1" applyFill="1" applyBorder="1" applyAlignment="1">
      <alignment horizontal="left" vertical="top" wrapText="1"/>
    </xf>
    <xf numFmtId="0" fontId="3" fillId="5" borderId="1" xfId="0" applyFont="1" applyFill="1" applyBorder="1" applyAlignment="1">
      <alignment horizontal="right" vertical="top" wrapText="1"/>
    </xf>
    <xf numFmtId="0" fontId="3" fillId="2" borderId="2" xfId="0" applyFont="1" applyFill="1" applyBorder="1" applyAlignment="1">
      <alignment horizontal="right" vertical="top" wrapText="1"/>
    </xf>
    <xf numFmtId="0" fontId="4" fillId="0" borderId="0" xfId="0" applyFont="1" applyAlignment="1">
      <alignment horizontal="left" vertical="top"/>
    </xf>
    <xf numFmtId="0" fontId="4" fillId="5" borderId="1" xfId="0" applyFont="1" applyFill="1" applyBorder="1" applyAlignment="1">
      <alignment horizontal="center" vertical="top" wrapText="1"/>
    </xf>
    <xf numFmtId="0" fontId="3" fillId="2" borderId="1" xfId="0" applyFont="1" applyFill="1" applyBorder="1" applyAlignment="1">
      <alignment horizontal="right" vertical="top" wrapText="1"/>
    </xf>
    <xf numFmtId="0" fontId="3" fillId="2" borderId="3"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left" vertical="top" wrapText="1"/>
    </xf>
    <xf numFmtId="0" fontId="3" fillId="4" borderId="1" xfId="0" applyFont="1" applyFill="1" applyBorder="1" applyAlignment="1">
      <alignment horizontal="left" vertical="top" wrapText="1"/>
    </xf>
    <xf numFmtId="0" fontId="4" fillId="4" borderId="1" xfId="0" applyFont="1" applyFill="1" applyBorder="1" applyAlignment="1">
      <alignment horizontal="right" vertical="top" wrapText="1"/>
    </xf>
    <xf numFmtId="0" fontId="3" fillId="2" borderId="2" xfId="0" applyFont="1" applyFill="1" applyBorder="1" applyAlignment="1">
      <alignment horizontal="left" vertical="top" wrapText="1"/>
    </xf>
    <xf numFmtId="0" fontId="3" fillId="2" borderId="4" xfId="0" applyFont="1" applyFill="1" applyBorder="1" applyAlignment="1">
      <alignment horizontal="center" vertical="top" wrapText="1"/>
    </xf>
    <xf numFmtId="0" fontId="3" fillId="2" borderId="3" xfId="0" applyFont="1" applyFill="1" applyBorder="1" applyAlignment="1">
      <alignment horizontal="right" vertical="top" wrapText="1"/>
    </xf>
    <xf numFmtId="0" fontId="3" fillId="2" borderId="2" xfId="0" applyFont="1" applyFill="1" applyBorder="1" applyAlignment="1">
      <alignment horizontal="right" vertical="top" wrapText="1"/>
    </xf>
    <xf numFmtId="0" fontId="3" fillId="4" borderId="1" xfId="0" applyFont="1" applyFill="1" applyBorder="1" applyAlignment="1">
      <alignment horizontal="right" vertical="top" wrapText="1"/>
    </xf>
    <xf numFmtId="0" fontId="3" fillId="4" borderId="1" xfId="0" applyFont="1" applyFill="1" applyBorder="1" applyAlignment="1">
      <alignment horizontal="center"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1" Type="http://schemas.openxmlformats.org/officeDocument/2006/relationships/worksheet" Target="worksheets/sheet21.xml"/><Relationship Id="rId170" Type="http://schemas.openxmlformats.org/officeDocument/2006/relationships/worksheet" Target="worksheets/sheet170.xml"/><Relationship Id="rId268" Type="http://schemas.openxmlformats.org/officeDocument/2006/relationships/worksheet" Target="worksheets/sheet268.xml"/><Relationship Id="rId475" Type="http://schemas.openxmlformats.org/officeDocument/2006/relationships/worksheet" Target="worksheets/sheet475.xml"/><Relationship Id="rId682" Type="http://schemas.openxmlformats.org/officeDocument/2006/relationships/worksheet" Target="worksheets/sheet682.xml"/><Relationship Id="rId128" Type="http://schemas.openxmlformats.org/officeDocument/2006/relationships/worksheet" Target="worksheets/sheet128.xml"/><Relationship Id="rId335" Type="http://schemas.openxmlformats.org/officeDocument/2006/relationships/worksheet" Target="worksheets/sheet335.xml"/><Relationship Id="rId542" Type="http://schemas.openxmlformats.org/officeDocument/2006/relationships/worksheet" Target="worksheets/sheet542.xml"/><Relationship Id="rId987" Type="http://schemas.openxmlformats.org/officeDocument/2006/relationships/worksheet" Target="worksheets/sheet987.xml"/><Relationship Id="rId1172" Type="http://schemas.openxmlformats.org/officeDocument/2006/relationships/worksheet" Target="worksheets/sheet1172.xml"/><Relationship Id="rId402" Type="http://schemas.openxmlformats.org/officeDocument/2006/relationships/worksheet" Target="worksheets/sheet402.xml"/><Relationship Id="rId847" Type="http://schemas.openxmlformats.org/officeDocument/2006/relationships/worksheet" Target="worksheets/sheet847.xml"/><Relationship Id="rId1032" Type="http://schemas.openxmlformats.org/officeDocument/2006/relationships/worksheet" Target="worksheets/sheet1032.xml"/><Relationship Id="rId707" Type="http://schemas.openxmlformats.org/officeDocument/2006/relationships/worksheet" Target="worksheets/sheet707.xml"/><Relationship Id="rId914" Type="http://schemas.openxmlformats.org/officeDocument/2006/relationships/worksheet" Target="worksheets/sheet914.xml"/><Relationship Id="rId43" Type="http://schemas.openxmlformats.org/officeDocument/2006/relationships/worksheet" Target="worksheets/sheet43.xml"/><Relationship Id="rId192" Type="http://schemas.openxmlformats.org/officeDocument/2006/relationships/worksheet" Target="worksheets/sheet192.xml"/><Relationship Id="rId497" Type="http://schemas.openxmlformats.org/officeDocument/2006/relationships/worksheet" Target="worksheets/sheet497.xml"/><Relationship Id="rId357" Type="http://schemas.openxmlformats.org/officeDocument/2006/relationships/worksheet" Target="worksheets/sheet357.xml"/><Relationship Id="rId1194" Type="http://schemas.openxmlformats.org/officeDocument/2006/relationships/worksheet" Target="worksheets/sheet1194.xml"/><Relationship Id="rId217" Type="http://schemas.openxmlformats.org/officeDocument/2006/relationships/worksheet" Target="worksheets/sheet217.xml"/><Relationship Id="rId564" Type="http://schemas.openxmlformats.org/officeDocument/2006/relationships/worksheet" Target="worksheets/sheet564.xml"/><Relationship Id="rId771" Type="http://schemas.openxmlformats.org/officeDocument/2006/relationships/worksheet" Target="worksheets/sheet771.xml"/><Relationship Id="rId869" Type="http://schemas.openxmlformats.org/officeDocument/2006/relationships/worksheet" Target="worksheets/sheet869.xml"/><Relationship Id="rId424" Type="http://schemas.openxmlformats.org/officeDocument/2006/relationships/worksheet" Target="worksheets/sheet424.xml"/><Relationship Id="rId631" Type="http://schemas.openxmlformats.org/officeDocument/2006/relationships/worksheet" Target="worksheets/sheet631.xml"/><Relationship Id="rId729" Type="http://schemas.openxmlformats.org/officeDocument/2006/relationships/worksheet" Target="worksheets/sheet729.xml"/><Relationship Id="rId1054" Type="http://schemas.openxmlformats.org/officeDocument/2006/relationships/worksheet" Target="worksheets/sheet1054.xml"/><Relationship Id="rId936" Type="http://schemas.openxmlformats.org/officeDocument/2006/relationships/worksheet" Target="worksheets/sheet936.xml"/><Relationship Id="rId1121" Type="http://schemas.openxmlformats.org/officeDocument/2006/relationships/worksheet" Target="worksheets/sheet1121.xml"/><Relationship Id="rId1219" Type="http://schemas.openxmlformats.org/officeDocument/2006/relationships/worksheet" Target="worksheets/sheet1219.xml"/><Relationship Id="rId65" Type="http://schemas.openxmlformats.org/officeDocument/2006/relationships/worksheet" Target="worksheets/sheet65.xml"/><Relationship Id="rId281" Type="http://schemas.openxmlformats.org/officeDocument/2006/relationships/worksheet" Target="worksheets/sheet281.xml"/><Relationship Id="rId141" Type="http://schemas.openxmlformats.org/officeDocument/2006/relationships/worksheet" Target="worksheets/sheet141.xml"/><Relationship Id="rId379" Type="http://schemas.openxmlformats.org/officeDocument/2006/relationships/worksheet" Target="worksheets/sheet379.xml"/><Relationship Id="rId586" Type="http://schemas.openxmlformats.org/officeDocument/2006/relationships/worksheet" Target="worksheets/sheet586.xml"/><Relationship Id="rId793" Type="http://schemas.openxmlformats.org/officeDocument/2006/relationships/worksheet" Target="worksheets/sheet793.xml"/><Relationship Id="rId7" Type="http://schemas.openxmlformats.org/officeDocument/2006/relationships/worksheet" Target="worksheets/sheet7.xml"/><Relationship Id="rId239" Type="http://schemas.openxmlformats.org/officeDocument/2006/relationships/worksheet" Target="worksheets/sheet239.xml"/><Relationship Id="rId446" Type="http://schemas.openxmlformats.org/officeDocument/2006/relationships/worksheet" Target="worksheets/sheet446.xml"/><Relationship Id="rId653" Type="http://schemas.openxmlformats.org/officeDocument/2006/relationships/worksheet" Target="worksheets/sheet653.xml"/><Relationship Id="rId1076" Type="http://schemas.openxmlformats.org/officeDocument/2006/relationships/worksheet" Target="worksheets/sheet1076.xml"/><Relationship Id="rId306" Type="http://schemas.openxmlformats.org/officeDocument/2006/relationships/worksheet" Target="worksheets/sheet306.xml"/><Relationship Id="rId860" Type="http://schemas.openxmlformats.org/officeDocument/2006/relationships/worksheet" Target="worksheets/sheet860.xml"/><Relationship Id="rId958" Type="http://schemas.openxmlformats.org/officeDocument/2006/relationships/worksheet" Target="worksheets/sheet958.xml"/><Relationship Id="rId1143" Type="http://schemas.openxmlformats.org/officeDocument/2006/relationships/worksheet" Target="worksheets/sheet1143.xml"/><Relationship Id="rId87" Type="http://schemas.openxmlformats.org/officeDocument/2006/relationships/worksheet" Target="worksheets/sheet87.xml"/><Relationship Id="rId513" Type="http://schemas.openxmlformats.org/officeDocument/2006/relationships/worksheet" Target="worksheets/sheet513.xml"/><Relationship Id="rId720" Type="http://schemas.openxmlformats.org/officeDocument/2006/relationships/worksheet" Target="worksheets/sheet720.xml"/><Relationship Id="rId818" Type="http://schemas.openxmlformats.org/officeDocument/2006/relationships/worksheet" Target="worksheets/sheet818.xml"/><Relationship Id="rId1003" Type="http://schemas.openxmlformats.org/officeDocument/2006/relationships/worksheet" Target="worksheets/sheet1003.xml"/><Relationship Id="rId1210" Type="http://schemas.openxmlformats.org/officeDocument/2006/relationships/worksheet" Target="worksheets/sheet1210.xml"/><Relationship Id="rId14" Type="http://schemas.openxmlformats.org/officeDocument/2006/relationships/worksheet" Target="worksheets/sheet14.xml"/><Relationship Id="rId163" Type="http://schemas.openxmlformats.org/officeDocument/2006/relationships/worksheet" Target="worksheets/sheet163.xml"/><Relationship Id="rId370" Type="http://schemas.openxmlformats.org/officeDocument/2006/relationships/worksheet" Target="worksheets/sheet370.xml"/><Relationship Id="rId230" Type="http://schemas.openxmlformats.org/officeDocument/2006/relationships/worksheet" Target="worksheets/sheet230.xml"/><Relationship Id="rId468" Type="http://schemas.openxmlformats.org/officeDocument/2006/relationships/worksheet" Target="worksheets/sheet468.xml"/><Relationship Id="rId675" Type="http://schemas.openxmlformats.org/officeDocument/2006/relationships/worksheet" Target="worksheets/sheet675.xml"/><Relationship Id="rId882" Type="http://schemas.openxmlformats.org/officeDocument/2006/relationships/worksheet" Target="worksheets/sheet882.xml"/><Relationship Id="rId1098" Type="http://schemas.openxmlformats.org/officeDocument/2006/relationships/worksheet" Target="worksheets/sheet1098.xml"/><Relationship Id="rId328" Type="http://schemas.openxmlformats.org/officeDocument/2006/relationships/worksheet" Target="worksheets/sheet328.xml"/><Relationship Id="rId535" Type="http://schemas.openxmlformats.org/officeDocument/2006/relationships/worksheet" Target="worksheets/sheet535.xml"/><Relationship Id="rId742" Type="http://schemas.openxmlformats.org/officeDocument/2006/relationships/worksheet" Target="worksheets/sheet742.xml"/><Relationship Id="rId1165" Type="http://schemas.openxmlformats.org/officeDocument/2006/relationships/worksheet" Target="worksheets/sheet1165.xml"/><Relationship Id="rId602" Type="http://schemas.openxmlformats.org/officeDocument/2006/relationships/worksheet" Target="worksheets/sheet602.xml"/><Relationship Id="rId1025" Type="http://schemas.openxmlformats.org/officeDocument/2006/relationships/worksheet" Target="worksheets/sheet1025.xml"/><Relationship Id="rId907" Type="http://schemas.openxmlformats.org/officeDocument/2006/relationships/worksheet" Target="worksheets/sheet907.xml"/><Relationship Id="rId36" Type="http://schemas.openxmlformats.org/officeDocument/2006/relationships/worksheet" Target="worksheets/sheet36.xml"/><Relationship Id="rId185" Type="http://schemas.openxmlformats.org/officeDocument/2006/relationships/worksheet" Target="worksheets/sheet185.xml"/><Relationship Id="rId392" Type="http://schemas.openxmlformats.org/officeDocument/2006/relationships/worksheet" Target="worksheets/sheet392.xml"/><Relationship Id="rId697" Type="http://schemas.openxmlformats.org/officeDocument/2006/relationships/worksheet" Target="worksheets/sheet697.xml"/><Relationship Id="rId252" Type="http://schemas.openxmlformats.org/officeDocument/2006/relationships/worksheet" Target="worksheets/sheet252.xml"/><Relationship Id="rId1187" Type="http://schemas.openxmlformats.org/officeDocument/2006/relationships/worksheet" Target="worksheets/sheet1187.xml"/><Relationship Id="rId112" Type="http://schemas.openxmlformats.org/officeDocument/2006/relationships/worksheet" Target="worksheets/sheet112.xml"/><Relationship Id="rId557" Type="http://schemas.openxmlformats.org/officeDocument/2006/relationships/worksheet" Target="worksheets/sheet557.xml"/><Relationship Id="rId764" Type="http://schemas.openxmlformats.org/officeDocument/2006/relationships/worksheet" Target="worksheets/sheet764.xml"/><Relationship Id="rId971" Type="http://schemas.openxmlformats.org/officeDocument/2006/relationships/worksheet" Target="worksheets/sheet971.xml"/><Relationship Id="rId417" Type="http://schemas.openxmlformats.org/officeDocument/2006/relationships/worksheet" Target="worksheets/sheet417.xml"/><Relationship Id="rId624" Type="http://schemas.openxmlformats.org/officeDocument/2006/relationships/worksheet" Target="worksheets/sheet624.xml"/><Relationship Id="rId831" Type="http://schemas.openxmlformats.org/officeDocument/2006/relationships/worksheet" Target="worksheets/sheet831.xml"/><Relationship Id="rId1047" Type="http://schemas.openxmlformats.org/officeDocument/2006/relationships/worksheet" Target="worksheets/sheet1047.xml"/><Relationship Id="rId929" Type="http://schemas.openxmlformats.org/officeDocument/2006/relationships/worksheet" Target="worksheets/sheet929.xml"/><Relationship Id="rId1114" Type="http://schemas.openxmlformats.org/officeDocument/2006/relationships/worksheet" Target="worksheets/sheet1114.xml"/><Relationship Id="rId58" Type="http://schemas.openxmlformats.org/officeDocument/2006/relationships/worksheet" Target="worksheets/sheet58.xml"/><Relationship Id="rId274" Type="http://schemas.openxmlformats.org/officeDocument/2006/relationships/worksheet" Target="worksheets/sheet274.xml"/><Relationship Id="rId481" Type="http://schemas.openxmlformats.org/officeDocument/2006/relationships/worksheet" Target="worksheets/sheet481.xml"/><Relationship Id="rId134" Type="http://schemas.openxmlformats.org/officeDocument/2006/relationships/worksheet" Target="worksheets/sheet134.xml"/><Relationship Id="rId579" Type="http://schemas.openxmlformats.org/officeDocument/2006/relationships/worksheet" Target="worksheets/sheet579.xml"/><Relationship Id="rId786" Type="http://schemas.openxmlformats.org/officeDocument/2006/relationships/worksheet" Target="worksheets/sheet786.xml"/><Relationship Id="rId993" Type="http://schemas.openxmlformats.org/officeDocument/2006/relationships/worksheet" Target="worksheets/sheet993.xml"/><Relationship Id="rId341" Type="http://schemas.openxmlformats.org/officeDocument/2006/relationships/worksheet" Target="worksheets/sheet341.xml"/><Relationship Id="rId439" Type="http://schemas.openxmlformats.org/officeDocument/2006/relationships/worksheet" Target="worksheets/sheet439.xml"/><Relationship Id="rId646" Type="http://schemas.openxmlformats.org/officeDocument/2006/relationships/worksheet" Target="worksheets/sheet646.xml"/><Relationship Id="rId1069" Type="http://schemas.openxmlformats.org/officeDocument/2006/relationships/worksheet" Target="worksheets/sheet1069.xml"/><Relationship Id="rId201" Type="http://schemas.openxmlformats.org/officeDocument/2006/relationships/worksheet" Target="worksheets/sheet201.xml"/><Relationship Id="rId506" Type="http://schemas.openxmlformats.org/officeDocument/2006/relationships/worksheet" Target="worksheets/sheet506.xml"/><Relationship Id="rId853" Type="http://schemas.openxmlformats.org/officeDocument/2006/relationships/worksheet" Target="worksheets/sheet853.xml"/><Relationship Id="rId1136" Type="http://schemas.openxmlformats.org/officeDocument/2006/relationships/worksheet" Target="worksheets/sheet1136.xml"/><Relationship Id="rId713" Type="http://schemas.openxmlformats.org/officeDocument/2006/relationships/worksheet" Target="worksheets/sheet713.xml"/><Relationship Id="rId920" Type="http://schemas.openxmlformats.org/officeDocument/2006/relationships/worksheet" Target="worksheets/sheet920.xml"/><Relationship Id="rId1203" Type="http://schemas.openxmlformats.org/officeDocument/2006/relationships/worksheet" Target="worksheets/sheet1203.xml"/><Relationship Id="rId296" Type="http://schemas.openxmlformats.org/officeDocument/2006/relationships/worksheet" Target="worksheets/sheet296.xml"/><Relationship Id="rId156" Type="http://schemas.openxmlformats.org/officeDocument/2006/relationships/worksheet" Target="worksheets/sheet156.xml"/><Relationship Id="rId363" Type="http://schemas.openxmlformats.org/officeDocument/2006/relationships/worksheet" Target="worksheets/sheet363.xml"/><Relationship Id="rId570" Type="http://schemas.openxmlformats.org/officeDocument/2006/relationships/worksheet" Target="worksheets/sheet570.xml"/><Relationship Id="rId223" Type="http://schemas.openxmlformats.org/officeDocument/2006/relationships/worksheet" Target="worksheets/sheet223.xml"/><Relationship Id="rId430" Type="http://schemas.openxmlformats.org/officeDocument/2006/relationships/worksheet" Target="worksheets/sheet430.xml"/><Relationship Id="rId668" Type="http://schemas.openxmlformats.org/officeDocument/2006/relationships/worksheet" Target="worksheets/sheet668.xml"/><Relationship Id="rId875" Type="http://schemas.openxmlformats.org/officeDocument/2006/relationships/worksheet" Target="worksheets/sheet875.xml"/><Relationship Id="rId1060" Type="http://schemas.openxmlformats.org/officeDocument/2006/relationships/worksheet" Target="worksheets/sheet1060.xml"/><Relationship Id="rId528" Type="http://schemas.openxmlformats.org/officeDocument/2006/relationships/worksheet" Target="worksheets/sheet528.xml"/><Relationship Id="rId735" Type="http://schemas.openxmlformats.org/officeDocument/2006/relationships/worksheet" Target="worksheets/sheet735.xml"/><Relationship Id="rId942" Type="http://schemas.openxmlformats.org/officeDocument/2006/relationships/worksheet" Target="worksheets/sheet942.xml"/><Relationship Id="rId1158" Type="http://schemas.openxmlformats.org/officeDocument/2006/relationships/worksheet" Target="worksheets/sheet1158.xml"/><Relationship Id="rId1018" Type="http://schemas.openxmlformats.org/officeDocument/2006/relationships/worksheet" Target="worksheets/sheet1018.xml"/><Relationship Id="rId1225" Type="http://schemas.openxmlformats.org/officeDocument/2006/relationships/sharedStrings" Target="sharedStrings.xml"/><Relationship Id="rId71" Type="http://schemas.openxmlformats.org/officeDocument/2006/relationships/worksheet" Target="worksheets/sheet71.xml"/><Relationship Id="rId802" Type="http://schemas.openxmlformats.org/officeDocument/2006/relationships/worksheet" Target="worksheets/sheet802.xml"/><Relationship Id="rId2" Type="http://schemas.openxmlformats.org/officeDocument/2006/relationships/worksheet" Target="worksheets/sheet2.xml"/><Relationship Id="rId29" Type="http://schemas.openxmlformats.org/officeDocument/2006/relationships/worksheet" Target="worksheets/sheet29.xml"/><Relationship Id="rId441" Type="http://schemas.openxmlformats.org/officeDocument/2006/relationships/worksheet" Target="worksheets/sheet441.xml"/><Relationship Id="rId539" Type="http://schemas.openxmlformats.org/officeDocument/2006/relationships/worksheet" Target="worksheets/sheet539.xml"/><Relationship Id="rId746" Type="http://schemas.openxmlformats.org/officeDocument/2006/relationships/worksheet" Target="worksheets/sheet746.xml"/><Relationship Id="rId1071" Type="http://schemas.openxmlformats.org/officeDocument/2006/relationships/worksheet" Target="worksheets/sheet1071.xml"/><Relationship Id="rId1169" Type="http://schemas.openxmlformats.org/officeDocument/2006/relationships/worksheet" Target="worksheets/sheet1169.xml"/><Relationship Id="rId178" Type="http://schemas.openxmlformats.org/officeDocument/2006/relationships/worksheet" Target="worksheets/sheet178.xml"/><Relationship Id="rId301" Type="http://schemas.openxmlformats.org/officeDocument/2006/relationships/worksheet" Target="worksheets/sheet301.xml"/><Relationship Id="rId953" Type="http://schemas.openxmlformats.org/officeDocument/2006/relationships/worksheet" Target="worksheets/sheet953.xml"/><Relationship Id="rId1029" Type="http://schemas.openxmlformats.org/officeDocument/2006/relationships/worksheet" Target="worksheets/sheet1029.xml"/><Relationship Id="rId82" Type="http://schemas.openxmlformats.org/officeDocument/2006/relationships/worksheet" Target="worksheets/sheet82.xml"/><Relationship Id="rId385" Type="http://schemas.openxmlformats.org/officeDocument/2006/relationships/worksheet" Target="worksheets/sheet385.xml"/><Relationship Id="rId592" Type="http://schemas.openxmlformats.org/officeDocument/2006/relationships/worksheet" Target="worksheets/sheet592.xml"/><Relationship Id="rId606" Type="http://schemas.openxmlformats.org/officeDocument/2006/relationships/worksheet" Target="worksheets/sheet606.xml"/><Relationship Id="rId813" Type="http://schemas.openxmlformats.org/officeDocument/2006/relationships/worksheet" Target="worksheets/sheet813.xml"/><Relationship Id="rId245" Type="http://schemas.openxmlformats.org/officeDocument/2006/relationships/worksheet" Target="worksheets/sheet245.xml"/><Relationship Id="rId452" Type="http://schemas.openxmlformats.org/officeDocument/2006/relationships/worksheet" Target="worksheets/sheet452.xml"/><Relationship Id="rId897" Type="http://schemas.openxmlformats.org/officeDocument/2006/relationships/worksheet" Target="worksheets/sheet897.xml"/><Relationship Id="rId1082" Type="http://schemas.openxmlformats.org/officeDocument/2006/relationships/worksheet" Target="worksheets/sheet1082.xml"/><Relationship Id="rId105" Type="http://schemas.openxmlformats.org/officeDocument/2006/relationships/worksheet" Target="worksheets/sheet105.xml"/><Relationship Id="rId312" Type="http://schemas.openxmlformats.org/officeDocument/2006/relationships/worksheet" Target="worksheets/sheet312.xml"/><Relationship Id="rId757" Type="http://schemas.openxmlformats.org/officeDocument/2006/relationships/worksheet" Target="worksheets/sheet757.xml"/><Relationship Id="rId964" Type="http://schemas.openxmlformats.org/officeDocument/2006/relationships/worksheet" Target="worksheets/sheet964.xml"/><Relationship Id="rId93" Type="http://schemas.openxmlformats.org/officeDocument/2006/relationships/worksheet" Target="worksheets/sheet93.xml"/><Relationship Id="rId189" Type="http://schemas.openxmlformats.org/officeDocument/2006/relationships/worksheet" Target="worksheets/sheet189.xml"/><Relationship Id="rId396" Type="http://schemas.openxmlformats.org/officeDocument/2006/relationships/worksheet" Target="worksheets/sheet396.xml"/><Relationship Id="rId617" Type="http://schemas.openxmlformats.org/officeDocument/2006/relationships/worksheet" Target="worksheets/sheet617.xml"/><Relationship Id="rId824" Type="http://schemas.openxmlformats.org/officeDocument/2006/relationships/worksheet" Target="worksheets/sheet824.xml"/><Relationship Id="rId256" Type="http://schemas.openxmlformats.org/officeDocument/2006/relationships/worksheet" Target="worksheets/sheet256.xml"/><Relationship Id="rId463" Type="http://schemas.openxmlformats.org/officeDocument/2006/relationships/worksheet" Target="worksheets/sheet463.xml"/><Relationship Id="rId670" Type="http://schemas.openxmlformats.org/officeDocument/2006/relationships/worksheet" Target="worksheets/sheet670.xml"/><Relationship Id="rId1093" Type="http://schemas.openxmlformats.org/officeDocument/2006/relationships/worksheet" Target="worksheets/sheet1093.xml"/><Relationship Id="rId1107" Type="http://schemas.openxmlformats.org/officeDocument/2006/relationships/worksheet" Target="worksheets/sheet1107.xml"/><Relationship Id="rId116" Type="http://schemas.openxmlformats.org/officeDocument/2006/relationships/worksheet" Target="worksheets/sheet116.xml"/><Relationship Id="rId323" Type="http://schemas.openxmlformats.org/officeDocument/2006/relationships/worksheet" Target="worksheets/sheet323.xml"/><Relationship Id="rId530" Type="http://schemas.openxmlformats.org/officeDocument/2006/relationships/worksheet" Target="worksheets/sheet530.xml"/><Relationship Id="rId768" Type="http://schemas.openxmlformats.org/officeDocument/2006/relationships/worksheet" Target="worksheets/sheet768.xml"/><Relationship Id="rId975" Type="http://schemas.openxmlformats.org/officeDocument/2006/relationships/worksheet" Target="worksheets/sheet975.xml"/><Relationship Id="rId1160" Type="http://schemas.openxmlformats.org/officeDocument/2006/relationships/worksheet" Target="worksheets/sheet1160.xml"/><Relationship Id="rId20" Type="http://schemas.openxmlformats.org/officeDocument/2006/relationships/worksheet" Target="worksheets/sheet20.xml"/><Relationship Id="rId628" Type="http://schemas.openxmlformats.org/officeDocument/2006/relationships/worksheet" Target="worksheets/sheet628.xml"/><Relationship Id="rId835" Type="http://schemas.openxmlformats.org/officeDocument/2006/relationships/worksheet" Target="worksheets/sheet835.xml"/><Relationship Id="rId267" Type="http://schemas.openxmlformats.org/officeDocument/2006/relationships/worksheet" Target="worksheets/sheet267.xml"/><Relationship Id="rId474" Type="http://schemas.openxmlformats.org/officeDocument/2006/relationships/worksheet" Target="worksheets/sheet474.xml"/><Relationship Id="rId1020" Type="http://schemas.openxmlformats.org/officeDocument/2006/relationships/worksheet" Target="worksheets/sheet1020.xml"/><Relationship Id="rId1118" Type="http://schemas.openxmlformats.org/officeDocument/2006/relationships/worksheet" Target="worksheets/sheet1118.xml"/><Relationship Id="rId127" Type="http://schemas.openxmlformats.org/officeDocument/2006/relationships/worksheet" Target="worksheets/sheet127.xml"/><Relationship Id="rId681" Type="http://schemas.openxmlformats.org/officeDocument/2006/relationships/worksheet" Target="worksheets/sheet681.xml"/><Relationship Id="rId779" Type="http://schemas.openxmlformats.org/officeDocument/2006/relationships/worksheet" Target="worksheets/sheet779.xml"/><Relationship Id="rId902" Type="http://schemas.openxmlformats.org/officeDocument/2006/relationships/worksheet" Target="worksheets/sheet902.xml"/><Relationship Id="rId986" Type="http://schemas.openxmlformats.org/officeDocument/2006/relationships/worksheet" Target="worksheets/sheet986.xml"/><Relationship Id="rId31" Type="http://schemas.openxmlformats.org/officeDocument/2006/relationships/worksheet" Target="worksheets/sheet31.xml"/><Relationship Id="rId334" Type="http://schemas.openxmlformats.org/officeDocument/2006/relationships/worksheet" Target="worksheets/sheet334.xml"/><Relationship Id="rId541" Type="http://schemas.openxmlformats.org/officeDocument/2006/relationships/worksheet" Target="worksheets/sheet541.xml"/><Relationship Id="rId639" Type="http://schemas.openxmlformats.org/officeDocument/2006/relationships/worksheet" Target="worksheets/sheet639.xml"/><Relationship Id="rId1171" Type="http://schemas.openxmlformats.org/officeDocument/2006/relationships/worksheet" Target="worksheets/sheet1171.xml"/><Relationship Id="rId180" Type="http://schemas.openxmlformats.org/officeDocument/2006/relationships/worksheet" Target="worksheets/sheet180.xml"/><Relationship Id="rId278" Type="http://schemas.openxmlformats.org/officeDocument/2006/relationships/worksheet" Target="worksheets/sheet278.xml"/><Relationship Id="rId401" Type="http://schemas.openxmlformats.org/officeDocument/2006/relationships/worksheet" Target="worksheets/sheet401.xml"/><Relationship Id="rId846" Type="http://schemas.openxmlformats.org/officeDocument/2006/relationships/worksheet" Target="worksheets/sheet846.xml"/><Relationship Id="rId1031" Type="http://schemas.openxmlformats.org/officeDocument/2006/relationships/worksheet" Target="worksheets/sheet1031.xml"/><Relationship Id="rId1129" Type="http://schemas.openxmlformats.org/officeDocument/2006/relationships/worksheet" Target="worksheets/sheet1129.xml"/><Relationship Id="rId485" Type="http://schemas.openxmlformats.org/officeDocument/2006/relationships/worksheet" Target="worksheets/sheet485.xml"/><Relationship Id="rId692" Type="http://schemas.openxmlformats.org/officeDocument/2006/relationships/worksheet" Target="worksheets/sheet692.xml"/><Relationship Id="rId706" Type="http://schemas.openxmlformats.org/officeDocument/2006/relationships/worksheet" Target="worksheets/sheet706.xml"/><Relationship Id="rId913" Type="http://schemas.openxmlformats.org/officeDocument/2006/relationships/worksheet" Target="worksheets/sheet913.xml"/><Relationship Id="rId42" Type="http://schemas.openxmlformats.org/officeDocument/2006/relationships/worksheet" Target="worksheets/sheet42.xml"/><Relationship Id="rId138" Type="http://schemas.openxmlformats.org/officeDocument/2006/relationships/worksheet" Target="worksheets/sheet138.xml"/><Relationship Id="rId345" Type="http://schemas.openxmlformats.org/officeDocument/2006/relationships/worksheet" Target="worksheets/sheet345.xml"/><Relationship Id="rId552" Type="http://schemas.openxmlformats.org/officeDocument/2006/relationships/worksheet" Target="worksheets/sheet552.xml"/><Relationship Id="rId997" Type="http://schemas.openxmlformats.org/officeDocument/2006/relationships/worksheet" Target="worksheets/sheet997.xml"/><Relationship Id="rId1182" Type="http://schemas.openxmlformats.org/officeDocument/2006/relationships/worksheet" Target="worksheets/sheet1182.xml"/><Relationship Id="rId191" Type="http://schemas.openxmlformats.org/officeDocument/2006/relationships/worksheet" Target="worksheets/sheet191.xml"/><Relationship Id="rId205" Type="http://schemas.openxmlformats.org/officeDocument/2006/relationships/worksheet" Target="worksheets/sheet205.xml"/><Relationship Id="rId412" Type="http://schemas.openxmlformats.org/officeDocument/2006/relationships/worksheet" Target="worksheets/sheet412.xml"/><Relationship Id="rId857" Type="http://schemas.openxmlformats.org/officeDocument/2006/relationships/worksheet" Target="worksheets/sheet857.xml"/><Relationship Id="rId1042" Type="http://schemas.openxmlformats.org/officeDocument/2006/relationships/worksheet" Target="worksheets/sheet1042.xml"/><Relationship Id="rId289" Type="http://schemas.openxmlformats.org/officeDocument/2006/relationships/worksheet" Target="worksheets/sheet289.xml"/><Relationship Id="rId496" Type="http://schemas.openxmlformats.org/officeDocument/2006/relationships/worksheet" Target="worksheets/sheet496.xml"/><Relationship Id="rId717" Type="http://schemas.openxmlformats.org/officeDocument/2006/relationships/worksheet" Target="worksheets/sheet717.xml"/><Relationship Id="rId924" Type="http://schemas.openxmlformats.org/officeDocument/2006/relationships/worksheet" Target="worksheets/sheet924.xml"/><Relationship Id="rId53" Type="http://schemas.openxmlformats.org/officeDocument/2006/relationships/worksheet" Target="worksheets/sheet53.xml"/><Relationship Id="rId149" Type="http://schemas.openxmlformats.org/officeDocument/2006/relationships/worksheet" Target="worksheets/sheet149.xml"/><Relationship Id="rId356" Type="http://schemas.openxmlformats.org/officeDocument/2006/relationships/worksheet" Target="worksheets/sheet356.xml"/><Relationship Id="rId563" Type="http://schemas.openxmlformats.org/officeDocument/2006/relationships/worksheet" Target="worksheets/sheet563.xml"/><Relationship Id="rId770" Type="http://schemas.openxmlformats.org/officeDocument/2006/relationships/worksheet" Target="worksheets/sheet770.xml"/><Relationship Id="rId1193" Type="http://schemas.openxmlformats.org/officeDocument/2006/relationships/worksheet" Target="worksheets/sheet1193.xml"/><Relationship Id="rId1207" Type="http://schemas.openxmlformats.org/officeDocument/2006/relationships/worksheet" Target="worksheets/sheet1207.xml"/><Relationship Id="rId216" Type="http://schemas.openxmlformats.org/officeDocument/2006/relationships/worksheet" Target="worksheets/sheet216.xml"/><Relationship Id="rId423" Type="http://schemas.openxmlformats.org/officeDocument/2006/relationships/worksheet" Target="worksheets/sheet423.xml"/><Relationship Id="rId868" Type="http://schemas.openxmlformats.org/officeDocument/2006/relationships/worksheet" Target="worksheets/sheet868.xml"/><Relationship Id="rId1053" Type="http://schemas.openxmlformats.org/officeDocument/2006/relationships/worksheet" Target="worksheets/sheet1053.xml"/><Relationship Id="rId630" Type="http://schemas.openxmlformats.org/officeDocument/2006/relationships/worksheet" Target="worksheets/sheet630.xml"/><Relationship Id="rId728" Type="http://schemas.openxmlformats.org/officeDocument/2006/relationships/worksheet" Target="worksheets/sheet728.xml"/><Relationship Id="rId935" Type="http://schemas.openxmlformats.org/officeDocument/2006/relationships/worksheet" Target="worksheets/sheet935.xml"/><Relationship Id="rId64" Type="http://schemas.openxmlformats.org/officeDocument/2006/relationships/worksheet" Target="worksheets/sheet64.xml"/><Relationship Id="rId367" Type="http://schemas.openxmlformats.org/officeDocument/2006/relationships/worksheet" Target="worksheets/sheet367.xml"/><Relationship Id="rId574" Type="http://schemas.openxmlformats.org/officeDocument/2006/relationships/worksheet" Target="worksheets/sheet574.xml"/><Relationship Id="rId1120" Type="http://schemas.openxmlformats.org/officeDocument/2006/relationships/worksheet" Target="worksheets/sheet1120.xml"/><Relationship Id="rId1218" Type="http://schemas.openxmlformats.org/officeDocument/2006/relationships/worksheet" Target="worksheets/sheet1218.xml"/><Relationship Id="rId227" Type="http://schemas.openxmlformats.org/officeDocument/2006/relationships/worksheet" Target="worksheets/sheet227.xml"/><Relationship Id="rId781" Type="http://schemas.openxmlformats.org/officeDocument/2006/relationships/worksheet" Target="worksheets/sheet781.xml"/><Relationship Id="rId879" Type="http://schemas.openxmlformats.org/officeDocument/2006/relationships/worksheet" Target="worksheets/sheet879.xml"/><Relationship Id="rId434" Type="http://schemas.openxmlformats.org/officeDocument/2006/relationships/worksheet" Target="worksheets/sheet434.xml"/><Relationship Id="rId641" Type="http://schemas.openxmlformats.org/officeDocument/2006/relationships/worksheet" Target="worksheets/sheet641.xml"/><Relationship Id="rId739" Type="http://schemas.openxmlformats.org/officeDocument/2006/relationships/worksheet" Target="worksheets/sheet739.xml"/><Relationship Id="rId1064" Type="http://schemas.openxmlformats.org/officeDocument/2006/relationships/worksheet" Target="worksheets/sheet1064.xml"/><Relationship Id="rId280" Type="http://schemas.openxmlformats.org/officeDocument/2006/relationships/worksheet" Target="worksheets/sheet280.xml"/><Relationship Id="rId501" Type="http://schemas.openxmlformats.org/officeDocument/2006/relationships/worksheet" Target="worksheets/sheet501.xml"/><Relationship Id="rId946" Type="http://schemas.openxmlformats.org/officeDocument/2006/relationships/worksheet" Target="worksheets/sheet946.xml"/><Relationship Id="rId1131" Type="http://schemas.openxmlformats.org/officeDocument/2006/relationships/worksheet" Target="worksheets/sheet1131.xml"/><Relationship Id="rId75" Type="http://schemas.openxmlformats.org/officeDocument/2006/relationships/worksheet" Target="worksheets/sheet75.xml"/><Relationship Id="rId140" Type="http://schemas.openxmlformats.org/officeDocument/2006/relationships/worksheet" Target="worksheets/sheet140.xml"/><Relationship Id="rId378" Type="http://schemas.openxmlformats.org/officeDocument/2006/relationships/worksheet" Target="worksheets/sheet378.xml"/><Relationship Id="rId585" Type="http://schemas.openxmlformats.org/officeDocument/2006/relationships/worksheet" Target="worksheets/sheet585.xml"/><Relationship Id="rId792" Type="http://schemas.openxmlformats.org/officeDocument/2006/relationships/worksheet" Target="worksheets/sheet792.xml"/><Relationship Id="rId806" Type="http://schemas.openxmlformats.org/officeDocument/2006/relationships/worksheet" Target="worksheets/sheet806.xml"/><Relationship Id="rId6" Type="http://schemas.openxmlformats.org/officeDocument/2006/relationships/worksheet" Target="worksheets/sheet6.xml"/><Relationship Id="rId238" Type="http://schemas.openxmlformats.org/officeDocument/2006/relationships/worksheet" Target="worksheets/sheet238.xml"/><Relationship Id="rId445" Type="http://schemas.openxmlformats.org/officeDocument/2006/relationships/worksheet" Target="worksheets/sheet445.xml"/><Relationship Id="rId652" Type="http://schemas.openxmlformats.org/officeDocument/2006/relationships/worksheet" Target="worksheets/sheet652.xml"/><Relationship Id="rId1075" Type="http://schemas.openxmlformats.org/officeDocument/2006/relationships/worksheet" Target="worksheets/sheet1075.xml"/><Relationship Id="rId291" Type="http://schemas.openxmlformats.org/officeDocument/2006/relationships/worksheet" Target="worksheets/sheet291.xml"/><Relationship Id="rId305" Type="http://schemas.openxmlformats.org/officeDocument/2006/relationships/worksheet" Target="worksheets/sheet305.xml"/><Relationship Id="rId512" Type="http://schemas.openxmlformats.org/officeDocument/2006/relationships/worksheet" Target="worksheets/sheet512.xml"/><Relationship Id="rId957" Type="http://schemas.openxmlformats.org/officeDocument/2006/relationships/worksheet" Target="worksheets/sheet957.xml"/><Relationship Id="rId1142" Type="http://schemas.openxmlformats.org/officeDocument/2006/relationships/worksheet" Target="worksheets/sheet1142.xml"/><Relationship Id="rId86" Type="http://schemas.openxmlformats.org/officeDocument/2006/relationships/worksheet" Target="worksheets/sheet86.xml"/><Relationship Id="rId151" Type="http://schemas.openxmlformats.org/officeDocument/2006/relationships/worksheet" Target="worksheets/sheet151.xml"/><Relationship Id="rId389" Type="http://schemas.openxmlformats.org/officeDocument/2006/relationships/worksheet" Target="worksheets/sheet389.xml"/><Relationship Id="rId596" Type="http://schemas.openxmlformats.org/officeDocument/2006/relationships/worksheet" Target="worksheets/sheet596.xml"/><Relationship Id="rId817" Type="http://schemas.openxmlformats.org/officeDocument/2006/relationships/worksheet" Target="worksheets/sheet817.xml"/><Relationship Id="rId1002" Type="http://schemas.openxmlformats.org/officeDocument/2006/relationships/worksheet" Target="worksheets/sheet1002.xml"/><Relationship Id="rId249" Type="http://schemas.openxmlformats.org/officeDocument/2006/relationships/worksheet" Target="worksheets/sheet249.xml"/><Relationship Id="rId456" Type="http://schemas.openxmlformats.org/officeDocument/2006/relationships/worksheet" Target="worksheets/sheet456.xml"/><Relationship Id="rId663" Type="http://schemas.openxmlformats.org/officeDocument/2006/relationships/worksheet" Target="worksheets/sheet663.xml"/><Relationship Id="rId870" Type="http://schemas.openxmlformats.org/officeDocument/2006/relationships/worksheet" Target="worksheets/sheet870.xml"/><Relationship Id="rId1086" Type="http://schemas.openxmlformats.org/officeDocument/2006/relationships/worksheet" Target="worksheets/sheet1086.xml"/><Relationship Id="rId13" Type="http://schemas.openxmlformats.org/officeDocument/2006/relationships/worksheet" Target="worksheets/sheet13.xml"/><Relationship Id="rId109" Type="http://schemas.openxmlformats.org/officeDocument/2006/relationships/worksheet" Target="worksheets/sheet109.xml"/><Relationship Id="rId316" Type="http://schemas.openxmlformats.org/officeDocument/2006/relationships/worksheet" Target="worksheets/sheet316.xml"/><Relationship Id="rId523" Type="http://schemas.openxmlformats.org/officeDocument/2006/relationships/worksheet" Target="worksheets/sheet523.xml"/><Relationship Id="rId968" Type="http://schemas.openxmlformats.org/officeDocument/2006/relationships/worksheet" Target="worksheets/sheet968.xml"/><Relationship Id="rId1153" Type="http://schemas.openxmlformats.org/officeDocument/2006/relationships/worksheet" Target="worksheets/sheet1153.xml"/><Relationship Id="rId97" Type="http://schemas.openxmlformats.org/officeDocument/2006/relationships/worksheet" Target="worksheets/sheet97.xml"/><Relationship Id="rId730" Type="http://schemas.openxmlformats.org/officeDocument/2006/relationships/worksheet" Target="worksheets/sheet730.xml"/><Relationship Id="rId828" Type="http://schemas.openxmlformats.org/officeDocument/2006/relationships/worksheet" Target="worksheets/sheet828.xml"/><Relationship Id="rId1013" Type="http://schemas.openxmlformats.org/officeDocument/2006/relationships/worksheet" Target="worksheets/sheet1013.xml"/><Relationship Id="rId162" Type="http://schemas.openxmlformats.org/officeDocument/2006/relationships/worksheet" Target="worksheets/sheet162.xml"/><Relationship Id="rId467" Type="http://schemas.openxmlformats.org/officeDocument/2006/relationships/worksheet" Target="worksheets/sheet467.xml"/><Relationship Id="rId1097" Type="http://schemas.openxmlformats.org/officeDocument/2006/relationships/worksheet" Target="worksheets/sheet1097.xml"/><Relationship Id="rId1220" Type="http://schemas.openxmlformats.org/officeDocument/2006/relationships/worksheet" Target="worksheets/sheet1220.xml"/><Relationship Id="rId674" Type="http://schemas.openxmlformats.org/officeDocument/2006/relationships/worksheet" Target="worksheets/sheet674.xml"/><Relationship Id="rId881" Type="http://schemas.openxmlformats.org/officeDocument/2006/relationships/worksheet" Target="worksheets/sheet881.xml"/><Relationship Id="rId979" Type="http://schemas.openxmlformats.org/officeDocument/2006/relationships/worksheet" Target="worksheets/sheet979.xml"/><Relationship Id="rId24" Type="http://schemas.openxmlformats.org/officeDocument/2006/relationships/worksheet" Target="worksheets/sheet24.xml"/><Relationship Id="rId327" Type="http://schemas.openxmlformats.org/officeDocument/2006/relationships/worksheet" Target="worksheets/sheet327.xml"/><Relationship Id="rId534" Type="http://schemas.openxmlformats.org/officeDocument/2006/relationships/worksheet" Target="worksheets/sheet534.xml"/><Relationship Id="rId741" Type="http://schemas.openxmlformats.org/officeDocument/2006/relationships/worksheet" Target="worksheets/sheet741.xml"/><Relationship Id="rId839" Type="http://schemas.openxmlformats.org/officeDocument/2006/relationships/worksheet" Target="worksheets/sheet839.xml"/><Relationship Id="rId1164" Type="http://schemas.openxmlformats.org/officeDocument/2006/relationships/worksheet" Target="worksheets/sheet1164.xml"/><Relationship Id="rId173" Type="http://schemas.openxmlformats.org/officeDocument/2006/relationships/worksheet" Target="worksheets/sheet173.xml"/><Relationship Id="rId380" Type="http://schemas.openxmlformats.org/officeDocument/2006/relationships/worksheet" Target="worksheets/sheet380.xml"/><Relationship Id="rId601" Type="http://schemas.openxmlformats.org/officeDocument/2006/relationships/worksheet" Target="worksheets/sheet601.xml"/><Relationship Id="rId1024" Type="http://schemas.openxmlformats.org/officeDocument/2006/relationships/worksheet" Target="worksheets/sheet1024.xml"/><Relationship Id="rId240" Type="http://schemas.openxmlformats.org/officeDocument/2006/relationships/worksheet" Target="worksheets/sheet240.xml"/><Relationship Id="rId478" Type="http://schemas.openxmlformats.org/officeDocument/2006/relationships/worksheet" Target="worksheets/sheet478.xml"/><Relationship Id="rId685" Type="http://schemas.openxmlformats.org/officeDocument/2006/relationships/worksheet" Target="worksheets/sheet685.xml"/><Relationship Id="rId892" Type="http://schemas.openxmlformats.org/officeDocument/2006/relationships/worksheet" Target="worksheets/sheet892.xml"/><Relationship Id="rId906" Type="http://schemas.openxmlformats.org/officeDocument/2006/relationships/worksheet" Target="worksheets/sheet906.xml"/><Relationship Id="rId35" Type="http://schemas.openxmlformats.org/officeDocument/2006/relationships/worksheet" Target="worksheets/sheet35.xml"/><Relationship Id="rId100" Type="http://schemas.openxmlformats.org/officeDocument/2006/relationships/worksheet" Target="worksheets/sheet100.xml"/><Relationship Id="rId338" Type="http://schemas.openxmlformats.org/officeDocument/2006/relationships/worksheet" Target="worksheets/sheet338.xml"/><Relationship Id="rId545" Type="http://schemas.openxmlformats.org/officeDocument/2006/relationships/worksheet" Target="worksheets/sheet545.xml"/><Relationship Id="rId752" Type="http://schemas.openxmlformats.org/officeDocument/2006/relationships/worksheet" Target="worksheets/sheet752.xml"/><Relationship Id="rId1175" Type="http://schemas.openxmlformats.org/officeDocument/2006/relationships/worksheet" Target="worksheets/sheet1175.xml"/><Relationship Id="rId184" Type="http://schemas.openxmlformats.org/officeDocument/2006/relationships/worksheet" Target="worksheets/sheet184.xml"/><Relationship Id="rId391" Type="http://schemas.openxmlformats.org/officeDocument/2006/relationships/worksheet" Target="worksheets/sheet391.xml"/><Relationship Id="rId405" Type="http://schemas.openxmlformats.org/officeDocument/2006/relationships/worksheet" Target="worksheets/sheet405.xml"/><Relationship Id="rId612" Type="http://schemas.openxmlformats.org/officeDocument/2006/relationships/worksheet" Target="worksheets/sheet612.xml"/><Relationship Id="rId1035" Type="http://schemas.openxmlformats.org/officeDocument/2006/relationships/worksheet" Target="worksheets/sheet1035.xml"/><Relationship Id="rId251" Type="http://schemas.openxmlformats.org/officeDocument/2006/relationships/worksheet" Target="worksheets/sheet251.xml"/><Relationship Id="rId489" Type="http://schemas.openxmlformats.org/officeDocument/2006/relationships/worksheet" Target="worksheets/sheet489.xml"/><Relationship Id="rId696" Type="http://schemas.openxmlformats.org/officeDocument/2006/relationships/worksheet" Target="worksheets/sheet696.xml"/><Relationship Id="rId917" Type="http://schemas.openxmlformats.org/officeDocument/2006/relationships/worksheet" Target="worksheets/sheet917.xml"/><Relationship Id="rId1102" Type="http://schemas.openxmlformats.org/officeDocument/2006/relationships/worksheet" Target="worksheets/sheet1102.xml"/><Relationship Id="rId46" Type="http://schemas.openxmlformats.org/officeDocument/2006/relationships/worksheet" Target="worksheets/sheet46.xml"/><Relationship Id="rId349" Type="http://schemas.openxmlformats.org/officeDocument/2006/relationships/worksheet" Target="worksheets/sheet349.xml"/><Relationship Id="rId556" Type="http://schemas.openxmlformats.org/officeDocument/2006/relationships/worksheet" Target="worksheets/sheet556.xml"/><Relationship Id="rId763" Type="http://schemas.openxmlformats.org/officeDocument/2006/relationships/worksheet" Target="worksheets/sheet763.xml"/><Relationship Id="rId1186" Type="http://schemas.openxmlformats.org/officeDocument/2006/relationships/worksheet" Target="worksheets/sheet1186.xml"/><Relationship Id="rId111" Type="http://schemas.openxmlformats.org/officeDocument/2006/relationships/worksheet" Target="worksheets/sheet111.xml"/><Relationship Id="rId195" Type="http://schemas.openxmlformats.org/officeDocument/2006/relationships/worksheet" Target="worksheets/sheet195.xml"/><Relationship Id="rId209" Type="http://schemas.openxmlformats.org/officeDocument/2006/relationships/worksheet" Target="worksheets/sheet209.xml"/><Relationship Id="rId416" Type="http://schemas.openxmlformats.org/officeDocument/2006/relationships/worksheet" Target="worksheets/sheet416.xml"/><Relationship Id="rId970" Type="http://schemas.openxmlformats.org/officeDocument/2006/relationships/worksheet" Target="worksheets/sheet970.xml"/><Relationship Id="rId1046" Type="http://schemas.openxmlformats.org/officeDocument/2006/relationships/worksheet" Target="worksheets/sheet1046.xml"/><Relationship Id="rId623" Type="http://schemas.openxmlformats.org/officeDocument/2006/relationships/worksheet" Target="worksheets/sheet623.xml"/><Relationship Id="rId830" Type="http://schemas.openxmlformats.org/officeDocument/2006/relationships/worksheet" Target="worksheets/sheet830.xml"/><Relationship Id="rId928" Type="http://schemas.openxmlformats.org/officeDocument/2006/relationships/worksheet" Target="worksheets/sheet928.xml"/><Relationship Id="rId57" Type="http://schemas.openxmlformats.org/officeDocument/2006/relationships/worksheet" Target="worksheets/sheet57.xml"/><Relationship Id="rId262" Type="http://schemas.openxmlformats.org/officeDocument/2006/relationships/worksheet" Target="worksheets/sheet262.xml"/><Relationship Id="rId567" Type="http://schemas.openxmlformats.org/officeDocument/2006/relationships/worksheet" Target="worksheets/sheet567.xml"/><Relationship Id="rId1113" Type="http://schemas.openxmlformats.org/officeDocument/2006/relationships/worksheet" Target="worksheets/sheet1113.xml"/><Relationship Id="rId1197" Type="http://schemas.openxmlformats.org/officeDocument/2006/relationships/worksheet" Target="worksheets/sheet1197.xml"/><Relationship Id="rId122" Type="http://schemas.openxmlformats.org/officeDocument/2006/relationships/worksheet" Target="worksheets/sheet122.xml"/><Relationship Id="rId774" Type="http://schemas.openxmlformats.org/officeDocument/2006/relationships/worksheet" Target="worksheets/sheet774.xml"/><Relationship Id="rId981" Type="http://schemas.openxmlformats.org/officeDocument/2006/relationships/worksheet" Target="worksheets/sheet981.xml"/><Relationship Id="rId1057" Type="http://schemas.openxmlformats.org/officeDocument/2006/relationships/worksheet" Target="worksheets/sheet1057.xml"/><Relationship Id="rId427" Type="http://schemas.openxmlformats.org/officeDocument/2006/relationships/worksheet" Target="worksheets/sheet427.xml"/><Relationship Id="rId634" Type="http://schemas.openxmlformats.org/officeDocument/2006/relationships/worksheet" Target="worksheets/sheet634.xml"/><Relationship Id="rId841" Type="http://schemas.openxmlformats.org/officeDocument/2006/relationships/worksheet" Target="worksheets/sheet841.xml"/><Relationship Id="rId273" Type="http://schemas.openxmlformats.org/officeDocument/2006/relationships/worksheet" Target="worksheets/sheet273.xml"/><Relationship Id="rId480" Type="http://schemas.openxmlformats.org/officeDocument/2006/relationships/worksheet" Target="worksheets/sheet480.xml"/><Relationship Id="rId701" Type="http://schemas.openxmlformats.org/officeDocument/2006/relationships/worksheet" Target="worksheets/sheet701.xml"/><Relationship Id="rId939" Type="http://schemas.openxmlformats.org/officeDocument/2006/relationships/worksheet" Target="worksheets/sheet939.xml"/><Relationship Id="rId1124" Type="http://schemas.openxmlformats.org/officeDocument/2006/relationships/worksheet" Target="worksheets/sheet1124.xml"/><Relationship Id="rId68" Type="http://schemas.openxmlformats.org/officeDocument/2006/relationships/worksheet" Target="worksheets/sheet68.xml"/><Relationship Id="rId133" Type="http://schemas.openxmlformats.org/officeDocument/2006/relationships/worksheet" Target="worksheets/sheet133.xml"/><Relationship Id="rId340" Type="http://schemas.openxmlformats.org/officeDocument/2006/relationships/worksheet" Target="worksheets/sheet340.xml"/><Relationship Id="rId578" Type="http://schemas.openxmlformats.org/officeDocument/2006/relationships/worksheet" Target="worksheets/sheet578.xml"/><Relationship Id="rId785" Type="http://schemas.openxmlformats.org/officeDocument/2006/relationships/worksheet" Target="worksheets/sheet785.xml"/><Relationship Id="rId992" Type="http://schemas.openxmlformats.org/officeDocument/2006/relationships/worksheet" Target="worksheets/sheet992.xml"/><Relationship Id="rId200" Type="http://schemas.openxmlformats.org/officeDocument/2006/relationships/worksheet" Target="worksheets/sheet200.xml"/><Relationship Id="rId438" Type="http://schemas.openxmlformats.org/officeDocument/2006/relationships/worksheet" Target="worksheets/sheet438.xml"/><Relationship Id="rId645" Type="http://schemas.openxmlformats.org/officeDocument/2006/relationships/worksheet" Target="worksheets/sheet645.xml"/><Relationship Id="rId852" Type="http://schemas.openxmlformats.org/officeDocument/2006/relationships/worksheet" Target="worksheets/sheet852.xml"/><Relationship Id="rId1068" Type="http://schemas.openxmlformats.org/officeDocument/2006/relationships/worksheet" Target="worksheets/sheet1068.xml"/><Relationship Id="rId284" Type="http://schemas.openxmlformats.org/officeDocument/2006/relationships/worksheet" Target="worksheets/sheet284.xml"/><Relationship Id="rId491" Type="http://schemas.openxmlformats.org/officeDocument/2006/relationships/worksheet" Target="worksheets/sheet491.xml"/><Relationship Id="rId505" Type="http://schemas.openxmlformats.org/officeDocument/2006/relationships/worksheet" Target="worksheets/sheet505.xml"/><Relationship Id="rId712" Type="http://schemas.openxmlformats.org/officeDocument/2006/relationships/worksheet" Target="worksheets/sheet712.xml"/><Relationship Id="rId1135" Type="http://schemas.openxmlformats.org/officeDocument/2006/relationships/worksheet" Target="worksheets/sheet1135.xml"/><Relationship Id="rId79" Type="http://schemas.openxmlformats.org/officeDocument/2006/relationships/worksheet" Target="worksheets/sheet79.xml"/><Relationship Id="rId144" Type="http://schemas.openxmlformats.org/officeDocument/2006/relationships/worksheet" Target="worksheets/sheet144.xml"/><Relationship Id="rId589" Type="http://schemas.openxmlformats.org/officeDocument/2006/relationships/worksheet" Target="worksheets/sheet589.xml"/><Relationship Id="rId796" Type="http://schemas.openxmlformats.org/officeDocument/2006/relationships/worksheet" Target="worksheets/sheet796.xml"/><Relationship Id="rId1202" Type="http://schemas.openxmlformats.org/officeDocument/2006/relationships/worksheet" Target="worksheets/sheet1202.xml"/><Relationship Id="rId351" Type="http://schemas.openxmlformats.org/officeDocument/2006/relationships/worksheet" Target="worksheets/sheet351.xml"/><Relationship Id="rId449" Type="http://schemas.openxmlformats.org/officeDocument/2006/relationships/worksheet" Target="worksheets/sheet449.xml"/><Relationship Id="rId656" Type="http://schemas.openxmlformats.org/officeDocument/2006/relationships/worksheet" Target="worksheets/sheet656.xml"/><Relationship Id="rId863" Type="http://schemas.openxmlformats.org/officeDocument/2006/relationships/worksheet" Target="worksheets/sheet863.xml"/><Relationship Id="rId1079" Type="http://schemas.openxmlformats.org/officeDocument/2006/relationships/worksheet" Target="worksheets/sheet1079.xml"/><Relationship Id="rId211" Type="http://schemas.openxmlformats.org/officeDocument/2006/relationships/worksheet" Target="worksheets/sheet211.xml"/><Relationship Id="rId295" Type="http://schemas.openxmlformats.org/officeDocument/2006/relationships/worksheet" Target="worksheets/sheet295.xml"/><Relationship Id="rId309" Type="http://schemas.openxmlformats.org/officeDocument/2006/relationships/worksheet" Target="worksheets/sheet309.xml"/><Relationship Id="rId516" Type="http://schemas.openxmlformats.org/officeDocument/2006/relationships/worksheet" Target="worksheets/sheet516.xml"/><Relationship Id="rId1146" Type="http://schemas.openxmlformats.org/officeDocument/2006/relationships/worksheet" Target="worksheets/sheet1146.xml"/><Relationship Id="rId723" Type="http://schemas.openxmlformats.org/officeDocument/2006/relationships/worksheet" Target="worksheets/sheet723.xml"/><Relationship Id="rId930" Type="http://schemas.openxmlformats.org/officeDocument/2006/relationships/worksheet" Target="worksheets/sheet930.xml"/><Relationship Id="rId1006" Type="http://schemas.openxmlformats.org/officeDocument/2006/relationships/worksheet" Target="worksheets/sheet1006.xml"/><Relationship Id="rId155" Type="http://schemas.openxmlformats.org/officeDocument/2006/relationships/worksheet" Target="worksheets/sheet155.xml"/><Relationship Id="rId362" Type="http://schemas.openxmlformats.org/officeDocument/2006/relationships/worksheet" Target="worksheets/sheet362.xml"/><Relationship Id="rId1213" Type="http://schemas.openxmlformats.org/officeDocument/2006/relationships/worksheet" Target="worksheets/sheet1213.xml"/><Relationship Id="rId222" Type="http://schemas.openxmlformats.org/officeDocument/2006/relationships/worksheet" Target="worksheets/sheet222.xml"/><Relationship Id="rId667" Type="http://schemas.openxmlformats.org/officeDocument/2006/relationships/worksheet" Target="worksheets/sheet667.xml"/><Relationship Id="rId874" Type="http://schemas.openxmlformats.org/officeDocument/2006/relationships/worksheet" Target="worksheets/sheet874.xml"/><Relationship Id="rId17" Type="http://schemas.openxmlformats.org/officeDocument/2006/relationships/worksheet" Target="worksheets/sheet17.xml"/><Relationship Id="rId527" Type="http://schemas.openxmlformats.org/officeDocument/2006/relationships/worksheet" Target="worksheets/sheet527.xml"/><Relationship Id="rId734" Type="http://schemas.openxmlformats.org/officeDocument/2006/relationships/worksheet" Target="worksheets/sheet734.xml"/><Relationship Id="rId941" Type="http://schemas.openxmlformats.org/officeDocument/2006/relationships/worksheet" Target="worksheets/sheet941.xml"/><Relationship Id="rId1157" Type="http://schemas.openxmlformats.org/officeDocument/2006/relationships/worksheet" Target="worksheets/sheet1157.xml"/><Relationship Id="rId70" Type="http://schemas.openxmlformats.org/officeDocument/2006/relationships/worksheet" Target="worksheets/sheet70.xml"/><Relationship Id="rId166" Type="http://schemas.openxmlformats.org/officeDocument/2006/relationships/worksheet" Target="worksheets/sheet166.xml"/><Relationship Id="rId373" Type="http://schemas.openxmlformats.org/officeDocument/2006/relationships/worksheet" Target="worksheets/sheet373.xml"/><Relationship Id="rId580" Type="http://schemas.openxmlformats.org/officeDocument/2006/relationships/worksheet" Target="worksheets/sheet580.xml"/><Relationship Id="rId801" Type="http://schemas.openxmlformats.org/officeDocument/2006/relationships/worksheet" Target="worksheets/sheet801.xml"/><Relationship Id="rId1017" Type="http://schemas.openxmlformats.org/officeDocument/2006/relationships/worksheet" Target="worksheets/sheet1017.xml"/><Relationship Id="rId1224" Type="http://schemas.openxmlformats.org/officeDocument/2006/relationships/styles" Target="styles.xml"/><Relationship Id="rId1" Type="http://schemas.openxmlformats.org/officeDocument/2006/relationships/worksheet" Target="worksheets/sheet1.xml"/><Relationship Id="rId233" Type="http://schemas.openxmlformats.org/officeDocument/2006/relationships/worksheet" Target="worksheets/sheet233.xml"/><Relationship Id="rId440" Type="http://schemas.openxmlformats.org/officeDocument/2006/relationships/worksheet" Target="worksheets/sheet440.xml"/><Relationship Id="rId678" Type="http://schemas.openxmlformats.org/officeDocument/2006/relationships/worksheet" Target="worksheets/sheet678.xml"/><Relationship Id="rId885" Type="http://schemas.openxmlformats.org/officeDocument/2006/relationships/worksheet" Target="worksheets/sheet885.xml"/><Relationship Id="rId1070" Type="http://schemas.openxmlformats.org/officeDocument/2006/relationships/worksheet" Target="worksheets/sheet1070.xml"/><Relationship Id="rId28" Type="http://schemas.openxmlformats.org/officeDocument/2006/relationships/worksheet" Target="worksheets/sheet28.xml"/><Relationship Id="rId300" Type="http://schemas.openxmlformats.org/officeDocument/2006/relationships/worksheet" Target="worksheets/sheet300.xml"/><Relationship Id="rId538" Type="http://schemas.openxmlformats.org/officeDocument/2006/relationships/worksheet" Target="worksheets/sheet538.xml"/><Relationship Id="rId745" Type="http://schemas.openxmlformats.org/officeDocument/2006/relationships/worksheet" Target="worksheets/sheet745.xml"/><Relationship Id="rId952" Type="http://schemas.openxmlformats.org/officeDocument/2006/relationships/worksheet" Target="worksheets/sheet952.xml"/><Relationship Id="rId1168" Type="http://schemas.openxmlformats.org/officeDocument/2006/relationships/worksheet" Target="worksheets/sheet1168.xml"/><Relationship Id="rId81" Type="http://schemas.openxmlformats.org/officeDocument/2006/relationships/worksheet" Target="worksheets/sheet81.xml"/><Relationship Id="rId177" Type="http://schemas.openxmlformats.org/officeDocument/2006/relationships/worksheet" Target="worksheets/sheet177.xml"/><Relationship Id="rId384" Type="http://schemas.openxmlformats.org/officeDocument/2006/relationships/worksheet" Target="worksheets/sheet384.xml"/><Relationship Id="rId591" Type="http://schemas.openxmlformats.org/officeDocument/2006/relationships/worksheet" Target="worksheets/sheet591.xml"/><Relationship Id="rId605" Type="http://schemas.openxmlformats.org/officeDocument/2006/relationships/worksheet" Target="worksheets/sheet605.xml"/><Relationship Id="rId812" Type="http://schemas.openxmlformats.org/officeDocument/2006/relationships/worksheet" Target="worksheets/sheet812.xml"/><Relationship Id="rId1028" Type="http://schemas.openxmlformats.org/officeDocument/2006/relationships/worksheet" Target="worksheets/sheet1028.xml"/><Relationship Id="rId244" Type="http://schemas.openxmlformats.org/officeDocument/2006/relationships/worksheet" Target="worksheets/sheet244.xml"/><Relationship Id="rId689" Type="http://schemas.openxmlformats.org/officeDocument/2006/relationships/worksheet" Target="worksheets/sheet689.xml"/><Relationship Id="rId896" Type="http://schemas.openxmlformats.org/officeDocument/2006/relationships/worksheet" Target="worksheets/sheet896.xml"/><Relationship Id="rId1081" Type="http://schemas.openxmlformats.org/officeDocument/2006/relationships/worksheet" Target="worksheets/sheet1081.xml"/><Relationship Id="rId39" Type="http://schemas.openxmlformats.org/officeDocument/2006/relationships/worksheet" Target="worksheets/sheet39.xml"/><Relationship Id="rId451" Type="http://schemas.openxmlformats.org/officeDocument/2006/relationships/worksheet" Target="worksheets/sheet451.xml"/><Relationship Id="rId549" Type="http://schemas.openxmlformats.org/officeDocument/2006/relationships/worksheet" Target="worksheets/sheet549.xml"/><Relationship Id="rId756" Type="http://schemas.openxmlformats.org/officeDocument/2006/relationships/worksheet" Target="worksheets/sheet756.xml"/><Relationship Id="rId1179" Type="http://schemas.openxmlformats.org/officeDocument/2006/relationships/worksheet" Target="worksheets/sheet1179.xml"/><Relationship Id="rId104" Type="http://schemas.openxmlformats.org/officeDocument/2006/relationships/worksheet" Target="worksheets/sheet104.xml"/><Relationship Id="rId188" Type="http://schemas.openxmlformats.org/officeDocument/2006/relationships/worksheet" Target="worksheets/sheet188.xml"/><Relationship Id="rId311" Type="http://schemas.openxmlformats.org/officeDocument/2006/relationships/worksheet" Target="worksheets/sheet311.xml"/><Relationship Id="rId395" Type="http://schemas.openxmlformats.org/officeDocument/2006/relationships/worksheet" Target="worksheets/sheet395.xml"/><Relationship Id="rId409" Type="http://schemas.openxmlformats.org/officeDocument/2006/relationships/worksheet" Target="worksheets/sheet409.xml"/><Relationship Id="rId963" Type="http://schemas.openxmlformats.org/officeDocument/2006/relationships/worksheet" Target="worksheets/sheet963.xml"/><Relationship Id="rId1039" Type="http://schemas.openxmlformats.org/officeDocument/2006/relationships/worksheet" Target="worksheets/sheet1039.xml"/><Relationship Id="rId92" Type="http://schemas.openxmlformats.org/officeDocument/2006/relationships/worksheet" Target="worksheets/sheet92.xml"/><Relationship Id="rId616" Type="http://schemas.openxmlformats.org/officeDocument/2006/relationships/worksheet" Target="worksheets/sheet616.xml"/><Relationship Id="rId823" Type="http://schemas.openxmlformats.org/officeDocument/2006/relationships/worksheet" Target="worksheets/sheet823.xml"/><Relationship Id="rId255" Type="http://schemas.openxmlformats.org/officeDocument/2006/relationships/worksheet" Target="worksheets/sheet255.xml"/><Relationship Id="rId462" Type="http://schemas.openxmlformats.org/officeDocument/2006/relationships/worksheet" Target="worksheets/sheet462.xml"/><Relationship Id="rId1092" Type="http://schemas.openxmlformats.org/officeDocument/2006/relationships/worksheet" Target="worksheets/sheet1092.xml"/><Relationship Id="rId1106" Type="http://schemas.openxmlformats.org/officeDocument/2006/relationships/worksheet" Target="worksheets/sheet1106.xml"/><Relationship Id="rId115" Type="http://schemas.openxmlformats.org/officeDocument/2006/relationships/worksheet" Target="worksheets/sheet115.xml"/><Relationship Id="rId322" Type="http://schemas.openxmlformats.org/officeDocument/2006/relationships/worksheet" Target="worksheets/sheet322.xml"/><Relationship Id="rId767" Type="http://schemas.openxmlformats.org/officeDocument/2006/relationships/worksheet" Target="worksheets/sheet767.xml"/><Relationship Id="rId974" Type="http://schemas.openxmlformats.org/officeDocument/2006/relationships/worksheet" Target="worksheets/sheet974.xml"/><Relationship Id="rId199" Type="http://schemas.openxmlformats.org/officeDocument/2006/relationships/worksheet" Target="worksheets/sheet199.xml"/><Relationship Id="rId627" Type="http://schemas.openxmlformats.org/officeDocument/2006/relationships/worksheet" Target="worksheets/sheet627.xml"/><Relationship Id="rId834" Type="http://schemas.openxmlformats.org/officeDocument/2006/relationships/worksheet" Target="worksheets/sheet834.xml"/><Relationship Id="rId266" Type="http://schemas.openxmlformats.org/officeDocument/2006/relationships/worksheet" Target="worksheets/sheet266.xml"/><Relationship Id="rId473" Type="http://schemas.openxmlformats.org/officeDocument/2006/relationships/worksheet" Target="worksheets/sheet473.xml"/><Relationship Id="rId680" Type="http://schemas.openxmlformats.org/officeDocument/2006/relationships/worksheet" Target="worksheets/sheet680.xml"/><Relationship Id="rId901" Type="http://schemas.openxmlformats.org/officeDocument/2006/relationships/worksheet" Target="worksheets/sheet901.xml"/><Relationship Id="rId1117" Type="http://schemas.openxmlformats.org/officeDocument/2006/relationships/worksheet" Target="worksheets/sheet1117.xml"/><Relationship Id="rId30" Type="http://schemas.openxmlformats.org/officeDocument/2006/relationships/worksheet" Target="worksheets/sheet30.xml"/><Relationship Id="rId126" Type="http://schemas.openxmlformats.org/officeDocument/2006/relationships/worksheet" Target="worksheets/sheet126.xml"/><Relationship Id="rId333" Type="http://schemas.openxmlformats.org/officeDocument/2006/relationships/worksheet" Target="worksheets/sheet333.xml"/><Relationship Id="rId540" Type="http://schemas.openxmlformats.org/officeDocument/2006/relationships/worksheet" Target="worksheets/sheet540.xml"/><Relationship Id="rId778" Type="http://schemas.openxmlformats.org/officeDocument/2006/relationships/worksheet" Target="worksheets/sheet778.xml"/><Relationship Id="rId985" Type="http://schemas.openxmlformats.org/officeDocument/2006/relationships/worksheet" Target="worksheets/sheet985.xml"/><Relationship Id="rId1170" Type="http://schemas.openxmlformats.org/officeDocument/2006/relationships/worksheet" Target="worksheets/sheet1170.xml"/><Relationship Id="rId638" Type="http://schemas.openxmlformats.org/officeDocument/2006/relationships/worksheet" Target="worksheets/sheet638.xml"/><Relationship Id="rId845" Type="http://schemas.openxmlformats.org/officeDocument/2006/relationships/worksheet" Target="worksheets/sheet845.xml"/><Relationship Id="rId1030" Type="http://schemas.openxmlformats.org/officeDocument/2006/relationships/worksheet" Target="worksheets/sheet1030.xml"/><Relationship Id="rId277" Type="http://schemas.openxmlformats.org/officeDocument/2006/relationships/worksheet" Target="worksheets/sheet277.xml"/><Relationship Id="rId400" Type="http://schemas.openxmlformats.org/officeDocument/2006/relationships/worksheet" Target="worksheets/sheet400.xml"/><Relationship Id="rId484" Type="http://schemas.openxmlformats.org/officeDocument/2006/relationships/worksheet" Target="worksheets/sheet484.xml"/><Relationship Id="rId705" Type="http://schemas.openxmlformats.org/officeDocument/2006/relationships/worksheet" Target="worksheets/sheet705.xml"/><Relationship Id="rId1128" Type="http://schemas.openxmlformats.org/officeDocument/2006/relationships/worksheet" Target="worksheets/sheet1128.xml"/><Relationship Id="rId137" Type="http://schemas.openxmlformats.org/officeDocument/2006/relationships/worksheet" Target="worksheets/sheet137.xml"/><Relationship Id="rId344" Type="http://schemas.openxmlformats.org/officeDocument/2006/relationships/worksheet" Target="worksheets/sheet344.xml"/><Relationship Id="rId691" Type="http://schemas.openxmlformats.org/officeDocument/2006/relationships/worksheet" Target="worksheets/sheet691.xml"/><Relationship Id="rId789" Type="http://schemas.openxmlformats.org/officeDocument/2006/relationships/worksheet" Target="worksheets/sheet789.xml"/><Relationship Id="rId912" Type="http://schemas.openxmlformats.org/officeDocument/2006/relationships/worksheet" Target="worksheets/sheet912.xml"/><Relationship Id="rId996" Type="http://schemas.openxmlformats.org/officeDocument/2006/relationships/worksheet" Target="worksheets/sheet996.xml"/><Relationship Id="rId41" Type="http://schemas.openxmlformats.org/officeDocument/2006/relationships/worksheet" Target="worksheets/sheet41.xml"/><Relationship Id="rId551" Type="http://schemas.openxmlformats.org/officeDocument/2006/relationships/worksheet" Target="worksheets/sheet551.xml"/><Relationship Id="rId649" Type="http://schemas.openxmlformats.org/officeDocument/2006/relationships/worksheet" Target="worksheets/sheet649.xml"/><Relationship Id="rId856" Type="http://schemas.openxmlformats.org/officeDocument/2006/relationships/worksheet" Target="worksheets/sheet856.xml"/><Relationship Id="rId1181" Type="http://schemas.openxmlformats.org/officeDocument/2006/relationships/worksheet" Target="worksheets/sheet1181.xml"/><Relationship Id="rId190" Type="http://schemas.openxmlformats.org/officeDocument/2006/relationships/worksheet" Target="worksheets/sheet190.xml"/><Relationship Id="rId204" Type="http://schemas.openxmlformats.org/officeDocument/2006/relationships/worksheet" Target="worksheets/sheet204.xml"/><Relationship Id="rId288" Type="http://schemas.openxmlformats.org/officeDocument/2006/relationships/worksheet" Target="worksheets/sheet288.xml"/><Relationship Id="rId411" Type="http://schemas.openxmlformats.org/officeDocument/2006/relationships/worksheet" Target="worksheets/sheet411.xml"/><Relationship Id="rId509" Type="http://schemas.openxmlformats.org/officeDocument/2006/relationships/worksheet" Target="worksheets/sheet509.xml"/><Relationship Id="rId1041" Type="http://schemas.openxmlformats.org/officeDocument/2006/relationships/worksheet" Target="worksheets/sheet1041.xml"/><Relationship Id="rId1139" Type="http://schemas.openxmlformats.org/officeDocument/2006/relationships/worksheet" Target="worksheets/sheet1139.xml"/><Relationship Id="rId495" Type="http://schemas.openxmlformats.org/officeDocument/2006/relationships/worksheet" Target="worksheets/sheet495.xml"/><Relationship Id="rId716" Type="http://schemas.openxmlformats.org/officeDocument/2006/relationships/worksheet" Target="worksheets/sheet716.xml"/><Relationship Id="rId923" Type="http://schemas.openxmlformats.org/officeDocument/2006/relationships/worksheet" Target="worksheets/sheet923.xml"/><Relationship Id="rId52" Type="http://schemas.openxmlformats.org/officeDocument/2006/relationships/worksheet" Target="worksheets/sheet52.xml"/><Relationship Id="rId148" Type="http://schemas.openxmlformats.org/officeDocument/2006/relationships/worksheet" Target="worksheets/sheet148.xml"/><Relationship Id="rId355" Type="http://schemas.openxmlformats.org/officeDocument/2006/relationships/worksheet" Target="worksheets/sheet355.xml"/><Relationship Id="rId562" Type="http://schemas.openxmlformats.org/officeDocument/2006/relationships/worksheet" Target="worksheets/sheet562.xml"/><Relationship Id="rId1192" Type="http://schemas.openxmlformats.org/officeDocument/2006/relationships/worksheet" Target="worksheets/sheet1192.xml"/><Relationship Id="rId1206" Type="http://schemas.openxmlformats.org/officeDocument/2006/relationships/worksheet" Target="worksheets/sheet1206.xml"/><Relationship Id="rId215" Type="http://schemas.openxmlformats.org/officeDocument/2006/relationships/worksheet" Target="worksheets/sheet215.xml"/><Relationship Id="rId422" Type="http://schemas.openxmlformats.org/officeDocument/2006/relationships/worksheet" Target="worksheets/sheet422.xml"/><Relationship Id="rId867" Type="http://schemas.openxmlformats.org/officeDocument/2006/relationships/worksheet" Target="worksheets/sheet867.xml"/><Relationship Id="rId1052" Type="http://schemas.openxmlformats.org/officeDocument/2006/relationships/worksheet" Target="worksheets/sheet1052.xml"/><Relationship Id="rId299" Type="http://schemas.openxmlformats.org/officeDocument/2006/relationships/worksheet" Target="worksheets/sheet299.xml"/><Relationship Id="rId727" Type="http://schemas.openxmlformats.org/officeDocument/2006/relationships/worksheet" Target="worksheets/sheet727.xml"/><Relationship Id="rId934" Type="http://schemas.openxmlformats.org/officeDocument/2006/relationships/worksheet" Target="worksheets/sheet934.xml"/><Relationship Id="rId63" Type="http://schemas.openxmlformats.org/officeDocument/2006/relationships/worksheet" Target="worksheets/sheet63.xml"/><Relationship Id="rId159" Type="http://schemas.openxmlformats.org/officeDocument/2006/relationships/worksheet" Target="worksheets/sheet159.xml"/><Relationship Id="rId366" Type="http://schemas.openxmlformats.org/officeDocument/2006/relationships/worksheet" Target="worksheets/sheet366.xml"/><Relationship Id="rId573" Type="http://schemas.openxmlformats.org/officeDocument/2006/relationships/worksheet" Target="worksheets/sheet573.xml"/><Relationship Id="rId780" Type="http://schemas.openxmlformats.org/officeDocument/2006/relationships/worksheet" Target="worksheets/sheet780.xml"/><Relationship Id="rId1217" Type="http://schemas.openxmlformats.org/officeDocument/2006/relationships/worksheet" Target="worksheets/sheet1217.xml"/><Relationship Id="rId226" Type="http://schemas.openxmlformats.org/officeDocument/2006/relationships/worksheet" Target="worksheets/sheet226.xml"/><Relationship Id="rId433" Type="http://schemas.openxmlformats.org/officeDocument/2006/relationships/worksheet" Target="worksheets/sheet433.xml"/><Relationship Id="rId878" Type="http://schemas.openxmlformats.org/officeDocument/2006/relationships/worksheet" Target="worksheets/sheet878.xml"/><Relationship Id="rId1063" Type="http://schemas.openxmlformats.org/officeDocument/2006/relationships/worksheet" Target="worksheets/sheet1063.xml"/><Relationship Id="rId640" Type="http://schemas.openxmlformats.org/officeDocument/2006/relationships/worksheet" Target="worksheets/sheet640.xml"/><Relationship Id="rId738" Type="http://schemas.openxmlformats.org/officeDocument/2006/relationships/worksheet" Target="worksheets/sheet738.xml"/><Relationship Id="rId945" Type="http://schemas.openxmlformats.org/officeDocument/2006/relationships/worksheet" Target="worksheets/sheet945.xml"/><Relationship Id="rId74" Type="http://schemas.openxmlformats.org/officeDocument/2006/relationships/worksheet" Target="worksheets/sheet74.xml"/><Relationship Id="rId377" Type="http://schemas.openxmlformats.org/officeDocument/2006/relationships/worksheet" Target="worksheets/sheet377.xml"/><Relationship Id="rId500" Type="http://schemas.openxmlformats.org/officeDocument/2006/relationships/worksheet" Target="worksheets/sheet500.xml"/><Relationship Id="rId584" Type="http://schemas.openxmlformats.org/officeDocument/2006/relationships/worksheet" Target="worksheets/sheet584.xml"/><Relationship Id="rId805" Type="http://schemas.openxmlformats.org/officeDocument/2006/relationships/worksheet" Target="worksheets/sheet805.xml"/><Relationship Id="rId1130" Type="http://schemas.openxmlformats.org/officeDocument/2006/relationships/worksheet" Target="worksheets/sheet1130.xml"/><Relationship Id="rId5" Type="http://schemas.openxmlformats.org/officeDocument/2006/relationships/worksheet" Target="worksheets/sheet5.xml"/><Relationship Id="rId237" Type="http://schemas.openxmlformats.org/officeDocument/2006/relationships/worksheet" Target="worksheets/sheet237.xml"/><Relationship Id="rId791" Type="http://schemas.openxmlformats.org/officeDocument/2006/relationships/worksheet" Target="worksheets/sheet791.xml"/><Relationship Id="rId889" Type="http://schemas.openxmlformats.org/officeDocument/2006/relationships/worksheet" Target="worksheets/sheet889.xml"/><Relationship Id="rId1074" Type="http://schemas.openxmlformats.org/officeDocument/2006/relationships/worksheet" Target="worksheets/sheet1074.xml"/><Relationship Id="rId444" Type="http://schemas.openxmlformats.org/officeDocument/2006/relationships/worksheet" Target="worksheets/sheet444.xml"/><Relationship Id="rId651" Type="http://schemas.openxmlformats.org/officeDocument/2006/relationships/worksheet" Target="worksheets/sheet651.xml"/><Relationship Id="rId749" Type="http://schemas.openxmlformats.org/officeDocument/2006/relationships/worksheet" Target="worksheets/sheet749.xml"/><Relationship Id="rId290" Type="http://schemas.openxmlformats.org/officeDocument/2006/relationships/worksheet" Target="worksheets/sheet290.xml"/><Relationship Id="rId304" Type="http://schemas.openxmlformats.org/officeDocument/2006/relationships/worksheet" Target="worksheets/sheet304.xml"/><Relationship Id="rId388" Type="http://schemas.openxmlformats.org/officeDocument/2006/relationships/worksheet" Target="worksheets/sheet388.xml"/><Relationship Id="rId511" Type="http://schemas.openxmlformats.org/officeDocument/2006/relationships/worksheet" Target="worksheets/sheet511.xml"/><Relationship Id="rId609" Type="http://schemas.openxmlformats.org/officeDocument/2006/relationships/worksheet" Target="worksheets/sheet609.xml"/><Relationship Id="rId956" Type="http://schemas.openxmlformats.org/officeDocument/2006/relationships/worksheet" Target="worksheets/sheet956.xml"/><Relationship Id="rId1141" Type="http://schemas.openxmlformats.org/officeDocument/2006/relationships/worksheet" Target="worksheets/sheet1141.xml"/><Relationship Id="rId85" Type="http://schemas.openxmlformats.org/officeDocument/2006/relationships/worksheet" Target="worksheets/sheet85.xml"/><Relationship Id="rId150" Type="http://schemas.openxmlformats.org/officeDocument/2006/relationships/worksheet" Target="worksheets/sheet150.xml"/><Relationship Id="rId595" Type="http://schemas.openxmlformats.org/officeDocument/2006/relationships/worksheet" Target="worksheets/sheet595.xml"/><Relationship Id="rId816" Type="http://schemas.openxmlformats.org/officeDocument/2006/relationships/worksheet" Target="worksheets/sheet816.xml"/><Relationship Id="rId1001" Type="http://schemas.openxmlformats.org/officeDocument/2006/relationships/worksheet" Target="worksheets/sheet1001.xml"/><Relationship Id="rId248" Type="http://schemas.openxmlformats.org/officeDocument/2006/relationships/worksheet" Target="worksheets/sheet248.xml"/><Relationship Id="rId455" Type="http://schemas.openxmlformats.org/officeDocument/2006/relationships/worksheet" Target="worksheets/sheet455.xml"/><Relationship Id="rId662" Type="http://schemas.openxmlformats.org/officeDocument/2006/relationships/worksheet" Target="worksheets/sheet662.xml"/><Relationship Id="rId1085" Type="http://schemas.openxmlformats.org/officeDocument/2006/relationships/worksheet" Target="worksheets/sheet1085.xml"/><Relationship Id="rId12" Type="http://schemas.openxmlformats.org/officeDocument/2006/relationships/worksheet" Target="worksheets/sheet12.xml"/><Relationship Id="rId108" Type="http://schemas.openxmlformats.org/officeDocument/2006/relationships/worksheet" Target="worksheets/sheet108.xml"/><Relationship Id="rId315" Type="http://schemas.openxmlformats.org/officeDocument/2006/relationships/worksheet" Target="worksheets/sheet315.xml"/><Relationship Id="rId522" Type="http://schemas.openxmlformats.org/officeDocument/2006/relationships/worksheet" Target="worksheets/sheet522.xml"/><Relationship Id="rId967" Type="http://schemas.openxmlformats.org/officeDocument/2006/relationships/worksheet" Target="worksheets/sheet967.xml"/><Relationship Id="rId1152" Type="http://schemas.openxmlformats.org/officeDocument/2006/relationships/worksheet" Target="worksheets/sheet1152.xml"/><Relationship Id="rId96" Type="http://schemas.openxmlformats.org/officeDocument/2006/relationships/worksheet" Target="worksheets/sheet96.xml"/><Relationship Id="rId161" Type="http://schemas.openxmlformats.org/officeDocument/2006/relationships/worksheet" Target="worksheets/sheet161.xml"/><Relationship Id="rId399" Type="http://schemas.openxmlformats.org/officeDocument/2006/relationships/worksheet" Target="worksheets/sheet399.xml"/><Relationship Id="rId827" Type="http://schemas.openxmlformats.org/officeDocument/2006/relationships/worksheet" Target="worksheets/sheet827.xml"/><Relationship Id="rId1012" Type="http://schemas.openxmlformats.org/officeDocument/2006/relationships/worksheet" Target="worksheets/sheet1012.xml"/><Relationship Id="rId259" Type="http://schemas.openxmlformats.org/officeDocument/2006/relationships/worksheet" Target="worksheets/sheet259.xml"/><Relationship Id="rId466" Type="http://schemas.openxmlformats.org/officeDocument/2006/relationships/worksheet" Target="worksheets/sheet466.xml"/><Relationship Id="rId673" Type="http://schemas.openxmlformats.org/officeDocument/2006/relationships/worksheet" Target="worksheets/sheet673.xml"/><Relationship Id="rId880" Type="http://schemas.openxmlformats.org/officeDocument/2006/relationships/worksheet" Target="worksheets/sheet880.xml"/><Relationship Id="rId1096" Type="http://schemas.openxmlformats.org/officeDocument/2006/relationships/worksheet" Target="worksheets/sheet1096.xml"/><Relationship Id="rId23" Type="http://schemas.openxmlformats.org/officeDocument/2006/relationships/worksheet" Target="worksheets/sheet23.xml"/><Relationship Id="rId119" Type="http://schemas.openxmlformats.org/officeDocument/2006/relationships/worksheet" Target="worksheets/sheet119.xml"/><Relationship Id="rId326" Type="http://schemas.openxmlformats.org/officeDocument/2006/relationships/worksheet" Target="worksheets/sheet326.xml"/><Relationship Id="rId533" Type="http://schemas.openxmlformats.org/officeDocument/2006/relationships/worksheet" Target="worksheets/sheet533.xml"/><Relationship Id="rId978" Type="http://schemas.openxmlformats.org/officeDocument/2006/relationships/worksheet" Target="worksheets/sheet978.xml"/><Relationship Id="rId1163" Type="http://schemas.openxmlformats.org/officeDocument/2006/relationships/worksheet" Target="worksheets/sheet1163.xml"/><Relationship Id="rId740" Type="http://schemas.openxmlformats.org/officeDocument/2006/relationships/worksheet" Target="worksheets/sheet740.xml"/><Relationship Id="rId838" Type="http://schemas.openxmlformats.org/officeDocument/2006/relationships/worksheet" Target="worksheets/sheet838.xml"/><Relationship Id="rId1023" Type="http://schemas.openxmlformats.org/officeDocument/2006/relationships/worksheet" Target="worksheets/sheet1023.xml"/><Relationship Id="rId172" Type="http://schemas.openxmlformats.org/officeDocument/2006/relationships/worksheet" Target="worksheets/sheet172.xml"/><Relationship Id="rId477" Type="http://schemas.openxmlformats.org/officeDocument/2006/relationships/worksheet" Target="worksheets/sheet477.xml"/><Relationship Id="rId600" Type="http://schemas.openxmlformats.org/officeDocument/2006/relationships/worksheet" Target="worksheets/sheet600.xml"/><Relationship Id="rId684" Type="http://schemas.openxmlformats.org/officeDocument/2006/relationships/worksheet" Target="worksheets/sheet684.xml"/><Relationship Id="rId337" Type="http://schemas.openxmlformats.org/officeDocument/2006/relationships/worksheet" Target="worksheets/sheet337.xml"/><Relationship Id="rId891" Type="http://schemas.openxmlformats.org/officeDocument/2006/relationships/worksheet" Target="worksheets/sheet891.xml"/><Relationship Id="rId905" Type="http://schemas.openxmlformats.org/officeDocument/2006/relationships/worksheet" Target="worksheets/sheet905.xml"/><Relationship Id="rId989" Type="http://schemas.openxmlformats.org/officeDocument/2006/relationships/worksheet" Target="worksheets/sheet989.xml"/><Relationship Id="rId34" Type="http://schemas.openxmlformats.org/officeDocument/2006/relationships/worksheet" Target="worksheets/sheet34.xml"/><Relationship Id="rId544" Type="http://schemas.openxmlformats.org/officeDocument/2006/relationships/worksheet" Target="worksheets/sheet544.xml"/><Relationship Id="rId751" Type="http://schemas.openxmlformats.org/officeDocument/2006/relationships/worksheet" Target="worksheets/sheet751.xml"/><Relationship Id="rId849" Type="http://schemas.openxmlformats.org/officeDocument/2006/relationships/worksheet" Target="worksheets/sheet849.xml"/><Relationship Id="rId1174" Type="http://schemas.openxmlformats.org/officeDocument/2006/relationships/worksheet" Target="worksheets/sheet1174.xml"/><Relationship Id="rId183" Type="http://schemas.openxmlformats.org/officeDocument/2006/relationships/worksheet" Target="worksheets/sheet183.xml"/><Relationship Id="rId390" Type="http://schemas.openxmlformats.org/officeDocument/2006/relationships/worksheet" Target="worksheets/sheet390.xml"/><Relationship Id="rId404" Type="http://schemas.openxmlformats.org/officeDocument/2006/relationships/worksheet" Target="worksheets/sheet404.xml"/><Relationship Id="rId611" Type="http://schemas.openxmlformats.org/officeDocument/2006/relationships/worksheet" Target="worksheets/sheet611.xml"/><Relationship Id="rId1034" Type="http://schemas.openxmlformats.org/officeDocument/2006/relationships/worksheet" Target="worksheets/sheet1034.xml"/><Relationship Id="rId250" Type="http://schemas.openxmlformats.org/officeDocument/2006/relationships/worksheet" Target="worksheets/sheet250.xml"/><Relationship Id="rId488" Type="http://schemas.openxmlformats.org/officeDocument/2006/relationships/worksheet" Target="worksheets/sheet488.xml"/><Relationship Id="rId695" Type="http://schemas.openxmlformats.org/officeDocument/2006/relationships/worksheet" Target="worksheets/sheet695.xml"/><Relationship Id="rId709" Type="http://schemas.openxmlformats.org/officeDocument/2006/relationships/worksheet" Target="worksheets/sheet709.xml"/><Relationship Id="rId916" Type="http://schemas.openxmlformats.org/officeDocument/2006/relationships/worksheet" Target="worksheets/sheet916.xml"/><Relationship Id="rId1101" Type="http://schemas.openxmlformats.org/officeDocument/2006/relationships/worksheet" Target="worksheets/sheet1101.xml"/><Relationship Id="rId45" Type="http://schemas.openxmlformats.org/officeDocument/2006/relationships/worksheet" Target="worksheets/sheet45.xml"/><Relationship Id="rId110" Type="http://schemas.openxmlformats.org/officeDocument/2006/relationships/worksheet" Target="worksheets/sheet110.xml"/><Relationship Id="rId348" Type="http://schemas.openxmlformats.org/officeDocument/2006/relationships/worksheet" Target="worksheets/sheet348.xml"/><Relationship Id="rId555" Type="http://schemas.openxmlformats.org/officeDocument/2006/relationships/worksheet" Target="worksheets/sheet555.xml"/><Relationship Id="rId762" Type="http://schemas.openxmlformats.org/officeDocument/2006/relationships/worksheet" Target="worksheets/sheet762.xml"/><Relationship Id="rId1185" Type="http://schemas.openxmlformats.org/officeDocument/2006/relationships/worksheet" Target="worksheets/sheet1185.xml"/><Relationship Id="rId194" Type="http://schemas.openxmlformats.org/officeDocument/2006/relationships/worksheet" Target="worksheets/sheet194.xml"/><Relationship Id="rId208" Type="http://schemas.openxmlformats.org/officeDocument/2006/relationships/worksheet" Target="worksheets/sheet208.xml"/><Relationship Id="rId415" Type="http://schemas.openxmlformats.org/officeDocument/2006/relationships/worksheet" Target="worksheets/sheet415.xml"/><Relationship Id="rId622" Type="http://schemas.openxmlformats.org/officeDocument/2006/relationships/worksheet" Target="worksheets/sheet622.xml"/><Relationship Id="rId1045" Type="http://schemas.openxmlformats.org/officeDocument/2006/relationships/worksheet" Target="worksheets/sheet1045.xml"/><Relationship Id="rId261" Type="http://schemas.openxmlformats.org/officeDocument/2006/relationships/worksheet" Target="worksheets/sheet261.xml"/><Relationship Id="rId499" Type="http://schemas.openxmlformats.org/officeDocument/2006/relationships/worksheet" Target="worksheets/sheet499.xml"/><Relationship Id="rId927" Type="http://schemas.openxmlformats.org/officeDocument/2006/relationships/worksheet" Target="worksheets/sheet927.xml"/><Relationship Id="rId1112" Type="http://schemas.openxmlformats.org/officeDocument/2006/relationships/worksheet" Target="worksheets/sheet1112.xml"/><Relationship Id="rId56" Type="http://schemas.openxmlformats.org/officeDocument/2006/relationships/worksheet" Target="worksheets/sheet56.xml"/><Relationship Id="rId359" Type="http://schemas.openxmlformats.org/officeDocument/2006/relationships/worksheet" Target="worksheets/sheet359.xml"/><Relationship Id="rId566" Type="http://schemas.openxmlformats.org/officeDocument/2006/relationships/worksheet" Target="worksheets/sheet566.xml"/><Relationship Id="rId773" Type="http://schemas.openxmlformats.org/officeDocument/2006/relationships/worksheet" Target="worksheets/sheet773.xml"/><Relationship Id="rId1196" Type="http://schemas.openxmlformats.org/officeDocument/2006/relationships/worksheet" Target="worksheets/sheet1196.xml"/><Relationship Id="rId121" Type="http://schemas.openxmlformats.org/officeDocument/2006/relationships/worksheet" Target="worksheets/sheet121.xml"/><Relationship Id="rId219" Type="http://schemas.openxmlformats.org/officeDocument/2006/relationships/worksheet" Target="worksheets/sheet219.xml"/><Relationship Id="rId426" Type="http://schemas.openxmlformats.org/officeDocument/2006/relationships/worksheet" Target="worksheets/sheet426.xml"/><Relationship Id="rId633" Type="http://schemas.openxmlformats.org/officeDocument/2006/relationships/worksheet" Target="worksheets/sheet633.xml"/><Relationship Id="rId980" Type="http://schemas.openxmlformats.org/officeDocument/2006/relationships/worksheet" Target="worksheets/sheet980.xml"/><Relationship Id="rId1056" Type="http://schemas.openxmlformats.org/officeDocument/2006/relationships/worksheet" Target="worksheets/sheet1056.xml"/><Relationship Id="rId840" Type="http://schemas.openxmlformats.org/officeDocument/2006/relationships/worksheet" Target="worksheets/sheet840.xml"/><Relationship Id="rId938" Type="http://schemas.openxmlformats.org/officeDocument/2006/relationships/worksheet" Target="worksheets/sheet938.xml"/><Relationship Id="rId67" Type="http://schemas.openxmlformats.org/officeDocument/2006/relationships/worksheet" Target="worksheets/sheet67.xml"/><Relationship Id="rId272" Type="http://schemas.openxmlformats.org/officeDocument/2006/relationships/worksheet" Target="worksheets/sheet272.xml"/><Relationship Id="rId577" Type="http://schemas.openxmlformats.org/officeDocument/2006/relationships/worksheet" Target="worksheets/sheet577.xml"/><Relationship Id="rId700" Type="http://schemas.openxmlformats.org/officeDocument/2006/relationships/worksheet" Target="worksheets/sheet700.xml"/><Relationship Id="rId1123" Type="http://schemas.openxmlformats.org/officeDocument/2006/relationships/worksheet" Target="worksheets/sheet1123.xml"/><Relationship Id="rId132" Type="http://schemas.openxmlformats.org/officeDocument/2006/relationships/worksheet" Target="worksheets/sheet132.xml"/><Relationship Id="rId784" Type="http://schemas.openxmlformats.org/officeDocument/2006/relationships/worksheet" Target="worksheets/sheet784.xml"/><Relationship Id="rId991" Type="http://schemas.openxmlformats.org/officeDocument/2006/relationships/worksheet" Target="worksheets/sheet991.xml"/><Relationship Id="rId1067" Type="http://schemas.openxmlformats.org/officeDocument/2006/relationships/worksheet" Target="worksheets/sheet1067.xml"/><Relationship Id="rId437" Type="http://schemas.openxmlformats.org/officeDocument/2006/relationships/worksheet" Target="worksheets/sheet437.xml"/><Relationship Id="rId644" Type="http://schemas.openxmlformats.org/officeDocument/2006/relationships/worksheet" Target="worksheets/sheet644.xml"/><Relationship Id="rId851" Type="http://schemas.openxmlformats.org/officeDocument/2006/relationships/worksheet" Target="worksheets/sheet851.xml"/><Relationship Id="rId283" Type="http://schemas.openxmlformats.org/officeDocument/2006/relationships/worksheet" Target="worksheets/sheet283.xml"/><Relationship Id="rId490" Type="http://schemas.openxmlformats.org/officeDocument/2006/relationships/worksheet" Target="worksheets/sheet490.xml"/><Relationship Id="rId504" Type="http://schemas.openxmlformats.org/officeDocument/2006/relationships/worksheet" Target="worksheets/sheet504.xml"/><Relationship Id="rId711" Type="http://schemas.openxmlformats.org/officeDocument/2006/relationships/worksheet" Target="worksheets/sheet711.xml"/><Relationship Id="rId949" Type="http://schemas.openxmlformats.org/officeDocument/2006/relationships/worksheet" Target="worksheets/sheet949.xml"/><Relationship Id="rId1134" Type="http://schemas.openxmlformats.org/officeDocument/2006/relationships/worksheet" Target="worksheets/sheet1134.xml"/><Relationship Id="rId78" Type="http://schemas.openxmlformats.org/officeDocument/2006/relationships/worksheet" Target="worksheets/sheet78.xml"/><Relationship Id="rId143" Type="http://schemas.openxmlformats.org/officeDocument/2006/relationships/worksheet" Target="worksheets/sheet143.xml"/><Relationship Id="rId350" Type="http://schemas.openxmlformats.org/officeDocument/2006/relationships/worksheet" Target="worksheets/sheet350.xml"/><Relationship Id="rId588" Type="http://schemas.openxmlformats.org/officeDocument/2006/relationships/worksheet" Target="worksheets/sheet588.xml"/><Relationship Id="rId795" Type="http://schemas.openxmlformats.org/officeDocument/2006/relationships/worksheet" Target="worksheets/sheet795.xml"/><Relationship Id="rId809" Type="http://schemas.openxmlformats.org/officeDocument/2006/relationships/worksheet" Target="worksheets/sheet809.xml"/><Relationship Id="rId1201" Type="http://schemas.openxmlformats.org/officeDocument/2006/relationships/worksheet" Target="worksheets/sheet1201.xml"/><Relationship Id="rId9" Type="http://schemas.openxmlformats.org/officeDocument/2006/relationships/worksheet" Target="worksheets/sheet9.xml"/><Relationship Id="rId210" Type="http://schemas.openxmlformats.org/officeDocument/2006/relationships/worksheet" Target="worksheets/sheet210.xml"/><Relationship Id="rId448" Type="http://schemas.openxmlformats.org/officeDocument/2006/relationships/worksheet" Target="worksheets/sheet448.xml"/><Relationship Id="rId655" Type="http://schemas.openxmlformats.org/officeDocument/2006/relationships/worksheet" Target="worksheets/sheet655.xml"/><Relationship Id="rId862" Type="http://schemas.openxmlformats.org/officeDocument/2006/relationships/worksheet" Target="worksheets/sheet862.xml"/><Relationship Id="rId1078" Type="http://schemas.openxmlformats.org/officeDocument/2006/relationships/worksheet" Target="worksheets/sheet1078.xml"/><Relationship Id="rId294" Type="http://schemas.openxmlformats.org/officeDocument/2006/relationships/worksheet" Target="worksheets/sheet294.xml"/><Relationship Id="rId308" Type="http://schemas.openxmlformats.org/officeDocument/2006/relationships/worksheet" Target="worksheets/sheet308.xml"/><Relationship Id="rId515" Type="http://schemas.openxmlformats.org/officeDocument/2006/relationships/worksheet" Target="worksheets/sheet515.xml"/><Relationship Id="rId722" Type="http://schemas.openxmlformats.org/officeDocument/2006/relationships/worksheet" Target="worksheets/sheet722.xml"/><Relationship Id="rId1145" Type="http://schemas.openxmlformats.org/officeDocument/2006/relationships/worksheet" Target="worksheets/sheet1145.xml"/><Relationship Id="rId89" Type="http://schemas.openxmlformats.org/officeDocument/2006/relationships/worksheet" Target="worksheets/sheet89.xml"/><Relationship Id="rId154" Type="http://schemas.openxmlformats.org/officeDocument/2006/relationships/worksheet" Target="worksheets/sheet154.xml"/><Relationship Id="rId361" Type="http://schemas.openxmlformats.org/officeDocument/2006/relationships/worksheet" Target="worksheets/sheet361.xml"/><Relationship Id="rId599" Type="http://schemas.openxmlformats.org/officeDocument/2006/relationships/worksheet" Target="worksheets/sheet599.xml"/><Relationship Id="rId1005" Type="http://schemas.openxmlformats.org/officeDocument/2006/relationships/worksheet" Target="worksheets/sheet1005.xml"/><Relationship Id="rId1212" Type="http://schemas.openxmlformats.org/officeDocument/2006/relationships/worksheet" Target="worksheets/sheet1212.xml"/><Relationship Id="rId459" Type="http://schemas.openxmlformats.org/officeDocument/2006/relationships/worksheet" Target="worksheets/sheet459.xml"/><Relationship Id="rId666" Type="http://schemas.openxmlformats.org/officeDocument/2006/relationships/worksheet" Target="worksheets/sheet666.xml"/><Relationship Id="rId873" Type="http://schemas.openxmlformats.org/officeDocument/2006/relationships/worksheet" Target="worksheets/sheet873.xml"/><Relationship Id="rId1089" Type="http://schemas.openxmlformats.org/officeDocument/2006/relationships/worksheet" Target="worksheets/sheet1089.xml"/><Relationship Id="rId16" Type="http://schemas.openxmlformats.org/officeDocument/2006/relationships/worksheet" Target="worksheets/sheet16.xml"/><Relationship Id="rId221" Type="http://schemas.openxmlformats.org/officeDocument/2006/relationships/worksheet" Target="worksheets/sheet221.xml"/><Relationship Id="rId319" Type="http://schemas.openxmlformats.org/officeDocument/2006/relationships/worksheet" Target="worksheets/sheet319.xml"/><Relationship Id="rId526" Type="http://schemas.openxmlformats.org/officeDocument/2006/relationships/worksheet" Target="worksheets/sheet526.xml"/><Relationship Id="rId1156" Type="http://schemas.openxmlformats.org/officeDocument/2006/relationships/worksheet" Target="worksheets/sheet1156.xml"/><Relationship Id="rId733" Type="http://schemas.openxmlformats.org/officeDocument/2006/relationships/worksheet" Target="worksheets/sheet733.xml"/><Relationship Id="rId940" Type="http://schemas.openxmlformats.org/officeDocument/2006/relationships/worksheet" Target="worksheets/sheet940.xml"/><Relationship Id="rId1016" Type="http://schemas.openxmlformats.org/officeDocument/2006/relationships/worksheet" Target="worksheets/sheet1016.xml"/><Relationship Id="rId165" Type="http://schemas.openxmlformats.org/officeDocument/2006/relationships/worksheet" Target="worksheets/sheet165.xml"/><Relationship Id="rId372" Type="http://schemas.openxmlformats.org/officeDocument/2006/relationships/worksheet" Target="worksheets/sheet372.xml"/><Relationship Id="rId677" Type="http://schemas.openxmlformats.org/officeDocument/2006/relationships/worksheet" Target="worksheets/sheet677.xml"/><Relationship Id="rId800" Type="http://schemas.openxmlformats.org/officeDocument/2006/relationships/worksheet" Target="worksheets/sheet800.xml"/><Relationship Id="rId1223" Type="http://schemas.openxmlformats.org/officeDocument/2006/relationships/theme" Target="theme/theme1.xml"/><Relationship Id="rId232" Type="http://schemas.openxmlformats.org/officeDocument/2006/relationships/worksheet" Target="worksheets/sheet232.xml"/><Relationship Id="rId884" Type="http://schemas.openxmlformats.org/officeDocument/2006/relationships/worksheet" Target="worksheets/sheet884.xml"/><Relationship Id="rId27" Type="http://schemas.openxmlformats.org/officeDocument/2006/relationships/worksheet" Target="worksheets/sheet27.xml"/><Relationship Id="rId537" Type="http://schemas.openxmlformats.org/officeDocument/2006/relationships/worksheet" Target="worksheets/sheet537.xml"/><Relationship Id="rId744" Type="http://schemas.openxmlformats.org/officeDocument/2006/relationships/worksheet" Target="worksheets/sheet744.xml"/><Relationship Id="rId951" Type="http://schemas.openxmlformats.org/officeDocument/2006/relationships/worksheet" Target="worksheets/sheet951.xml"/><Relationship Id="rId1167" Type="http://schemas.openxmlformats.org/officeDocument/2006/relationships/worksheet" Target="worksheets/sheet1167.xml"/><Relationship Id="rId80" Type="http://schemas.openxmlformats.org/officeDocument/2006/relationships/worksheet" Target="worksheets/sheet80.xml"/><Relationship Id="rId176" Type="http://schemas.openxmlformats.org/officeDocument/2006/relationships/worksheet" Target="worksheets/sheet176.xml"/><Relationship Id="rId383" Type="http://schemas.openxmlformats.org/officeDocument/2006/relationships/worksheet" Target="worksheets/sheet383.xml"/><Relationship Id="rId590" Type="http://schemas.openxmlformats.org/officeDocument/2006/relationships/worksheet" Target="worksheets/sheet590.xml"/><Relationship Id="rId604" Type="http://schemas.openxmlformats.org/officeDocument/2006/relationships/worksheet" Target="worksheets/sheet604.xml"/><Relationship Id="rId811" Type="http://schemas.openxmlformats.org/officeDocument/2006/relationships/worksheet" Target="worksheets/sheet811.xml"/><Relationship Id="rId1027" Type="http://schemas.openxmlformats.org/officeDocument/2006/relationships/worksheet" Target="worksheets/sheet1027.xml"/><Relationship Id="rId243" Type="http://schemas.openxmlformats.org/officeDocument/2006/relationships/worksheet" Target="worksheets/sheet243.xml"/><Relationship Id="rId450" Type="http://schemas.openxmlformats.org/officeDocument/2006/relationships/worksheet" Target="worksheets/sheet450.xml"/><Relationship Id="rId688" Type="http://schemas.openxmlformats.org/officeDocument/2006/relationships/worksheet" Target="worksheets/sheet688.xml"/><Relationship Id="rId895" Type="http://schemas.openxmlformats.org/officeDocument/2006/relationships/worksheet" Target="worksheets/sheet895.xml"/><Relationship Id="rId909" Type="http://schemas.openxmlformats.org/officeDocument/2006/relationships/worksheet" Target="worksheets/sheet909.xml"/><Relationship Id="rId1080" Type="http://schemas.openxmlformats.org/officeDocument/2006/relationships/worksheet" Target="worksheets/sheet1080.xml"/><Relationship Id="rId38" Type="http://schemas.openxmlformats.org/officeDocument/2006/relationships/worksheet" Target="worksheets/sheet38.xml"/><Relationship Id="rId103" Type="http://schemas.openxmlformats.org/officeDocument/2006/relationships/worksheet" Target="worksheets/sheet103.xml"/><Relationship Id="rId310" Type="http://schemas.openxmlformats.org/officeDocument/2006/relationships/worksheet" Target="worksheets/sheet310.xml"/><Relationship Id="rId548" Type="http://schemas.openxmlformats.org/officeDocument/2006/relationships/worksheet" Target="worksheets/sheet548.xml"/><Relationship Id="rId755" Type="http://schemas.openxmlformats.org/officeDocument/2006/relationships/worksheet" Target="worksheets/sheet755.xml"/><Relationship Id="rId962" Type="http://schemas.openxmlformats.org/officeDocument/2006/relationships/worksheet" Target="worksheets/sheet962.xml"/><Relationship Id="rId1178" Type="http://schemas.openxmlformats.org/officeDocument/2006/relationships/worksheet" Target="worksheets/sheet1178.xml"/><Relationship Id="rId91" Type="http://schemas.openxmlformats.org/officeDocument/2006/relationships/worksheet" Target="worksheets/sheet91.xml"/><Relationship Id="rId187" Type="http://schemas.openxmlformats.org/officeDocument/2006/relationships/worksheet" Target="worksheets/sheet187.xml"/><Relationship Id="rId394" Type="http://schemas.openxmlformats.org/officeDocument/2006/relationships/worksheet" Target="worksheets/sheet394.xml"/><Relationship Id="rId408" Type="http://schemas.openxmlformats.org/officeDocument/2006/relationships/worksheet" Target="worksheets/sheet408.xml"/><Relationship Id="rId615" Type="http://schemas.openxmlformats.org/officeDocument/2006/relationships/worksheet" Target="worksheets/sheet615.xml"/><Relationship Id="rId822" Type="http://schemas.openxmlformats.org/officeDocument/2006/relationships/worksheet" Target="worksheets/sheet822.xml"/><Relationship Id="rId1038" Type="http://schemas.openxmlformats.org/officeDocument/2006/relationships/worksheet" Target="worksheets/sheet1038.xml"/><Relationship Id="rId254" Type="http://schemas.openxmlformats.org/officeDocument/2006/relationships/worksheet" Target="worksheets/sheet254.xml"/><Relationship Id="rId699" Type="http://schemas.openxmlformats.org/officeDocument/2006/relationships/worksheet" Target="worksheets/sheet699.xml"/><Relationship Id="rId1091" Type="http://schemas.openxmlformats.org/officeDocument/2006/relationships/worksheet" Target="worksheets/sheet1091.xml"/><Relationship Id="rId1105" Type="http://schemas.openxmlformats.org/officeDocument/2006/relationships/worksheet" Target="worksheets/sheet1105.xml"/><Relationship Id="rId49" Type="http://schemas.openxmlformats.org/officeDocument/2006/relationships/worksheet" Target="worksheets/sheet49.xml"/><Relationship Id="rId114" Type="http://schemas.openxmlformats.org/officeDocument/2006/relationships/worksheet" Target="worksheets/sheet114.xml"/><Relationship Id="rId461" Type="http://schemas.openxmlformats.org/officeDocument/2006/relationships/worksheet" Target="worksheets/sheet461.xml"/><Relationship Id="rId559" Type="http://schemas.openxmlformats.org/officeDocument/2006/relationships/worksheet" Target="worksheets/sheet559.xml"/><Relationship Id="rId766" Type="http://schemas.openxmlformats.org/officeDocument/2006/relationships/worksheet" Target="worksheets/sheet766.xml"/><Relationship Id="rId1189" Type="http://schemas.openxmlformats.org/officeDocument/2006/relationships/worksheet" Target="worksheets/sheet1189.xml"/><Relationship Id="rId198" Type="http://schemas.openxmlformats.org/officeDocument/2006/relationships/worksheet" Target="worksheets/sheet198.xml"/><Relationship Id="rId321" Type="http://schemas.openxmlformats.org/officeDocument/2006/relationships/worksheet" Target="worksheets/sheet321.xml"/><Relationship Id="rId419" Type="http://schemas.openxmlformats.org/officeDocument/2006/relationships/worksheet" Target="worksheets/sheet419.xml"/><Relationship Id="rId626" Type="http://schemas.openxmlformats.org/officeDocument/2006/relationships/worksheet" Target="worksheets/sheet626.xml"/><Relationship Id="rId973" Type="http://schemas.openxmlformats.org/officeDocument/2006/relationships/worksheet" Target="worksheets/sheet973.xml"/><Relationship Id="rId1049" Type="http://schemas.openxmlformats.org/officeDocument/2006/relationships/worksheet" Target="worksheets/sheet1049.xml"/><Relationship Id="rId833" Type="http://schemas.openxmlformats.org/officeDocument/2006/relationships/worksheet" Target="worksheets/sheet833.xml"/><Relationship Id="rId1116" Type="http://schemas.openxmlformats.org/officeDocument/2006/relationships/worksheet" Target="worksheets/sheet1116.xml"/><Relationship Id="rId265" Type="http://schemas.openxmlformats.org/officeDocument/2006/relationships/worksheet" Target="worksheets/sheet265.xml"/><Relationship Id="rId472" Type="http://schemas.openxmlformats.org/officeDocument/2006/relationships/worksheet" Target="worksheets/sheet472.xml"/><Relationship Id="rId900" Type="http://schemas.openxmlformats.org/officeDocument/2006/relationships/worksheet" Target="worksheets/sheet900.xml"/><Relationship Id="rId125" Type="http://schemas.openxmlformats.org/officeDocument/2006/relationships/worksheet" Target="worksheets/sheet125.xml"/><Relationship Id="rId332" Type="http://schemas.openxmlformats.org/officeDocument/2006/relationships/worksheet" Target="worksheets/sheet332.xml"/><Relationship Id="rId777" Type="http://schemas.openxmlformats.org/officeDocument/2006/relationships/worksheet" Target="worksheets/sheet777.xml"/><Relationship Id="rId984" Type="http://schemas.openxmlformats.org/officeDocument/2006/relationships/worksheet" Target="worksheets/sheet984.xml"/><Relationship Id="rId637" Type="http://schemas.openxmlformats.org/officeDocument/2006/relationships/worksheet" Target="worksheets/sheet637.xml"/><Relationship Id="rId844" Type="http://schemas.openxmlformats.org/officeDocument/2006/relationships/worksheet" Target="worksheets/sheet844.xml"/><Relationship Id="rId276" Type="http://schemas.openxmlformats.org/officeDocument/2006/relationships/worksheet" Target="worksheets/sheet276.xml"/><Relationship Id="rId483" Type="http://schemas.openxmlformats.org/officeDocument/2006/relationships/worksheet" Target="worksheets/sheet483.xml"/><Relationship Id="rId690" Type="http://schemas.openxmlformats.org/officeDocument/2006/relationships/worksheet" Target="worksheets/sheet690.xml"/><Relationship Id="rId704" Type="http://schemas.openxmlformats.org/officeDocument/2006/relationships/worksheet" Target="worksheets/sheet704.xml"/><Relationship Id="rId911" Type="http://schemas.openxmlformats.org/officeDocument/2006/relationships/worksheet" Target="worksheets/sheet911.xml"/><Relationship Id="rId1127" Type="http://schemas.openxmlformats.org/officeDocument/2006/relationships/worksheet" Target="worksheets/sheet1127.xml"/><Relationship Id="rId40" Type="http://schemas.openxmlformats.org/officeDocument/2006/relationships/worksheet" Target="worksheets/sheet40.xml"/><Relationship Id="rId136" Type="http://schemas.openxmlformats.org/officeDocument/2006/relationships/worksheet" Target="worksheets/sheet136.xml"/><Relationship Id="rId343" Type="http://schemas.openxmlformats.org/officeDocument/2006/relationships/worksheet" Target="worksheets/sheet343.xml"/><Relationship Id="rId550" Type="http://schemas.openxmlformats.org/officeDocument/2006/relationships/worksheet" Target="worksheets/sheet550.xml"/><Relationship Id="rId788" Type="http://schemas.openxmlformats.org/officeDocument/2006/relationships/worksheet" Target="worksheets/sheet788.xml"/><Relationship Id="rId995" Type="http://schemas.openxmlformats.org/officeDocument/2006/relationships/worksheet" Target="worksheets/sheet995.xml"/><Relationship Id="rId1180" Type="http://schemas.openxmlformats.org/officeDocument/2006/relationships/worksheet" Target="worksheets/sheet1180.xml"/><Relationship Id="rId203" Type="http://schemas.openxmlformats.org/officeDocument/2006/relationships/worksheet" Target="worksheets/sheet203.xml"/><Relationship Id="rId648" Type="http://schemas.openxmlformats.org/officeDocument/2006/relationships/worksheet" Target="worksheets/sheet648.xml"/><Relationship Id="rId855" Type="http://schemas.openxmlformats.org/officeDocument/2006/relationships/worksheet" Target="worksheets/sheet855.xml"/><Relationship Id="rId1040" Type="http://schemas.openxmlformats.org/officeDocument/2006/relationships/worksheet" Target="worksheets/sheet1040.xml"/><Relationship Id="rId287" Type="http://schemas.openxmlformats.org/officeDocument/2006/relationships/worksheet" Target="worksheets/sheet287.xml"/><Relationship Id="rId410" Type="http://schemas.openxmlformats.org/officeDocument/2006/relationships/worksheet" Target="worksheets/sheet410.xml"/><Relationship Id="rId494" Type="http://schemas.openxmlformats.org/officeDocument/2006/relationships/worksheet" Target="worksheets/sheet494.xml"/><Relationship Id="rId508" Type="http://schemas.openxmlformats.org/officeDocument/2006/relationships/worksheet" Target="worksheets/sheet508.xml"/><Relationship Id="rId715" Type="http://schemas.openxmlformats.org/officeDocument/2006/relationships/worksheet" Target="worksheets/sheet715.xml"/><Relationship Id="rId922" Type="http://schemas.openxmlformats.org/officeDocument/2006/relationships/worksheet" Target="worksheets/sheet922.xml"/><Relationship Id="rId1138" Type="http://schemas.openxmlformats.org/officeDocument/2006/relationships/worksheet" Target="worksheets/sheet1138.xml"/><Relationship Id="rId147" Type="http://schemas.openxmlformats.org/officeDocument/2006/relationships/worksheet" Target="worksheets/sheet147.xml"/><Relationship Id="rId354" Type="http://schemas.openxmlformats.org/officeDocument/2006/relationships/worksheet" Target="worksheets/sheet354.xml"/><Relationship Id="rId799" Type="http://schemas.openxmlformats.org/officeDocument/2006/relationships/worksheet" Target="worksheets/sheet799.xml"/><Relationship Id="rId1191" Type="http://schemas.openxmlformats.org/officeDocument/2006/relationships/worksheet" Target="worksheets/sheet1191.xml"/><Relationship Id="rId1205" Type="http://schemas.openxmlformats.org/officeDocument/2006/relationships/worksheet" Target="worksheets/sheet1205.xml"/><Relationship Id="rId51" Type="http://schemas.openxmlformats.org/officeDocument/2006/relationships/worksheet" Target="worksheets/sheet51.xml"/><Relationship Id="rId561" Type="http://schemas.openxmlformats.org/officeDocument/2006/relationships/worksheet" Target="worksheets/sheet561.xml"/><Relationship Id="rId659" Type="http://schemas.openxmlformats.org/officeDocument/2006/relationships/worksheet" Target="worksheets/sheet659.xml"/><Relationship Id="rId866" Type="http://schemas.openxmlformats.org/officeDocument/2006/relationships/worksheet" Target="worksheets/sheet866.xml"/><Relationship Id="rId214" Type="http://schemas.openxmlformats.org/officeDocument/2006/relationships/worksheet" Target="worksheets/sheet214.xml"/><Relationship Id="rId298" Type="http://schemas.openxmlformats.org/officeDocument/2006/relationships/worksheet" Target="worksheets/sheet298.xml"/><Relationship Id="rId421" Type="http://schemas.openxmlformats.org/officeDocument/2006/relationships/worksheet" Target="worksheets/sheet421.xml"/><Relationship Id="rId519" Type="http://schemas.openxmlformats.org/officeDocument/2006/relationships/worksheet" Target="worksheets/sheet519.xml"/><Relationship Id="rId1051" Type="http://schemas.openxmlformats.org/officeDocument/2006/relationships/worksheet" Target="worksheets/sheet1051.xml"/><Relationship Id="rId1149" Type="http://schemas.openxmlformats.org/officeDocument/2006/relationships/worksheet" Target="worksheets/sheet1149.xml"/><Relationship Id="rId158" Type="http://schemas.openxmlformats.org/officeDocument/2006/relationships/worksheet" Target="worksheets/sheet158.xml"/><Relationship Id="rId726" Type="http://schemas.openxmlformats.org/officeDocument/2006/relationships/worksheet" Target="worksheets/sheet726.xml"/><Relationship Id="rId933" Type="http://schemas.openxmlformats.org/officeDocument/2006/relationships/worksheet" Target="worksheets/sheet933.xml"/><Relationship Id="rId1009" Type="http://schemas.openxmlformats.org/officeDocument/2006/relationships/worksheet" Target="worksheets/sheet1009.xml"/><Relationship Id="rId62" Type="http://schemas.openxmlformats.org/officeDocument/2006/relationships/worksheet" Target="worksheets/sheet62.xml"/><Relationship Id="rId365" Type="http://schemas.openxmlformats.org/officeDocument/2006/relationships/worksheet" Target="worksheets/sheet365.xml"/><Relationship Id="rId572" Type="http://schemas.openxmlformats.org/officeDocument/2006/relationships/worksheet" Target="worksheets/sheet572.xml"/><Relationship Id="rId1216" Type="http://schemas.openxmlformats.org/officeDocument/2006/relationships/worksheet" Target="worksheets/sheet1216.xml"/><Relationship Id="rId225" Type="http://schemas.openxmlformats.org/officeDocument/2006/relationships/worksheet" Target="worksheets/sheet225.xml"/><Relationship Id="rId432" Type="http://schemas.openxmlformats.org/officeDocument/2006/relationships/worksheet" Target="worksheets/sheet432.xml"/><Relationship Id="rId877" Type="http://schemas.openxmlformats.org/officeDocument/2006/relationships/worksheet" Target="worksheets/sheet877.xml"/><Relationship Id="rId1062" Type="http://schemas.openxmlformats.org/officeDocument/2006/relationships/worksheet" Target="worksheets/sheet1062.xml"/><Relationship Id="rId737" Type="http://schemas.openxmlformats.org/officeDocument/2006/relationships/worksheet" Target="worksheets/sheet737.xml"/><Relationship Id="rId944" Type="http://schemas.openxmlformats.org/officeDocument/2006/relationships/worksheet" Target="worksheets/sheet944.xml"/><Relationship Id="rId73" Type="http://schemas.openxmlformats.org/officeDocument/2006/relationships/worksheet" Target="worksheets/sheet73.xml"/><Relationship Id="rId169" Type="http://schemas.openxmlformats.org/officeDocument/2006/relationships/worksheet" Target="worksheets/sheet169.xml"/><Relationship Id="rId376" Type="http://schemas.openxmlformats.org/officeDocument/2006/relationships/worksheet" Target="worksheets/sheet376.xml"/><Relationship Id="rId583" Type="http://schemas.openxmlformats.org/officeDocument/2006/relationships/worksheet" Target="worksheets/sheet583.xml"/><Relationship Id="rId790" Type="http://schemas.openxmlformats.org/officeDocument/2006/relationships/worksheet" Target="worksheets/sheet790.xml"/><Relationship Id="rId804" Type="http://schemas.openxmlformats.org/officeDocument/2006/relationships/worksheet" Target="worksheets/sheet804.xml"/><Relationship Id="rId4" Type="http://schemas.openxmlformats.org/officeDocument/2006/relationships/worksheet" Target="worksheets/sheet4.xml"/><Relationship Id="rId236" Type="http://schemas.openxmlformats.org/officeDocument/2006/relationships/worksheet" Target="worksheets/sheet236.xml"/><Relationship Id="rId443" Type="http://schemas.openxmlformats.org/officeDocument/2006/relationships/worksheet" Target="worksheets/sheet443.xml"/><Relationship Id="rId650" Type="http://schemas.openxmlformats.org/officeDocument/2006/relationships/worksheet" Target="worksheets/sheet650.xml"/><Relationship Id="rId888" Type="http://schemas.openxmlformats.org/officeDocument/2006/relationships/worksheet" Target="worksheets/sheet888.xml"/><Relationship Id="rId1073" Type="http://schemas.openxmlformats.org/officeDocument/2006/relationships/worksheet" Target="worksheets/sheet1073.xml"/><Relationship Id="rId303" Type="http://schemas.openxmlformats.org/officeDocument/2006/relationships/worksheet" Target="worksheets/sheet303.xml"/><Relationship Id="rId748" Type="http://schemas.openxmlformats.org/officeDocument/2006/relationships/worksheet" Target="worksheets/sheet748.xml"/><Relationship Id="rId955" Type="http://schemas.openxmlformats.org/officeDocument/2006/relationships/worksheet" Target="worksheets/sheet955.xml"/><Relationship Id="rId1140" Type="http://schemas.openxmlformats.org/officeDocument/2006/relationships/worksheet" Target="worksheets/sheet1140.xml"/><Relationship Id="rId84" Type="http://schemas.openxmlformats.org/officeDocument/2006/relationships/worksheet" Target="worksheets/sheet84.xml"/><Relationship Id="rId387" Type="http://schemas.openxmlformats.org/officeDocument/2006/relationships/worksheet" Target="worksheets/sheet387.xml"/><Relationship Id="rId510" Type="http://schemas.openxmlformats.org/officeDocument/2006/relationships/worksheet" Target="worksheets/sheet510.xml"/><Relationship Id="rId594" Type="http://schemas.openxmlformats.org/officeDocument/2006/relationships/worksheet" Target="worksheets/sheet594.xml"/><Relationship Id="rId608" Type="http://schemas.openxmlformats.org/officeDocument/2006/relationships/worksheet" Target="worksheets/sheet608.xml"/><Relationship Id="rId815" Type="http://schemas.openxmlformats.org/officeDocument/2006/relationships/worksheet" Target="worksheets/sheet815.xml"/><Relationship Id="rId247" Type="http://schemas.openxmlformats.org/officeDocument/2006/relationships/worksheet" Target="worksheets/sheet247.xml"/><Relationship Id="rId899" Type="http://schemas.openxmlformats.org/officeDocument/2006/relationships/worksheet" Target="worksheets/sheet899.xml"/><Relationship Id="rId1000" Type="http://schemas.openxmlformats.org/officeDocument/2006/relationships/worksheet" Target="worksheets/sheet1000.xml"/><Relationship Id="rId1084" Type="http://schemas.openxmlformats.org/officeDocument/2006/relationships/worksheet" Target="worksheets/sheet1084.xml"/><Relationship Id="rId107" Type="http://schemas.openxmlformats.org/officeDocument/2006/relationships/worksheet" Target="worksheets/sheet107.xml"/><Relationship Id="rId454" Type="http://schemas.openxmlformats.org/officeDocument/2006/relationships/worksheet" Target="worksheets/sheet454.xml"/><Relationship Id="rId661" Type="http://schemas.openxmlformats.org/officeDocument/2006/relationships/worksheet" Target="worksheets/sheet661.xml"/><Relationship Id="rId759" Type="http://schemas.openxmlformats.org/officeDocument/2006/relationships/worksheet" Target="worksheets/sheet759.xml"/><Relationship Id="rId966" Type="http://schemas.openxmlformats.org/officeDocument/2006/relationships/worksheet" Target="worksheets/sheet966.xml"/><Relationship Id="rId11" Type="http://schemas.openxmlformats.org/officeDocument/2006/relationships/worksheet" Target="worksheets/sheet11.xml"/><Relationship Id="rId314" Type="http://schemas.openxmlformats.org/officeDocument/2006/relationships/worksheet" Target="worksheets/sheet314.xml"/><Relationship Id="rId398" Type="http://schemas.openxmlformats.org/officeDocument/2006/relationships/worksheet" Target="worksheets/sheet398.xml"/><Relationship Id="rId521" Type="http://schemas.openxmlformats.org/officeDocument/2006/relationships/worksheet" Target="worksheets/sheet521.xml"/><Relationship Id="rId619" Type="http://schemas.openxmlformats.org/officeDocument/2006/relationships/worksheet" Target="worksheets/sheet619.xml"/><Relationship Id="rId1151" Type="http://schemas.openxmlformats.org/officeDocument/2006/relationships/worksheet" Target="worksheets/sheet1151.xml"/><Relationship Id="rId95" Type="http://schemas.openxmlformats.org/officeDocument/2006/relationships/worksheet" Target="worksheets/sheet95.xml"/><Relationship Id="rId160" Type="http://schemas.openxmlformats.org/officeDocument/2006/relationships/worksheet" Target="worksheets/sheet160.xml"/><Relationship Id="rId826" Type="http://schemas.openxmlformats.org/officeDocument/2006/relationships/worksheet" Target="worksheets/sheet826.xml"/><Relationship Id="rId1011" Type="http://schemas.openxmlformats.org/officeDocument/2006/relationships/worksheet" Target="worksheets/sheet1011.xml"/><Relationship Id="rId1109" Type="http://schemas.openxmlformats.org/officeDocument/2006/relationships/worksheet" Target="worksheets/sheet1109.xml"/><Relationship Id="rId258" Type="http://schemas.openxmlformats.org/officeDocument/2006/relationships/worksheet" Target="worksheets/sheet258.xml"/><Relationship Id="rId465" Type="http://schemas.openxmlformats.org/officeDocument/2006/relationships/worksheet" Target="worksheets/sheet465.xml"/><Relationship Id="rId672" Type="http://schemas.openxmlformats.org/officeDocument/2006/relationships/worksheet" Target="worksheets/sheet672.xml"/><Relationship Id="rId1095" Type="http://schemas.openxmlformats.org/officeDocument/2006/relationships/worksheet" Target="worksheets/sheet1095.xml"/><Relationship Id="rId22" Type="http://schemas.openxmlformats.org/officeDocument/2006/relationships/worksheet" Target="worksheets/sheet22.xml"/><Relationship Id="rId118" Type="http://schemas.openxmlformats.org/officeDocument/2006/relationships/worksheet" Target="worksheets/sheet118.xml"/><Relationship Id="rId325" Type="http://schemas.openxmlformats.org/officeDocument/2006/relationships/worksheet" Target="worksheets/sheet325.xml"/><Relationship Id="rId532" Type="http://schemas.openxmlformats.org/officeDocument/2006/relationships/worksheet" Target="worksheets/sheet532.xml"/><Relationship Id="rId977" Type="http://schemas.openxmlformats.org/officeDocument/2006/relationships/worksheet" Target="worksheets/sheet977.xml"/><Relationship Id="rId1162" Type="http://schemas.openxmlformats.org/officeDocument/2006/relationships/worksheet" Target="worksheets/sheet1162.xml"/><Relationship Id="rId171" Type="http://schemas.openxmlformats.org/officeDocument/2006/relationships/worksheet" Target="worksheets/sheet171.xml"/><Relationship Id="rId837" Type="http://schemas.openxmlformats.org/officeDocument/2006/relationships/worksheet" Target="worksheets/sheet837.xml"/><Relationship Id="rId1022" Type="http://schemas.openxmlformats.org/officeDocument/2006/relationships/worksheet" Target="worksheets/sheet1022.xml"/><Relationship Id="rId269" Type="http://schemas.openxmlformats.org/officeDocument/2006/relationships/worksheet" Target="worksheets/sheet269.xml"/><Relationship Id="rId476" Type="http://schemas.openxmlformats.org/officeDocument/2006/relationships/worksheet" Target="worksheets/sheet476.xml"/><Relationship Id="rId683" Type="http://schemas.openxmlformats.org/officeDocument/2006/relationships/worksheet" Target="worksheets/sheet683.xml"/><Relationship Id="rId890" Type="http://schemas.openxmlformats.org/officeDocument/2006/relationships/worksheet" Target="worksheets/sheet890.xml"/><Relationship Id="rId904" Type="http://schemas.openxmlformats.org/officeDocument/2006/relationships/worksheet" Target="worksheets/sheet904.xml"/><Relationship Id="rId33" Type="http://schemas.openxmlformats.org/officeDocument/2006/relationships/worksheet" Target="worksheets/sheet33.xml"/><Relationship Id="rId129" Type="http://schemas.openxmlformats.org/officeDocument/2006/relationships/worksheet" Target="worksheets/sheet129.xml"/><Relationship Id="rId336" Type="http://schemas.openxmlformats.org/officeDocument/2006/relationships/worksheet" Target="worksheets/sheet336.xml"/><Relationship Id="rId543" Type="http://schemas.openxmlformats.org/officeDocument/2006/relationships/worksheet" Target="worksheets/sheet543.xml"/><Relationship Id="rId988" Type="http://schemas.openxmlformats.org/officeDocument/2006/relationships/worksheet" Target="worksheets/sheet988.xml"/><Relationship Id="rId1173" Type="http://schemas.openxmlformats.org/officeDocument/2006/relationships/worksheet" Target="worksheets/sheet1173.xml"/><Relationship Id="rId182" Type="http://schemas.openxmlformats.org/officeDocument/2006/relationships/worksheet" Target="worksheets/sheet182.xml"/><Relationship Id="rId403" Type="http://schemas.openxmlformats.org/officeDocument/2006/relationships/worksheet" Target="worksheets/sheet403.xml"/><Relationship Id="rId750" Type="http://schemas.openxmlformats.org/officeDocument/2006/relationships/worksheet" Target="worksheets/sheet750.xml"/><Relationship Id="rId848" Type="http://schemas.openxmlformats.org/officeDocument/2006/relationships/worksheet" Target="worksheets/sheet848.xml"/><Relationship Id="rId1033" Type="http://schemas.openxmlformats.org/officeDocument/2006/relationships/worksheet" Target="worksheets/sheet1033.xml"/><Relationship Id="rId487" Type="http://schemas.openxmlformats.org/officeDocument/2006/relationships/worksheet" Target="worksheets/sheet487.xml"/><Relationship Id="rId610" Type="http://schemas.openxmlformats.org/officeDocument/2006/relationships/worksheet" Target="worksheets/sheet610.xml"/><Relationship Id="rId694" Type="http://schemas.openxmlformats.org/officeDocument/2006/relationships/worksheet" Target="worksheets/sheet694.xml"/><Relationship Id="rId708" Type="http://schemas.openxmlformats.org/officeDocument/2006/relationships/worksheet" Target="worksheets/sheet708.xml"/><Relationship Id="rId915" Type="http://schemas.openxmlformats.org/officeDocument/2006/relationships/worksheet" Target="worksheets/sheet915.xml"/><Relationship Id="rId347" Type="http://schemas.openxmlformats.org/officeDocument/2006/relationships/worksheet" Target="worksheets/sheet347.xml"/><Relationship Id="rId999" Type="http://schemas.openxmlformats.org/officeDocument/2006/relationships/worksheet" Target="worksheets/sheet999.xml"/><Relationship Id="rId1100" Type="http://schemas.openxmlformats.org/officeDocument/2006/relationships/worksheet" Target="worksheets/sheet1100.xml"/><Relationship Id="rId1184" Type="http://schemas.openxmlformats.org/officeDocument/2006/relationships/worksheet" Target="worksheets/sheet1184.xml"/><Relationship Id="rId44" Type="http://schemas.openxmlformats.org/officeDocument/2006/relationships/worksheet" Target="worksheets/sheet44.xml"/><Relationship Id="rId554" Type="http://schemas.openxmlformats.org/officeDocument/2006/relationships/worksheet" Target="worksheets/sheet554.xml"/><Relationship Id="rId761" Type="http://schemas.openxmlformats.org/officeDocument/2006/relationships/worksheet" Target="worksheets/sheet761.xml"/><Relationship Id="rId859" Type="http://schemas.openxmlformats.org/officeDocument/2006/relationships/worksheet" Target="worksheets/sheet859.xml"/><Relationship Id="rId193" Type="http://schemas.openxmlformats.org/officeDocument/2006/relationships/worksheet" Target="worksheets/sheet193.xml"/><Relationship Id="rId207" Type="http://schemas.openxmlformats.org/officeDocument/2006/relationships/worksheet" Target="worksheets/sheet207.xml"/><Relationship Id="rId414" Type="http://schemas.openxmlformats.org/officeDocument/2006/relationships/worksheet" Target="worksheets/sheet414.xml"/><Relationship Id="rId498" Type="http://schemas.openxmlformats.org/officeDocument/2006/relationships/worksheet" Target="worksheets/sheet498.xml"/><Relationship Id="rId621" Type="http://schemas.openxmlformats.org/officeDocument/2006/relationships/worksheet" Target="worksheets/sheet621.xml"/><Relationship Id="rId1044" Type="http://schemas.openxmlformats.org/officeDocument/2006/relationships/worksheet" Target="worksheets/sheet1044.xml"/><Relationship Id="rId260" Type="http://schemas.openxmlformats.org/officeDocument/2006/relationships/worksheet" Target="worksheets/sheet260.xml"/><Relationship Id="rId719" Type="http://schemas.openxmlformats.org/officeDocument/2006/relationships/worksheet" Target="worksheets/sheet719.xml"/><Relationship Id="rId926" Type="http://schemas.openxmlformats.org/officeDocument/2006/relationships/worksheet" Target="worksheets/sheet926.xml"/><Relationship Id="rId1111" Type="http://schemas.openxmlformats.org/officeDocument/2006/relationships/worksheet" Target="worksheets/sheet1111.xml"/><Relationship Id="rId55" Type="http://schemas.openxmlformats.org/officeDocument/2006/relationships/worksheet" Target="worksheets/sheet55.xml"/><Relationship Id="rId120" Type="http://schemas.openxmlformats.org/officeDocument/2006/relationships/worksheet" Target="worksheets/sheet120.xml"/><Relationship Id="rId358" Type="http://schemas.openxmlformats.org/officeDocument/2006/relationships/worksheet" Target="worksheets/sheet358.xml"/><Relationship Id="rId565" Type="http://schemas.openxmlformats.org/officeDocument/2006/relationships/worksheet" Target="worksheets/sheet565.xml"/><Relationship Id="rId772" Type="http://schemas.openxmlformats.org/officeDocument/2006/relationships/worksheet" Target="worksheets/sheet772.xml"/><Relationship Id="rId1195" Type="http://schemas.openxmlformats.org/officeDocument/2006/relationships/worksheet" Target="worksheets/sheet1195.xml"/><Relationship Id="rId1209" Type="http://schemas.openxmlformats.org/officeDocument/2006/relationships/worksheet" Target="worksheets/sheet1209.xml"/><Relationship Id="rId218" Type="http://schemas.openxmlformats.org/officeDocument/2006/relationships/worksheet" Target="worksheets/sheet218.xml"/><Relationship Id="rId425" Type="http://schemas.openxmlformats.org/officeDocument/2006/relationships/worksheet" Target="worksheets/sheet425.xml"/><Relationship Id="rId632" Type="http://schemas.openxmlformats.org/officeDocument/2006/relationships/worksheet" Target="worksheets/sheet632.xml"/><Relationship Id="rId1055" Type="http://schemas.openxmlformats.org/officeDocument/2006/relationships/worksheet" Target="worksheets/sheet1055.xml"/><Relationship Id="rId271" Type="http://schemas.openxmlformats.org/officeDocument/2006/relationships/worksheet" Target="worksheets/sheet271.xml"/><Relationship Id="rId937" Type="http://schemas.openxmlformats.org/officeDocument/2006/relationships/worksheet" Target="worksheets/sheet937.xml"/><Relationship Id="rId1122" Type="http://schemas.openxmlformats.org/officeDocument/2006/relationships/worksheet" Target="worksheets/sheet1122.xml"/><Relationship Id="rId66" Type="http://schemas.openxmlformats.org/officeDocument/2006/relationships/worksheet" Target="worksheets/sheet66.xml"/><Relationship Id="rId131" Type="http://schemas.openxmlformats.org/officeDocument/2006/relationships/worksheet" Target="worksheets/sheet131.xml"/><Relationship Id="rId369" Type="http://schemas.openxmlformats.org/officeDocument/2006/relationships/worksheet" Target="worksheets/sheet369.xml"/><Relationship Id="rId576" Type="http://schemas.openxmlformats.org/officeDocument/2006/relationships/worksheet" Target="worksheets/sheet576.xml"/><Relationship Id="rId783" Type="http://schemas.openxmlformats.org/officeDocument/2006/relationships/worksheet" Target="worksheets/sheet783.xml"/><Relationship Id="rId990" Type="http://schemas.openxmlformats.org/officeDocument/2006/relationships/worksheet" Target="worksheets/sheet990.xml"/><Relationship Id="rId229" Type="http://schemas.openxmlformats.org/officeDocument/2006/relationships/worksheet" Target="worksheets/sheet229.xml"/><Relationship Id="rId436" Type="http://schemas.openxmlformats.org/officeDocument/2006/relationships/worksheet" Target="worksheets/sheet436.xml"/><Relationship Id="rId643" Type="http://schemas.openxmlformats.org/officeDocument/2006/relationships/worksheet" Target="worksheets/sheet643.xml"/><Relationship Id="rId1066" Type="http://schemas.openxmlformats.org/officeDocument/2006/relationships/worksheet" Target="worksheets/sheet1066.xml"/><Relationship Id="rId850" Type="http://schemas.openxmlformats.org/officeDocument/2006/relationships/worksheet" Target="worksheets/sheet850.xml"/><Relationship Id="rId948" Type="http://schemas.openxmlformats.org/officeDocument/2006/relationships/worksheet" Target="worksheets/sheet948.xml"/><Relationship Id="rId1133" Type="http://schemas.openxmlformats.org/officeDocument/2006/relationships/worksheet" Target="worksheets/sheet1133.xml"/><Relationship Id="rId77" Type="http://schemas.openxmlformats.org/officeDocument/2006/relationships/worksheet" Target="worksheets/sheet77.xml"/><Relationship Id="rId282" Type="http://schemas.openxmlformats.org/officeDocument/2006/relationships/worksheet" Target="worksheets/sheet282.xml"/><Relationship Id="rId503" Type="http://schemas.openxmlformats.org/officeDocument/2006/relationships/worksheet" Target="worksheets/sheet503.xml"/><Relationship Id="rId587" Type="http://schemas.openxmlformats.org/officeDocument/2006/relationships/worksheet" Target="worksheets/sheet587.xml"/><Relationship Id="rId710" Type="http://schemas.openxmlformats.org/officeDocument/2006/relationships/worksheet" Target="worksheets/sheet710.xml"/><Relationship Id="rId808" Type="http://schemas.openxmlformats.org/officeDocument/2006/relationships/worksheet" Target="worksheets/sheet808.xml"/><Relationship Id="rId8" Type="http://schemas.openxmlformats.org/officeDocument/2006/relationships/worksheet" Target="worksheets/sheet8.xml"/><Relationship Id="rId142" Type="http://schemas.openxmlformats.org/officeDocument/2006/relationships/worksheet" Target="worksheets/sheet142.xml"/><Relationship Id="rId447" Type="http://schemas.openxmlformats.org/officeDocument/2006/relationships/worksheet" Target="worksheets/sheet447.xml"/><Relationship Id="rId794" Type="http://schemas.openxmlformats.org/officeDocument/2006/relationships/worksheet" Target="worksheets/sheet794.xml"/><Relationship Id="rId1077" Type="http://schemas.openxmlformats.org/officeDocument/2006/relationships/worksheet" Target="worksheets/sheet1077.xml"/><Relationship Id="rId1200" Type="http://schemas.openxmlformats.org/officeDocument/2006/relationships/worksheet" Target="worksheets/sheet1200.xml"/><Relationship Id="rId654" Type="http://schemas.openxmlformats.org/officeDocument/2006/relationships/worksheet" Target="worksheets/sheet654.xml"/><Relationship Id="rId861" Type="http://schemas.openxmlformats.org/officeDocument/2006/relationships/worksheet" Target="worksheets/sheet861.xml"/><Relationship Id="rId959" Type="http://schemas.openxmlformats.org/officeDocument/2006/relationships/worksheet" Target="worksheets/sheet959.xml"/><Relationship Id="rId293" Type="http://schemas.openxmlformats.org/officeDocument/2006/relationships/worksheet" Target="worksheets/sheet293.xml"/><Relationship Id="rId307" Type="http://schemas.openxmlformats.org/officeDocument/2006/relationships/worksheet" Target="worksheets/sheet307.xml"/><Relationship Id="rId514" Type="http://schemas.openxmlformats.org/officeDocument/2006/relationships/worksheet" Target="worksheets/sheet514.xml"/><Relationship Id="rId721" Type="http://schemas.openxmlformats.org/officeDocument/2006/relationships/worksheet" Target="worksheets/sheet721.xml"/><Relationship Id="rId1144" Type="http://schemas.openxmlformats.org/officeDocument/2006/relationships/worksheet" Target="worksheets/sheet1144.xml"/><Relationship Id="rId88" Type="http://schemas.openxmlformats.org/officeDocument/2006/relationships/worksheet" Target="worksheets/sheet88.xml"/><Relationship Id="rId153" Type="http://schemas.openxmlformats.org/officeDocument/2006/relationships/worksheet" Target="worksheets/sheet153.xml"/><Relationship Id="rId360" Type="http://schemas.openxmlformats.org/officeDocument/2006/relationships/worksheet" Target="worksheets/sheet360.xml"/><Relationship Id="rId598" Type="http://schemas.openxmlformats.org/officeDocument/2006/relationships/worksheet" Target="worksheets/sheet598.xml"/><Relationship Id="rId819" Type="http://schemas.openxmlformats.org/officeDocument/2006/relationships/worksheet" Target="worksheets/sheet819.xml"/><Relationship Id="rId1004" Type="http://schemas.openxmlformats.org/officeDocument/2006/relationships/worksheet" Target="worksheets/sheet1004.xml"/><Relationship Id="rId1211" Type="http://schemas.openxmlformats.org/officeDocument/2006/relationships/worksheet" Target="worksheets/sheet1211.xml"/><Relationship Id="rId220" Type="http://schemas.openxmlformats.org/officeDocument/2006/relationships/worksheet" Target="worksheets/sheet220.xml"/><Relationship Id="rId458" Type="http://schemas.openxmlformats.org/officeDocument/2006/relationships/worksheet" Target="worksheets/sheet458.xml"/><Relationship Id="rId665" Type="http://schemas.openxmlformats.org/officeDocument/2006/relationships/worksheet" Target="worksheets/sheet665.xml"/><Relationship Id="rId872" Type="http://schemas.openxmlformats.org/officeDocument/2006/relationships/worksheet" Target="worksheets/sheet872.xml"/><Relationship Id="rId1088" Type="http://schemas.openxmlformats.org/officeDocument/2006/relationships/worksheet" Target="worksheets/sheet1088.xml"/><Relationship Id="rId15" Type="http://schemas.openxmlformats.org/officeDocument/2006/relationships/worksheet" Target="worksheets/sheet15.xml"/><Relationship Id="rId318" Type="http://schemas.openxmlformats.org/officeDocument/2006/relationships/worksheet" Target="worksheets/sheet318.xml"/><Relationship Id="rId525" Type="http://schemas.openxmlformats.org/officeDocument/2006/relationships/worksheet" Target="worksheets/sheet525.xml"/><Relationship Id="rId732" Type="http://schemas.openxmlformats.org/officeDocument/2006/relationships/worksheet" Target="worksheets/sheet732.xml"/><Relationship Id="rId1155" Type="http://schemas.openxmlformats.org/officeDocument/2006/relationships/worksheet" Target="worksheets/sheet1155.xml"/><Relationship Id="rId99" Type="http://schemas.openxmlformats.org/officeDocument/2006/relationships/worksheet" Target="worksheets/sheet99.xml"/><Relationship Id="rId164" Type="http://schemas.openxmlformats.org/officeDocument/2006/relationships/worksheet" Target="worksheets/sheet164.xml"/><Relationship Id="rId371" Type="http://schemas.openxmlformats.org/officeDocument/2006/relationships/worksheet" Target="worksheets/sheet371.xml"/><Relationship Id="rId1015" Type="http://schemas.openxmlformats.org/officeDocument/2006/relationships/worksheet" Target="worksheets/sheet1015.xml"/><Relationship Id="rId1222" Type="http://schemas.openxmlformats.org/officeDocument/2006/relationships/worksheet" Target="worksheets/sheet1222.xml"/><Relationship Id="rId469" Type="http://schemas.openxmlformats.org/officeDocument/2006/relationships/worksheet" Target="worksheets/sheet469.xml"/><Relationship Id="rId676" Type="http://schemas.openxmlformats.org/officeDocument/2006/relationships/worksheet" Target="worksheets/sheet676.xml"/><Relationship Id="rId883" Type="http://schemas.openxmlformats.org/officeDocument/2006/relationships/worksheet" Target="worksheets/sheet883.xml"/><Relationship Id="rId1099" Type="http://schemas.openxmlformats.org/officeDocument/2006/relationships/worksheet" Target="worksheets/sheet1099.xml"/><Relationship Id="rId26" Type="http://schemas.openxmlformats.org/officeDocument/2006/relationships/worksheet" Target="worksheets/sheet26.xml"/><Relationship Id="rId231" Type="http://schemas.openxmlformats.org/officeDocument/2006/relationships/worksheet" Target="worksheets/sheet231.xml"/><Relationship Id="rId329" Type="http://schemas.openxmlformats.org/officeDocument/2006/relationships/worksheet" Target="worksheets/sheet329.xml"/><Relationship Id="rId536" Type="http://schemas.openxmlformats.org/officeDocument/2006/relationships/worksheet" Target="worksheets/sheet536.xml"/><Relationship Id="rId1166" Type="http://schemas.openxmlformats.org/officeDocument/2006/relationships/worksheet" Target="worksheets/sheet1166.xml"/><Relationship Id="rId175" Type="http://schemas.openxmlformats.org/officeDocument/2006/relationships/worksheet" Target="worksheets/sheet175.xml"/><Relationship Id="rId743" Type="http://schemas.openxmlformats.org/officeDocument/2006/relationships/worksheet" Target="worksheets/sheet743.xml"/><Relationship Id="rId950" Type="http://schemas.openxmlformats.org/officeDocument/2006/relationships/worksheet" Target="worksheets/sheet950.xml"/><Relationship Id="rId1026" Type="http://schemas.openxmlformats.org/officeDocument/2006/relationships/worksheet" Target="worksheets/sheet1026.xml"/><Relationship Id="rId382" Type="http://schemas.openxmlformats.org/officeDocument/2006/relationships/worksheet" Target="worksheets/sheet382.xml"/><Relationship Id="rId603" Type="http://schemas.openxmlformats.org/officeDocument/2006/relationships/worksheet" Target="worksheets/sheet603.xml"/><Relationship Id="rId687" Type="http://schemas.openxmlformats.org/officeDocument/2006/relationships/worksheet" Target="worksheets/sheet687.xml"/><Relationship Id="rId810" Type="http://schemas.openxmlformats.org/officeDocument/2006/relationships/worksheet" Target="worksheets/sheet810.xml"/><Relationship Id="rId908" Type="http://schemas.openxmlformats.org/officeDocument/2006/relationships/worksheet" Target="worksheets/sheet908.xml"/><Relationship Id="rId242" Type="http://schemas.openxmlformats.org/officeDocument/2006/relationships/worksheet" Target="worksheets/sheet242.xml"/><Relationship Id="rId894" Type="http://schemas.openxmlformats.org/officeDocument/2006/relationships/worksheet" Target="worksheets/sheet894.xml"/><Relationship Id="rId1177" Type="http://schemas.openxmlformats.org/officeDocument/2006/relationships/worksheet" Target="worksheets/sheet1177.xml"/><Relationship Id="rId37" Type="http://schemas.openxmlformats.org/officeDocument/2006/relationships/worksheet" Target="worksheets/sheet37.xml"/><Relationship Id="rId102" Type="http://schemas.openxmlformats.org/officeDocument/2006/relationships/worksheet" Target="worksheets/sheet102.xml"/><Relationship Id="rId547" Type="http://schemas.openxmlformats.org/officeDocument/2006/relationships/worksheet" Target="worksheets/sheet547.xml"/><Relationship Id="rId754" Type="http://schemas.openxmlformats.org/officeDocument/2006/relationships/worksheet" Target="worksheets/sheet754.xml"/><Relationship Id="rId961" Type="http://schemas.openxmlformats.org/officeDocument/2006/relationships/worksheet" Target="worksheets/sheet961.xml"/><Relationship Id="rId90" Type="http://schemas.openxmlformats.org/officeDocument/2006/relationships/worksheet" Target="worksheets/sheet90.xml"/><Relationship Id="rId186" Type="http://schemas.openxmlformats.org/officeDocument/2006/relationships/worksheet" Target="worksheets/sheet186.xml"/><Relationship Id="rId393" Type="http://schemas.openxmlformats.org/officeDocument/2006/relationships/worksheet" Target="worksheets/sheet393.xml"/><Relationship Id="rId407" Type="http://schemas.openxmlformats.org/officeDocument/2006/relationships/worksheet" Target="worksheets/sheet407.xml"/><Relationship Id="rId614" Type="http://schemas.openxmlformats.org/officeDocument/2006/relationships/worksheet" Target="worksheets/sheet614.xml"/><Relationship Id="rId821" Type="http://schemas.openxmlformats.org/officeDocument/2006/relationships/worksheet" Target="worksheets/sheet821.xml"/><Relationship Id="rId1037" Type="http://schemas.openxmlformats.org/officeDocument/2006/relationships/worksheet" Target="worksheets/sheet1037.xml"/><Relationship Id="rId253" Type="http://schemas.openxmlformats.org/officeDocument/2006/relationships/worksheet" Target="worksheets/sheet253.xml"/><Relationship Id="rId460" Type="http://schemas.openxmlformats.org/officeDocument/2006/relationships/worksheet" Target="worksheets/sheet460.xml"/><Relationship Id="rId698" Type="http://schemas.openxmlformats.org/officeDocument/2006/relationships/worksheet" Target="worksheets/sheet698.xml"/><Relationship Id="rId919" Type="http://schemas.openxmlformats.org/officeDocument/2006/relationships/worksheet" Target="worksheets/sheet919.xml"/><Relationship Id="rId1090" Type="http://schemas.openxmlformats.org/officeDocument/2006/relationships/worksheet" Target="worksheets/sheet1090.xml"/><Relationship Id="rId1104" Type="http://schemas.openxmlformats.org/officeDocument/2006/relationships/worksheet" Target="worksheets/sheet1104.xml"/><Relationship Id="rId48" Type="http://schemas.openxmlformats.org/officeDocument/2006/relationships/worksheet" Target="worksheets/sheet48.xml"/><Relationship Id="rId113" Type="http://schemas.openxmlformats.org/officeDocument/2006/relationships/worksheet" Target="worksheets/sheet113.xml"/><Relationship Id="rId320" Type="http://schemas.openxmlformats.org/officeDocument/2006/relationships/worksheet" Target="worksheets/sheet320.xml"/><Relationship Id="rId558" Type="http://schemas.openxmlformats.org/officeDocument/2006/relationships/worksheet" Target="worksheets/sheet558.xml"/><Relationship Id="rId765" Type="http://schemas.openxmlformats.org/officeDocument/2006/relationships/worksheet" Target="worksheets/sheet765.xml"/><Relationship Id="rId972" Type="http://schemas.openxmlformats.org/officeDocument/2006/relationships/worksheet" Target="worksheets/sheet972.xml"/><Relationship Id="rId1188" Type="http://schemas.openxmlformats.org/officeDocument/2006/relationships/worksheet" Target="worksheets/sheet1188.xml"/><Relationship Id="rId197" Type="http://schemas.openxmlformats.org/officeDocument/2006/relationships/worksheet" Target="worksheets/sheet197.xml"/><Relationship Id="rId418" Type="http://schemas.openxmlformats.org/officeDocument/2006/relationships/worksheet" Target="worksheets/sheet418.xml"/><Relationship Id="rId625" Type="http://schemas.openxmlformats.org/officeDocument/2006/relationships/worksheet" Target="worksheets/sheet625.xml"/><Relationship Id="rId832" Type="http://schemas.openxmlformats.org/officeDocument/2006/relationships/worksheet" Target="worksheets/sheet832.xml"/><Relationship Id="rId1048" Type="http://schemas.openxmlformats.org/officeDocument/2006/relationships/worksheet" Target="worksheets/sheet1048.xml"/><Relationship Id="rId264" Type="http://schemas.openxmlformats.org/officeDocument/2006/relationships/worksheet" Target="worksheets/sheet264.xml"/><Relationship Id="rId471" Type="http://schemas.openxmlformats.org/officeDocument/2006/relationships/worksheet" Target="worksheets/sheet471.xml"/><Relationship Id="rId1115" Type="http://schemas.openxmlformats.org/officeDocument/2006/relationships/worksheet" Target="worksheets/sheet1115.xml"/><Relationship Id="rId59" Type="http://schemas.openxmlformats.org/officeDocument/2006/relationships/worksheet" Target="worksheets/sheet59.xml"/><Relationship Id="rId124" Type="http://schemas.openxmlformats.org/officeDocument/2006/relationships/worksheet" Target="worksheets/sheet124.xml"/><Relationship Id="rId569" Type="http://schemas.openxmlformats.org/officeDocument/2006/relationships/worksheet" Target="worksheets/sheet569.xml"/><Relationship Id="rId776" Type="http://schemas.openxmlformats.org/officeDocument/2006/relationships/worksheet" Target="worksheets/sheet776.xml"/><Relationship Id="rId983" Type="http://schemas.openxmlformats.org/officeDocument/2006/relationships/worksheet" Target="worksheets/sheet983.xml"/><Relationship Id="rId1199" Type="http://schemas.openxmlformats.org/officeDocument/2006/relationships/worksheet" Target="worksheets/sheet1199.xml"/><Relationship Id="rId331" Type="http://schemas.openxmlformats.org/officeDocument/2006/relationships/worksheet" Target="worksheets/sheet331.xml"/><Relationship Id="rId429" Type="http://schemas.openxmlformats.org/officeDocument/2006/relationships/worksheet" Target="worksheets/sheet429.xml"/><Relationship Id="rId636" Type="http://schemas.openxmlformats.org/officeDocument/2006/relationships/worksheet" Target="worksheets/sheet636.xml"/><Relationship Id="rId1059" Type="http://schemas.openxmlformats.org/officeDocument/2006/relationships/worksheet" Target="worksheets/sheet1059.xml"/><Relationship Id="rId843" Type="http://schemas.openxmlformats.org/officeDocument/2006/relationships/worksheet" Target="worksheets/sheet843.xml"/><Relationship Id="rId1126" Type="http://schemas.openxmlformats.org/officeDocument/2006/relationships/worksheet" Target="worksheets/sheet1126.xml"/><Relationship Id="rId275" Type="http://schemas.openxmlformats.org/officeDocument/2006/relationships/worksheet" Target="worksheets/sheet275.xml"/><Relationship Id="rId482" Type="http://schemas.openxmlformats.org/officeDocument/2006/relationships/worksheet" Target="worksheets/sheet482.xml"/><Relationship Id="rId703" Type="http://schemas.openxmlformats.org/officeDocument/2006/relationships/worksheet" Target="worksheets/sheet703.xml"/><Relationship Id="rId910" Type="http://schemas.openxmlformats.org/officeDocument/2006/relationships/worksheet" Target="worksheets/sheet910.xml"/><Relationship Id="rId135" Type="http://schemas.openxmlformats.org/officeDocument/2006/relationships/worksheet" Target="worksheets/sheet135.xml"/><Relationship Id="rId342" Type="http://schemas.openxmlformats.org/officeDocument/2006/relationships/worksheet" Target="worksheets/sheet342.xml"/><Relationship Id="rId787" Type="http://schemas.openxmlformats.org/officeDocument/2006/relationships/worksheet" Target="worksheets/sheet787.xml"/><Relationship Id="rId994" Type="http://schemas.openxmlformats.org/officeDocument/2006/relationships/worksheet" Target="worksheets/sheet994.xml"/><Relationship Id="rId202" Type="http://schemas.openxmlformats.org/officeDocument/2006/relationships/worksheet" Target="worksheets/sheet202.xml"/><Relationship Id="rId647" Type="http://schemas.openxmlformats.org/officeDocument/2006/relationships/worksheet" Target="worksheets/sheet647.xml"/><Relationship Id="rId854" Type="http://schemas.openxmlformats.org/officeDocument/2006/relationships/worksheet" Target="worksheets/sheet854.xml"/><Relationship Id="rId286" Type="http://schemas.openxmlformats.org/officeDocument/2006/relationships/worksheet" Target="worksheets/sheet286.xml"/><Relationship Id="rId493" Type="http://schemas.openxmlformats.org/officeDocument/2006/relationships/worksheet" Target="worksheets/sheet493.xml"/><Relationship Id="rId507" Type="http://schemas.openxmlformats.org/officeDocument/2006/relationships/worksheet" Target="worksheets/sheet507.xml"/><Relationship Id="rId714" Type="http://schemas.openxmlformats.org/officeDocument/2006/relationships/worksheet" Target="worksheets/sheet714.xml"/><Relationship Id="rId921" Type="http://schemas.openxmlformats.org/officeDocument/2006/relationships/worksheet" Target="worksheets/sheet921.xml"/><Relationship Id="rId1137" Type="http://schemas.openxmlformats.org/officeDocument/2006/relationships/worksheet" Target="worksheets/sheet1137.xml"/><Relationship Id="rId50" Type="http://schemas.openxmlformats.org/officeDocument/2006/relationships/worksheet" Target="worksheets/sheet50.xml"/><Relationship Id="rId146" Type="http://schemas.openxmlformats.org/officeDocument/2006/relationships/worksheet" Target="worksheets/sheet146.xml"/><Relationship Id="rId353" Type="http://schemas.openxmlformats.org/officeDocument/2006/relationships/worksheet" Target="worksheets/sheet353.xml"/><Relationship Id="rId560" Type="http://schemas.openxmlformats.org/officeDocument/2006/relationships/worksheet" Target="worksheets/sheet560.xml"/><Relationship Id="rId798" Type="http://schemas.openxmlformats.org/officeDocument/2006/relationships/worksheet" Target="worksheets/sheet798.xml"/><Relationship Id="rId1190" Type="http://schemas.openxmlformats.org/officeDocument/2006/relationships/worksheet" Target="worksheets/sheet1190.xml"/><Relationship Id="rId1204" Type="http://schemas.openxmlformats.org/officeDocument/2006/relationships/worksheet" Target="worksheets/sheet1204.xml"/><Relationship Id="rId213" Type="http://schemas.openxmlformats.org/officeDocument/2006/relationships/worksheet" Target="worksheets/sheet213.xml"/><Relationship Id="rId420" Type="http://schemas.openxmlformats.org/officeDocument/2006/relationships/worksheet" Target="worksheets/sheet420.xml"/><Relationship Id="rId658" Type="http://schemas.openxmlformats.org/officeDocument/2006/relationships/worksheet" Target="worksheets/sheet658.xml"/><Relationship Id="rId865" Type="http://schemas.openxmlformats.org/officeDocument/2006/relationships/worksheet" Target="worksheets/sheet865.xml"/><Relationship Id="rId1050" Type="http://schemas.openxmlformats.org/officeDocument/2006/relationships/worksheet" Target="worksheets/sheet1050.xml"/><Relationship Id="rId297" Type="http://schemas.openxmlformats.org/officeDocument/2006/relationships/worksheet" Target="worksheets/sheet297.xml"/><Relationship Id="rId518" Type="http://schemas.openxmlformats.org/officeDocument/2006/relationships/worksheet" Target="worksheets/sheet518.xml"/><Relationship Id="rId725" Type="http://schemas.openxmlformats.org/officeDocument/2006/relationships/worksheet" Target="worksheets/sheet725.xml"/><Relationship Id="rId932" Type="http://schemas.openxmlformats.org/officeDocument/2006/relationships/worksheet" Target="worksheets/sheet932.xml"/><Relationship Id="rId1148" Type="http://schemas.openxmlformats.org/officeDocument/2006/relationships/worksheet" Target="worksheets/sheet1148.xml"/><Relationship Id="rId157" Type="http://schemas.openxmlformats.org/officeDocument/2006/relationships/worksheet" Target="worksheets/sheet157.xml"/><Relationship Id="rId364" Type="http://schemas.openxmlformats.org/officeDocument/2006/relationships/worksheet" Target="worksheets/sheet364.xml"/><Relationship Id="rId1008" Type="http://schemas.openxmlformats.org/officeDocument/2006/relationships/worksheet" Target="worksheets/sheet1008.xml"/><Relationship Id="rId1215" Type="http://schemas.openxmlformats.org/officeDocument/2006/relationships/worksheet" Target="worksheets/sheet1215.xml"/><Relationship Id="rId61" Type="http://schemas.openxmlformats.org/officeDocument/2006/relationships/worksheet" Target="worksheets/sheet61.xml"/><Relationship Id="rId571" Type="http://schemas.openxmlformats.org/officeDocument/2006/relationships/worksheet" Target="worksheets/sheet571.xml"/><Relationship Id="rId669" Type="http://schemas.openxmlformats.org/officeDocument/2006/relationships/worksheet" Target="worksheets/sheet669.xml"/><Relationship Id="rId876" Type="http://schemas.openxmlformats.org/officeDocument/2006/relationships/worksheet" Target="worksheets/sheet876.xml"/><Relationship Id="rId19" Type="http://schemas.openxmlformats.org/officeDocument/2006/relationships/worksheet" Target="worksheets/sheet19.xml"/><Relationship Id="rId224" Type="http://schemas.openxmlformats.org/officeDocument/2006/relationships/worksheet" Target="worksheets/sheet224.xml"/><Relationship Id="rId431" Type="http://schemas.openxmlformats.org/officeDocument/2006/relationships/worksheet" Target="worksheets/sheet431.xml"/><Relationship Id="rId529" Type="http://schemas.openxmlformats.org/officeDocument/2006/relationships/worksheet" Target="worksheets/sheet529.xml"/><Relationship Id="rId736" Type="http://schemas.openxmlformats.org/officeDocument/2006/relationships/worksheet" Target="worksheets/sheet736.xml"/><Relationship Id="rId1061" Type="http://schemas.openxmlformats.org/officeDocument/2006/relationships/worksheet" Target="worksheets/sheet1061.xml"/><Relationship Id="rId1159" Type="http://schemas.openxmlformats.org/officeDocument/2006/relationships/worksheet" Target="worksheets/sheet1159.xml"/><Relationship Id="rId168" Type="http://schemas.openxmlformats.org/officeDocument/2006/relationships/worksheet" Target="worksheets/sheet168.xml"/><Relationship Id="rId943" Type="http://schemas.openxmlformats.org/officeDocument/2006/relationships/worksheet" Target="worksheets/sheet943.xml"/><Relationship Id="rId1019" Type="http://schemas.openxmlformats.org/officeDocument/2006/relationships/worksheet" Target="worksheets/sheet1019.xml"/><Relationship Id="rId72" Type="http://schemas.openxmlformats.org/officeDocument/2006/relationships/worksheet" Target="worksheets/sheet72.xml"/><Relationship Id="rId375" Type="http://schemas.openxmlformats.org/officeDocument/2006/relationships/worksheet" Target="worksheets/sheet375.xml"/><Relationship Id="rId582" Type="http://schemas.openxmlformats.org/officeDocument/2006/relationships/worksheet" Target="worksheets/sheet582.xml"/><Relationship Id="rId803" Type="http://schemas.openxmlformats.org/officeDocument/2006/relationships/worksheet" Target="worksheets/sheet803.xml"/><Relationship Id="rId1226" Type="http://schemas.openxmlformats.org/officeDocument/2006/relationships/calcChain" Target="calcChain.xml"/><Relationship Id="rId3" Type="http://schemas.openxmlformats.org/officeDocument/2006/relationships/worksheet" Target="worksheets/sheet3.xml"/><Relationship Id="rId235" Type="http://schemas.openxmlformats.org/officeDocument/2006/relationships/worksheet" Target="worksheets/sheet235.xml"/><Relationship Id="rId442" Type="http://schemas.openxmlformats.org/officeDocument/2006/relationships/worksheet" Target="worksheets/sheet442.xml"/><Relationship Id="rId887" Type="http://schemas.openxmlformats.org/officeDocument/2006/relationships/worksheet" Target="worksheets/sheet887.xml"/><Relationship Id="rId1072" Type="http://schemas.openxmlformats.org/officeDocument/2006/relationships/worksheet" Target="worksheets/sheet1072.xml"/><Relationship Id="rId302" Type="http://schemas.openxmlformats.org/officeDocument/2006/relationships/worksheet" Target="worksheets/sheet302.xml"/><Relationship Id="rId747" Type="http://schemas.openxmlformats.org/officeDocument/2006/relationships/worksheet" Target="worksheets/sheet747.xml"/><Relationship Id="rId954" Type="http://schemas.openxmlformats.org/officeDocument/2006/relationships/worksheet" Target="worksheets/sheet954.xml"/><Relationship Id="rId83" Type="http://schemas.openxmlformats.org/officeDocument/2006/relationships/worksheet" Target="worksheets/sheet83.xml"/><Relationship Id="rId179" Type="http://schemas.openxmlformats.org/officeDocument/2006/relationships/worksheet" Target="worksheets/sheet179.xml"/><Relationship Id="rId386" Type="http://schemas.openxmlformats.org/officeDocument/2006/relationships/worksheet" Target="worksheets/sheet386.xml"/><Relationship Id="rId593" Type="http://schemas.openxmlformats.org/officeDocument/2006/relationships/worksheet" Target="worksheets/sheet593.xml"/><Relationship Id="rId607" Type="http://schemas.openxmlformats.org/officeDocument/2006/relationships/worksheet" Target="worksheets/sheet607.xml"/><Relationship Id="rId814" Type="http://schemas.openxmlformats.org/officeDocument/2006/relationships/worksheet" Target="worksheets/sheet814.xml"/><Relationship Id="rId246" Type="http://schemas.openxmlformats.org/officeDocument/2006/relationships/worksheet" Target="worksheets/sheet246.xml"/><Relationship Id="rId453" Type="http://schemas.openxmlformats.org/officeDocument/2006/relationships/worksheet" Target="worksheets/sheet453.xml"/><Relationship Id="rId660" Type="http://schemas.openxmlformats.org/officeDocument/2006/relationships/worksheet" Target="worksheets/sheet660.xml"/><Relationship Id="rId898" Type="http://schemas.openxmlformats.org/officeDocument/2006/relationships/worksheet" Target="worksheets/sheet898.xml"/><Relationship Id="rId1083" Type="http://schemas.openxmlformats.org/officeDocument/2006/relationships/worksheet" Target="worksheets/sheet1083.xml"/><Relationship Id="rId106" Type="http://schemas.openxmlformats.org/officeDocument/2006/relationships/worksheet" Target="worksheets/sheet106.xml"/><Relationship Id="rId313" Type="http://schemas.openxmlformats.org/officeDocument/2006/relationships/worksheet" Target="worksheets/sheet313.xml"/><Relationship Id="rId758" Type="http://schemas.openxmlformats.org/officeDocument/2006/relationships/worksheet" Target="worksheets/sheet758.xml"/><Relationship Id="rId965" Type="http://schemas.openxmlformats.org/officeDocument/2006/relationships/worksheet" Target="worksheets/sheet965.xml"/><Relationship Id="rId1150" Type="http://schemas.openxmlformats.org/officeDocument/2006/relationships/worksheet" Target="worksheets/sheet1150.xml"/><Relationship Id="rId10" Type="http://schemas.openxmlformats.org/officeDocument/2006/relationships/worksheet" Target="worksheets/sheet10.xml"/><Relationship Id="rId94" Type="http://schemas.openxmlformats.org/officeDocument/2006/relationships/worksheet" Target="worksheets/sheet94.xml"/><Relationship Id="rId397" Type="http://schemas.openxmlformats.org/officeDocument/2006/relationships/worksheet" Target="worksheets/sheet397.xml"/><Relationship Id="rId520" Type="http://schemas.openxmlformats.org/officeDocument/2006/relationships/worksheet" Target="worksheets/sheet520.xml"/><Relationship Id="rId618" Type="http://schemas.openxmlformats.org/officeDocument/2006/relationships/worksheet" Target="worksheets/sheet618.xml"/><Relationship Id="rId825" Type="http://schemas.openxmlformats.org/officeDocument/2006/relationships/worksheet" Target="worksheets/sheet825.xml"/><Relationship Id="rId257" Type="http://schemas.openxmlformats.org/officeDocument/2006/relationships/worksheet" Target="worksheets/sheet257.xml"/><Relationship Id="rId464" Type="http://schemas.openxmlformats.org/officeDocument/2006/relationships/worksheet" Target="worksheets/sheet464.xml"/><Relationship Id="rId1010" Type="http://schemas.openxmlformats.org/officeDocument/2006/relationships/worksheet" Target="worksheets/sheet1010.xml"/><Relationship Id="rId1094" Type="http://schemas.openxmlformats.org/officeDocument/2006/relationships/worksheet" Target="worksheets/sheet1094.xml"/><Relationship Id="rId1108" Type="http://schemas.openxmlformats.org/officeDocument/2006/relationships/worksheet" Target="worksheets/sheet1108.xml"/><Relationship Id="rId117" Type="http://schemas.openxmlformats.org/officeDocument/2006/relationships/worksheet" Target="worksheets/sheet117.xml"/><Relationship Id="rId671" Type="http://schemas.openxmlformats.org/officeDocument/2006/relationships/worksheet" Target="worksheets/sheet671.xml"/><Relationship Id="rId769" Type="http://schemas.openxmlformats.org/officeDocument/2006/relationships/worksheet" Target="worksheets/sheet769.xml"/><Relationship Id="rId976" Type="http://schemas.openxmlformats.org/officeDocument/2006/relationships/worksheet" Target="worksheets/sheet976.xml"/><Relationship Id="rId324" Type="http://schemas.openxmlformats.org/officeDocument/2006/relationships/worksheet" Target="worksheets/sheet324.xml"/><Relationship Id="rId531" Type="http://schemas.openxmlformats.org/officeDocument/2006/relationships/worksheet" Target="worksheets/sheet531.xml"/><Relationship Id="rId629" Type="http://schemas.openxmlformats.org/officeDocument/2006/relationships/worksheet" Target="worksheets/sheet629.xml"/><Relationship Id="rId1161" Type="http://schemas.openxmlformats.org/officeDocument/2006/relationships/worksheet" Target="worksheets/sheet1161.xml"/><Relationship Id="rId836" Type="http://schemas.openxmlformats.org/officeDocument/2006/relationships/worksheet" Target="worksheets/sheet836.xml"/><Relationship Id="rId1021" Type="http://schemas.openxmlformats.org/officeDocument/2006/relationships/worksheet" Target="worksheets/sheet1021.xml"/><Relationship Id="rId1119" Type="http://schemas.openxmlformats.org/officeDocument/2006/relationships/worksheet" Target="worksheets/sheet1119.xml"/><Relationship Id="rId903" Type="http://schemas.openxmlformats.org/officeDocument/2006/relationships/worksheet" Target="worksheets/sheet903.xml"/><Relationship Id="rId32" Type="http://schemas.openxmlformats.org/officeDocument/2006/relationships/worksheet" Target="worksheets/sheet32.xml"/><Relationship Id="rId181" Type="http://schemas.openxmlformats.org/officeDocument/2006/relationships/worksheet" Target="worksheets/sheet181.xml"/><Relationship Id="rId279" Type="http://schemas.openxmlformats.org/officeDocument/2006/relationships/worksheet" Target="worksheets/sheet279.xml"/><Relationship Id="rId486" Type="http://schemas.openxmlformats.org/officeDocument/2006/relationships/worksheet" Target="worksheets/sheet486.xml"/><Relationship Id="rId693" Type="http://schemas.openxmlformats.org/officeDocument/2006/relationships/worksheet" Target="worksheets/sheet693.xml"/><Relationship Id="rId139" Type="http://schemas.openxmlformats.org/officeDocument/2006/relationships/worksheet" Target="worksheets/sheet139.xml"/><Relationship Id="rId346" Type="http://schemas.openxmlformats.org/officeDocument/2006/relationships/worksheet" Target="worksheets/sheet346.xml"/><Relationship Id="rId553" Type="http://schemas.openxmlformats.org/officeDocument/2006/relationships/worksheet" Target="worksheets/sheet553.xml"/><Relationship Id="rId760" Type="http://schemas.openxmlformats.org/officeDocument/2006/relationships/worksheet" Target="worksheets/sheet760.xml"/><Relationship Id="rId998" Type="http://schemas.openxmlformats.org/officeDocument/2006/relationships/worksheet" Target="worksheets/sheet998.xml"/><Relationship Id="rId1183" Type="http://schemas.openxmlformats.org/officeDocument/2006/relationships/worksheet" Target="worksheets/sheet1183.xml"/><Relationship Id="rId206" Type="http://schemas.openxmlformats.org/officeDocument/2006/relationships/worksheet" Target="worksheets/sheet206.xml"/><Relationship Id="rId413" Type="http://schemas.openxmlformats.org/officeDocument/2006/relationships/worksheet" Target="worksheets/sheet413.xml"/><Relationship Id="rId858" Type="http://schemas.openxmlformats.org/officeDocument/2006/relationships/worksheet" Target="worksheets/sheet858.xml"/><Relationship Id="rId1043" Type="http://schemas.openxmlformats.org/officeDocument/2006/relationships/worksheet" Target="worksheets/sheet1043.xml"/><Relationship Id="rId620" Type="http://schemas.openxmlformats.org/officeDocument/2006/relationships/worksheet" Target="worksheets/sheet620.xml"/><Relationship Id="rId718" Type="http://schemas.openxmlformats.org/officeDocument/2006/relationships/worksheet" Target="worksheets/sheet718.xml"/><Relationship Id="rId925" Type="http://schemas.openxmlformats.org/officeDocument/2006/relationships/worksheet" Target="worksheets/sheet925.xml"/><Relationship Id="rId1110" Type="http://schemas.openxmlformats.org/officeDocument/2006/relationships/worksheet" Target="worksheets/sheet1110.xml"/><Relationship Id="rId1208" Type="http://schemas.openxmlformats.org/officeDocument/2006/relationships/worksheet" Target="worksheets/sheet1208.xml"/><Relationship Id="rId54" Type="http://schemas.openxmlformats.org/officeDocument/2006/relationships/worksheet" Target="worksheets/sheet54.xml"/><Relationship Id="rId270" Type="http://schemas.openxmlformats.org/officeDocument/2006/relationships/worksheet" Target="worksheets/sheet270.xml"/><Relationship Id="rId130" Type="http://schemas.openxmlformats.org/officeDocument/2006/relationships/worksheet" Target="worksheets/sheet130.xml"/><Relationship Id="rId368" Type="http://schemas.openxmlformats.org/officeDocument/2006/relationships/worksheet" Target="worksheets/sheet368.xml"/><Relationship Id="rId575" Type="http://schemas.openxmlformats.org/officeDocument/2006/relationships/worksheet" Target="worksheets/sheet575.xml"/><Relationship Id="rId782" Type="http://schemas.openxmlformats.org/officeDocument/2006/relationships/worksheet" Target="worksheets/sheet782.xml"/><Relationship Id="rId228" Type="http://schemas.openxmlformats.org/officeDocument/2006/relationships/worksheet" Target="worksheets/sheet228.xml"/><Relationship Id="rId435" Type="http://schemas.openxmlformats.org/officeDocument/2006/relationships/worksheet" Target="worksheets/sheet435.xml"/><Relationship Id="rId642" Type="http://schemas.openxmlformats.org/officeDocument/2006/relationships/worksheet" Target="worksheets/sheet642.xml"/><Relationship Id="rId1065" Type="http://schemas.openxmlformats.org/officeDocument/2006/relationships/worksheet" Target="worksheets/sheet1065.xml"/><Relationship Id="rId502" Type="http://schemas.openxmlformats.org/officeDocument/2006/relationships/worksheet" Target="worksheets/sheet502.xml"/><Relationship Id="rId947" Type="http://schemas.openxmlformats.org/officeDocument/2006/relationships/worksheet" Target="worksheets/sheet947.xml"/><Relationship Id="rId1132" Type="http://schemas.openxmlformats.org/officeDocument/2006/relationships/worksheet" Target="worksheets/sheet1132.xml"/><Relationship Id="rId76" Type="http://schemas.openxmlformats.org/officeDocument/2006/relationships/worksheet" Target="worksheets/sheet76.xml"/><Relationship Id="rId807" Type="http://schemas.openxmlformats.org/officeDocument/2006/relationships/worksheet" Target="worksheets/sheet807.xml"/><Relationship Id="rId292" Type="http://schemas.openxmlformats.org/officeDocument/2006/relationships/worksheet" Target="worksheets/sheet292.xml"/><Relationship Id="rId597" Type="http://schemas.openxmlformats.org/officeDocument/2006/relationships/worksheet" Target="worksheets/sheet597.xml"/><Relationship Id="rId152" Type="http://schemas.openxmlformats.org/officeDocument/2006/relationships/worksheet" Target="worksheets/sheet152.xml"/><Relationship Id="rId457" Type="http://schemas.openxmlformats.org/officeDocument/2006/relationships/worksheet" Target="worksheets/sheet457.xml"/><Relationship Id="rId1087" Type="http://schemas.openxmlformats.org/officeDocument/2006/relationships/worksheet" Target="worksheets/sheet1087.xml"/><Relationship Id="rId664" Type="http://schemas.openxmlformats.org/officeDocument/2006/relationships/worksheet" Target="worksheets/sheet664.xml"/><Relationship Id="rId871" Type="http://schemas.openxmlformats.org/officeDocument/2006/relationships/worksheet" Target="worksheets/sheet871.xml"/><Relationship Id="rId969" Type="http://schemas.openxmlformats.org/officeDocument/2006/relationships/worksheet" Target="worksheets/sheet969.xml"/><Relationship Id="rId317" Type="http://schemas.openxmlformats.org/officeDocument/2006/relationships/worksheet" Target="worksheets/sheet317.xml"/><Relationship Id="rId524" Type="http://schemas.openxmlformats.org/officeDocument/2006/relationships/worksheet" Target="worksheets/sheet524.xml"/><Relationship Id="rId731" Type="http://schemas.openxmlformats.org/officeDocument/2006/relationships/worksheet" Target="worksheets/sheet731.xml"/><Relationship Id="rId1154" Type="http://schemas.openxmlformats.org/officeDocument/2006/relationships/worksheet" Target="worksheets/sheet1154.xml"/><Relationship Id="rId98" Type="http://schemas.openxmlformats.org/officeDocument/2006/relationships/worksheet" Target="worksheets/sheet98.xml"/><Relationship Id="rId829" Type="http://schemas.openxmlformats.org/officeDocument/2006/relationships/worksheet" Target="worksheets/sheet829.xml"/><Relationship Id="rId1014" Type="http://schemas.openxmlformats.org/officeDocument/2006/relationships/worksheet" Target="worksheets/sheet1014.xml"/><Relationship Id="rId1221" Type="http://schemas.openxmlformats.org/officeDocument/2006/relationships/worksheet" Target="worksheets/sheet1221.xml"/><Relationship Id="rId25" Type="http://schemas.openxmlformats.org/officeDocument/2006/relationships/worksheet" Target="worksheets/sheet25.xml"/><Relationship Id="rId174" Type="http://schemas.openxmlformats.org/officeDocument/2006/relationships/worksheet" Target="worksheets/sheet174.xml"/><Relationship Id="rId381" Type="http://schemas.openxmlformats.org/officeDocument/2006/relationships/worksheet" Target="worksheets/sheet381.xml"/><Relationship Id="rId241" Type="http://schemas.openxmlformats.org/officeDocument/2006/relationships/worksheet" Target="worksheets/sheet241.xml"/><Relationship Id="rId479" Type="http://schemas.openxmlformats.org/officeDocument/2006/relationships/worksheet" Target="worksheets/sheet479.xml"/><Relationship Id="rId686" Type="http://schemas.openxmlformats.org/officeDocument/2006/relationships/worksheet" Target="worksheets/sheet686.xml"/><Relationship Id="rId893" Type="http://schemas.openxmlformats.org/officeDocument/2006/relationships/worksheet" Target="worksheets/sheet893.xml"/><Relationship Id="rId339" Type="http://schemas.openxmlformats.org/officeDocument/2006/relationships/worksheet" Target="worksheets/sheet339.xml"/><Relationship Id="rId546" Type="http://schemas.openxmlformats.org/officeDocument/2006/relationships/worksheet" Target="worksheets/sheet546.xml"/><Relationship Id="rId753" Type="http://schemas.openxmlformats.org/officeDocument/2006/relationships/worksheet" Target="worksheets/sheet753.xml"/><Relationship Id="rId1176" Type="http://schemas.openxmlformats.org/officeDocument/2006/relationships/worksheet" Target="worksheets/sheet1176.xml"/><Relationship Id="rId101" Type="http://schemas.openxmlformats.org/officeDocument/2006/relationships/worksheet" Target="worksheets/sheet101.xml"/><Relationship Id="rId406" Type="http://schemas.openxmlformats.org/officeDocument/2006/relationships/worksheet" Target="worksheets/sheet406.xml"/><Relationship Id="rId960" Type="http://schemas.openxmlformats.org/officeDocument/2006/relationships/worksheet" Target="worksheets/sheet960.xml"/><Relationship Id="rId1036" Type="http://schemas.openxmlformats.org/officeDocument/2006/relationships/worksheet" Target="worksheets/sheet1036.xml"/><Relationship Id="rId613" Type="http://schemas.openxmlformats.org/officeDocument/2006/relationships/worksheet" Target="worksheets/sheet613.xml"/><Relationship Id="rId820" Type="http://schemas.openxmlformats.org/officeDocument/2006/relationships/worksheet" Target="worksheets/sheet820.xml"/><Relationship Id="rId918" Type="http://schemas.openxmlformats.org/officeDocument/2006/relationships/worksheet" Target="worksheets/sheet918.xml"/><Relationship Id="rId1103" Type="http://schemas.openxmlformats.org/officeDocument/2006/relationships/worksheet" Target="worksheets/sheet1103.xml"/><Relationship Id="rId47" Type="http://schemas.openxmlformats.org/officeDocument/2006/relationships/worksheet" Target="worksheets/sheet47.xml"/><Relationship Id="rId196" Type="http://schemas.openxmlformats.org/officeDocument/2006/relationships/worksheet" Target="worksheets/sheet196.xml"/><Relationship Id="rId263" Type="http://schemas.openxmlformats.org/officeDocument/2006/relationships/worksheet" Target="worksheets/sheet263.xml"/><Relationship Id="rId470" Type="http://schemas.openxmlformats.org/officeDocument/2006/relationships/worksheet" Target="worksheets/sheet470.xml"/><Relationship Id="rId123" Type="http://schemas.openxmlformats.org/officeDocument/2006/relationships/worksheet" Target="worksheets/sheet123.xml"/><Relationship Id="rId330" Type="http://schemas.openxmlformats.org/officeDocument/2006/relationships/worksheet" Target="worksheets/sheet330.xml"/><Relationship Id="rId568" Type="http://schemas.openxmlformats.org/officeDocument/2006/relationships/worksheet" Target="worksheets/sheet568.xml"/><Relationship Id="rId775" Type="http://schemas.openxmlformats.org/officeDocument/2006/relationships/worksheet" Target="worksheets/sheet775.xml"/><Relationship Id="rId982" Type="http://schemas.openxmlformats.org/officeDocument/2006/relationships/worksheet" Target="worksheets/sheet982.xml"/><Relationship Id="rId1198" Type="http://schemas.openxmlformats.org/officeDocument/2006/relationships/worksheet" Target="worksheets/sheet1198.xml"/><Relationship Id="rId428" Type="http://schemas.openxmlformats.org/officeDocument/2006/relationships/worksheet" Target="worksheets/sheet428.xml"/><Relationship Id="rId635" Type="http://schemas.openxmlformats.org/officeDocument/2006/relationships/worksheet" Target="worksheets/sheet635.xml"/><Relationship Id="rId842" Type="http://schemas.openxmlformats.org/officeDocument/2006/relationships/worksheet" Target="worksheets/sheet842.xml"/><Relationship Id="rId1058" Type="http://schemas.openxmlformats.org/officeDocument/2006/relationships/worksheet" Target="worksheets/sheet1058.xml"/><Relationship Id="rId702" Type="http://schemas.openxmlformats.org/officeDocument/2006/relationships/worksheet" Target="worksheets/sheet702.xml"/><Relationship Id="rId1125" Type="http://schemas.openxmlformats.org/officeDocument/2006/relationships/worksheet" Target="worksheets/sheet1125.xml"/><Relationship Id="rId69" Type="http://schemas.openxmlformats.org/officeDocument/2006/relationships/worksheet" Target="worksheets/sheet69.xml"/><Relationship Id="rId285" Type="http://schemas.openxmlformats.org/officeDocument/2006/relationships/worksheet" Target="worksheets/sheet285.xml"/><Relationship Id="rId492" Type="http://schemas.openxmlformats.org/officeDocument/2006/relationships/worksheet" Target="worksheets/sheet492.xml"/><Relationship Id="rId797" Type="http://schemas.openxmlformats.org/officeDocument/2006/relationships/worksheet" Target="worksheets/sheet797.xml"/><Relationship Id="rId145" Type="http://schemas.openxmlformats.org/officeDocument/2006/relationships/worksheet" Target="worksheets/sheet145.xml"/><Relationship Id="rId352" Type="http://schemas.openxmlformats.org/officeDocument/2006/relationships/worksheet" Target="worksheets/sheet352.xml"/><Relationship Id="rId212" Type="http://schemas.openxmlformats.org/officeDocument/2006/relationships/worksheet" Target="worksheets/sheet212.xml"/><Relationship Id="rId657" Type="http://schemas.openxmlformats.org/officeDocument/2006/relationships/worksheet" Target="worksheets/sheet657.xml"/><Relationship Id="rId864" Type="http://schemas.openxmlformats.org/officeDocument/2006/relationships/worksheet" Target="worksheets/sheet864.xml"/><Relationship Id="rId517" Type="http://schemas.openxmlformats.org/officeDocument/2006/relationships/worksheet" Target="worksheets/sheet517.xml"/><Relationship Id="rId724" Type="http://schemas.openxmlformats.org/officeDocument/2006/relationships/worksheet" Target="worksheets/sheet724.xml"/><Relationship Id="rId931" Type="http://schemas.openxmlformats.org/officeDocument/2006/relationships/worksheet" Target="worksheets/sheet931.xml"/><Relationship Id="rId1147" Type="http://schemas.openxmlformats.org/officeDocument/2006/relationships/worksheet" Target="worksheets/sheet1147.xml"/><Relationship Id="rId60" Type="http://schemas.openxmlformats.org/officeDocument/2006/relationships/worksheet" Target="worksheets/sheet60.xml"/><Relationship Id="rId1007" Type="http://schemas.openxmlformats.org/officeDocument/2006/relationships/worksheet" Target="worksheets/sheet1007.xml"/><Relationship Id="rId1214" Type="http://schemas.openxmlformats.org/officeDocument/2006/relationships/worksheet" Target="worksheets/sheet1214.xml"/><Relationship Id="rId18" Type="http://schemas.openxmlformats.org/officeDocument/2006/relationships/worksheet" Target="worksheets/sheet18.xml"/><Relationship Id="rId167" Type="http://schemas.openxmlformats.org/officeDocument/2006/relationships/worksheet" Target="worksheets/sheet167.xml"/><Relationship Id="rId374" Type="http://schemas.openxmlformats.org/officeDocument/2006/relationships/worksheet" Target="worksheets/sheet374.xml"/><Relationship Id="rId581" Type="http://schemas.openxmlformats.org/officeDocument/2006/relationships/worksheet" Target="worksheets/sheet581.xml"/><Relationship Id="rId234" Type="http://schemas.openxmlformats.org/officeDocument/2006/relationships/worksheet" Target="worksheets/sheet234.xml"/><Relationship Id="rId679" Type="http://schemas.openxmlformats.org/officeDocument/2006/relationships/worksheet" Target="worksheets/sheet679.xml"/><Relationship Id="rId886" Type="http://schemas.openxmlformats.org/officeDocument/2006/relationships/worksheet" Target="worksheets/sheet88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46"/>
  <sheetViews>
    <sheetView tabSelected="1" workbookViewId="0">
      <selection activeCell="B4" sqref="B4"/>
    </sheetView>
  </sheetViews>
  <sheetFormatPr baseColWidth="10" defaultRowHeight="14.4" x14ac:dyDescent="0.3"/>
  <cols>
    <col min="2" max="2" width="75.6640625" customWidth="1"/>
    <col min="3" max="3" width="18.6640625" customWidth="1"/>
  </cols>
  <sheetData>
    <row r="2" spans="2:3" ht="21" x14ac:dyDescent="0.4">
      <c r="B2" s="1" t="s">
        <v>7927</v>
      </c>
    </row>
    <row r="5" spans="2:3" x14ac:dyDescent="0.3">
      <c r="B5" s="2" t="str">
        <f>HYPERLINK("#'E - Einstufungsschema'!A1", "Einstufungsschema nach QSEB-Spezifikation")</f>
        <v>Einstufungsschema nach QSEB-Spezifikation</v>
      </c>
      <c r="C5" s="2" t="str">
        <f>HYPERLINK("#'E - Einstufungsschema'!A1", "E")</f>
        <v>E</v>
      </c>
    </row>
    <row r="6" spans="2:3" x14ac:dyDescent="0.3">
      <c r="B6" s="2" t="str">
        <f>HYPERLINK("#'Auswahl Ü'!A1", "Verfahrensübergreifende Tabellen")</f>
        <v>Verfahrensübergreifende Tabellen</v>
      </c>
      <c r="C6" s="2" t="str">
        <f>HYPERLINK("#'Auswahl Ü'!A1", "Ü")</f>
        <v>Ü</v>
      </c>
    </row>
    <row r="7" spans="2:3" x14ac:dyDescent="0.3">
      <c r="B7" s="2" t="str">
        <f>HYPERLINK("#'Auswahl PCI'!A1", "Perkutane Koronarintervention und Koronarangiographie")</f>
        <v>Perkutane Koronarintervention und Koronarangiographie</v>
      </c>
      <c r="C7" s="2" t="str">
        <f>HYPERLINK("#'Auswahl PCI'!A1", "PCI")</f>
        <v>PCI</v>
      </c>
    </row>
    <row r="8" spans="2:3" x14ac:dyDescent="0.3">
      <c r="B8" s="2" t="str">
        <f>HYPERLINK("#'Auswahl WI-HI-A'!A1", "Hygiene- und Infektionsmanagement – ambulantes Operieren")</f>
        <v>Hygiene- und Infektionsmanagement – ambulantes Operieren</v>
      </c>
      <c r="C8" s="2" t="str">
        <f>HYPERLINK("#'Auswahl WI-HI-A'!A1", "WI-HI-A")</f>
        <v>WI-HI-A</v>
      </c>
    </row>
    <row r="9" spans="2:3" x14ac:dyDescent="0.3">
      <c r="B9" s="2" t="str">
        <f>HYPERLINK("#'Auswahl WI-HI-S'!A1", "Hygiene- und Infektionsmanagement – stationäres Operieren")</f>
        <v>Hygiene- und Infektionsmanagement – stationäres Operieren</v>
      </c>
      <c r="C9" s="2" t="str">
        <f>HYPERLINK("#'Auswahl WI-HI-S'!A1", "WI-HI-S")</f>
        <v>WI-HI-S</v>
      </c>
    </row>
    <row r="10" spans="2:3" x14ac:dyDescent="0.3">
      <c r="B10" s="2" t="str">
        <f>HYPERLINK("#'Auswahl WI-NI-D'!A1", "Vermeidung nosokomialer Infektionen – postoperative Wundinfektionen")</f>
        <v>Vermeidung nosokomialer Infektionen – postoperative Wundinfektionen</v>
      </c>
      <c r="C10" s="2" t="str">
        <f>HYPERLINK("#'Auswahl WI-NI-D'!A1", "WI-NI-D")</f>
        <v>WI-NI-D</v>
      </c>
    </row>
    <row r="11" spans="2:3" x14ac:dyDescent="0.3">
      <c r="B11" s="2" t="str">
        <f>HYPERLINK("#'Auswahl WI-NI-A'!A1", "Nosokomiale postoperative Wundinfektionen nach ambulanten Operationen (ausgesetzt)")</f>
        <v>Nosokomiale postoperative Wundinfektionen nach ambulanten Operationen (ausgesetzt)</v>
      </c>
      <c r="C11" s="2" t="str">
        <f>HYPERLINK("#'Auswahl WI-NI-A'!A1", "WI-NI-A")</f>
        <v>WI-NI-A</v>
      </c>
    </row>
    <row r="12" spans="2:3" x14ac:dyDescent="0.3">
      <c r="B12" s="2" t="str">
        <f>HYPERLINK("#'Auswahl WI-NI-S'!A1", "Nosokomiale postoperative Wundinfektionen nach stationären Operationen (ausgesetzt)")</f>
        <v>Nosokomiale postoperative Wundinfektionen nach stationären Operationen (ausgesetzt)</v>
      </c>
      <c r="C12" s="2" t="str">
        <f>HYPERLINK("#'Auswahl WI-NI-S'!A1", "WI-NI-S")</f>
        <v>WI-NI-S</v>
      </c>
    </row>
    <row r="13" spans="2:3" x14ac:dyDescent="0.3">
      <c r="B13" s="2" t="str">
        <f>HYPERLINK("#'Auswahl CHE'!A1", "Cholezystektomie")</f>
        <v>Cholezystektomie</v>
      </c>
      <c r="C13" s="2" t="str">
        <f>HYPERLINK("#'Auswahl CHE'!A1", "CHE")</f>
        <v>CHE</v>
      </c>
    </row>
    <row r="14" spans="2:3" x14ac:dyDescent="0.3">
      <c r="B14" s="2" t="str">
        <f>HYPERLINK("#'Auswahl NET-DIAL'!A1", "Dialyse")</f>
        <v>Dialyse</v>
      </c>
      <c r="C14" s="2" t="str">
        <f>HYPERLINK("#'Auswahl NET-DIAL'!A1", "NET-DIAL")</f>
        <v>NET-DIAL</v>
      </c>
    </row>
    <row r="15" spans="2:3" x14ac:dyDescent="0.3">
      <c r="B15" s="2" t="str">
        <f>HYPERLINK("#'Auswahl NET-NTX'!A1", "Nierentransplantation")</f>
        <v>Nierentransplantation</v>
      </c>
      <c r="C15" s="2" t="str">
        <f>HYPERLINK("#'Auswahl NET-NTX'!A1", "NET-NTX")</f>
        <v>NET-NTX</v>
      </c>
    </row>
    <row r="16" spans="2:3" x14ac:dyDescent="0.3">
      <c r="B16" s="2" t="str">
        <f>HYPERLINK("#'Auswahl NET-PNTX'!A1", "Pankreas- und Pankreas-Nieren-Transplantation")</f>
        <v>Pankreas- und Pankreas-Nieren-Transplantation</v>
      </c>
      <c r="C16" s="2" t="str">
        <f>HYPERLINK("#'Auswahl NET-PNTX'!A1", "NET-PNTX")</f>
        <v>NET-PNTX</v>
      </c>
    </row>
    <row r="17" spans="2:3" x14ac:dyDescent="0.3">
      <c r="B17" s="2" t="str">
        <f>HYPERLINK("#'Auswahl NET-PNTX-D'!A1", "Pankreas- und Pankreas-Nieren-Transplantation, Nierentransplantation")</f>
        <v>Pankreas- und Pankreas-Nieren-Transplantation, Nierentransplantation</v>
      </c>
      <c r="C17" s="2" t="str">
        <f>HYPERLINK("#'Auswahl NET-PNTX-D'!A1", "NET-PNTX-D")</f>
        <v>NET-PNTX-D</v>
      </c>
    </row>
    <row r="18" spans="2:3" x14ac:dyDescent="0.3">
      <c r="B18" s="2" t="str">
        <f>HYPERLINK("#'Auswahl TX-HTX'!A1", "Herztransplantationen")</f>
        <v>Herztransplantationen</v>
      </c>
      <c r="C18" s="2" t="str">
        <f>HYPERLINK("#'Auswahl TX-HTX'!A1", "TX-HTX")</f>
        <v>TX-HTX</v>
      </c>
    </row>
    <row r="19" spans="2:3" x14ac:dyDescent="0.3">
      <c r="B19" s="2" t="str">
        <f>HYPERLINK("#'Auswahl TX-MKU'!A1", "Herzunterstützungssysteme/Kunstherzen")</f>
        <v>Herzunterstützungssysteme/Kunstherzen</v>
      </c>
      <c r="C19" s="2" t="str">
        <f>HYPERLINK("#'Auswahl TX-MKU'!A1", "TX-MKU")</f>
        <v>TX-MKU</v>
      </c>
    </row>
    <row r="20" spans="2:3" x14ac:dyDescent="0.3">
      <c r="B20" s="2" t="str">
        <f>HYPERLINK("#'Auswahl TX-LUTX'!A1", "Lungen- und Herz-Lungen-Transplantationen")</f>
        <v>Lungen- und Herz-Lungen-Transplantationen</v>
      </c>
      <c r="C20" s="2" t="str">
        <f>HYPERLINK("#'Auswahl TX-LUTX'!A1", "TX-LUTX")</f>
        <v>TX-LUTX</v>
      </c>
    </row>
    <row r="21" spans="2:3" x14ac:dyDescent="0.3">
      <c r="B21" s="2" t="str">
        <f>HYPERLINK("#'Auswahl TX-LTX'!A1", "Lebertransplantationen")</f>
        <v>Lebertransplantationen</v>
      </c>
      <c r="C21" s="2" t="str">
        <f>HYPERLINK("#'Auswahl TX-LTX'!A1", "TX-LTX")</f>
        <v>TX-LTX</v>
      </c>
    </row>
    <row r="22" spans="2:3" x14ac:dyDescent="0.3">
      <c r="B22" s="2" t="str">
        <f>HYPERLINK("#'Auswahl TX-LLS'!A1", "Leberlebendspenden")</f>
        <v>Leberlebendspenden</v>
      </c>
      <c r="C22" s="2" t="str">
        <f>HYPERLINK("#'Auswahl TX-LLS'!A1", "TX-LLS")</f>
        <v>TX-LLS</v>
      </c>
    </row>
    <row r="23" spans="2:3" x14ac:dyDescent="0.3">
      <c r="B23" s="2" t="str">
        <f>HYPERLINK("#'Auswahl TX-NLS'!A1", "Nierenlebendspenden")</f>
        <v>Nierenlebendspenden</v>
      </c>
      <c r="C23" s="2" t="str">
        <f>HYPERLINK("#'Auswahl TX-NLS'!A1", "TX-NLS")</f>
        <v>TX-NLS</v>
      </c>
    </row>
    <row r="24" spans="2:3" x14ac:dyDescent="0.3">
      <c r="B24" s="2" t="str">
        <f>HYPERLINK("#'Auswahl KCHK-D'!A1", "Koronarchirurgie und Eingriffe an Herzklappen")</f>
        <v>Koronarchirurgie und Eingriffe an Herzklappen</v>
      </c>
      <c r="C24" s="2" t="str">
        <f>HYPERLINK("#'Auswahl KCHK-D'!A1", "KCHK-D")</f>
        <v>KCHK-D</v>
      </c>
    </row>
    <row r="25" spans="2:3" x14ac:dyDescent="0.3">
      <c r="B25" s="2" t="str">
        <f>HYPERLINK("#'Auswahl KCHK-KC'!A1", "Isolierte Koronarchirurgie")</f>
        <v>Isolierte Koronarchirurgie</v>
      </c>
      <c r="C25" s="2" t="str">
        <f>HYPERLINK("#'Auswahl KCHK-KC'!A1", "KCHK-KC")</f>
        <v>KCHK-KC</v>
      </c>
    </row>
    <row r="26" spans="2:3" x14ac:dyDescent="0.3">
      <c r="B26" s="2" t="str">
        <f>HYPERLINK("#'Auswahl KCHK-KC-KOMB'!A1", "Kombinierte Koronar- und Herzklappenchirurgie")</f>
        <v>Kombinierte Koronar- und Herzklappenchirurgie</v>
      </c>
      <c r="C26" s="2" t="str">
        <f>HYPERLINK("#'Auswahl KCHK-KC-KOMB'!A1", "KCHK-KC-KOMB")</f>
        <v>KCHK-KC-KOMB</v>
      </c>
    </row>
    <row r="27" spans="2:3" x14ac:dyDescent="0.3">
      <c r="B27" s="2" t="str">
        <f>HYPERLINK("#'Auswahl KCHK-AK-KATH'!A1", "Kathetergestützte isolierte Aortenklappeneingriffe")</f>
        <v>Kathetergestützte isolierte Aortenklappeneingriffe</v>
      </c>
      <c r="C27" s="2" t="str">
        <f>HYPERLINK("#'Auswahl KCHK-AK-KATH'!A1", "KCHK-AK-KATH")</f>
        <v>KCHK-AK-KATH</v>
      </c>
    </row>
    <row r="28" spans="2:3" x14ac:dyDescent="0.3">
      <c r="B28" s="2" t="str">
        <f>HYPERLINK("#'Auswahl KCHK-AK-CHIR'!A1", "Offen-chirurgische isolierte Aortenklappeneingriffe")</f>
        <v>Offen-chirurgische isolierte Aortenklappeneingriffe</v>
      </c>
      <c r="C28" s="2" t="str">
        <f>HYPERLINK("#'Auswahl KCHK-AK-CHIR'!A1", "KCHK-AK-CHIR")</f>
        <v>KCHK-AK-CHIR</v>
      </c>
    </row>
    <row r="29" spans="2:3" x14ac:dyDescent="0.3">
      <c r="B29" s="2" t="str">
        <f>HYPERLINK("#'Auswahl KCHK-MK-KATH'!A1", "Kathetergestützte isolierte Mitralklappeneingriffe")</f>
        <v>Kathetergestützte isolierte Mitralklappeneingriffe</v>
      </c>
      <c r="C29" s="2" t="str">
        <f>HYPERLINK("#'Auswahl KCHK-MK-KATH'!A1", "KCHK-MK-KATH")</f>
        <v>KCHK-MK-KATH</v>
      </c>
    </row>
    <row r="30" spans="2:3" x14ac:dyDescent="0.3">
      <c r="B30" s="2" t="str">
        <f>HYPERLINK("#'Auswahl KCHK-MK-CHIR'!A1", "Offen-chirurgische isolierte Mitralklappeneingriffe")</f>
        <v>Offen-chirurgische isolierte Mitralklappeneingriffe</v>
      </c>
      <c r="C30" s="2" t="str">
        <f>HYPERLINK("#'Auswahl KCHK-MK-CHIR'!A1", "KCHK-MK-CHIR")</f>
        <v>KCHK-MK-CHIR</v>
      </c>
    </row>
    <row r="31" spans="2:3" x14ac:dyDescent="0.3">
      <c r="B31" s="2" t="str">
        <f>HYPERLINK("#'Auswahl KAROTIS'!A1", "Karotis-Revaskularisation")</f>
        <v>Karotis-Revaskularisation</v>
      </c>
      <c r="C31" s="2" t="str">
        <f>HYPERLINK("#'Auswahl KAROTIS'!A1", "KAROTIS")</f>
        <v>KAROTIS</v>
      </c>
    </row>
    <row r="32" spans="2:3" x14ac:dyDescent="0.3">
      <c r="B32" s="2" t="str">
        <f>HYPERLINK("#'Auswahl CAP'!A1", "Ambulant erworbene Pneumonie")</f>
        <v>Ambulant erworbene Pneumonie</v>
      </c>
      <c r="C32" s="2" t="str">
        <f>HYPERLINK("#'Auswahl CAP'!A1", "CAP")</f>
        <v>CAP</v>
      </c>
    </row>
    <row r="33" spans="2:3" x14ac:dyDescent="0.3">
      <c r="B33" s="2" t="str">
        <f>HYPERLINK("#'Auswahl MC'!A1", "Mammachirurgie")</f>
        <v>Mammachirurgie</v>
      </c>
      <c r="C33" s="2" t="str">
        <f>HYPERLINK("#'Auswahl MC'!A1", "MC")</f>
        <v>MC</v>
      </c>
    </row>
    <row r="34" spans="2:3" x14ac:dyDescent="0.3">
      <c r="B34" s="2" t="str">
        <f>HYPERLINK("#'Auswahl GYN-OP'!A1", "Gynäkologische Operationen")</f>
        <v>Gynäkologische Operationen</v>
      </c>
      <c r="C34" s="2" t="str">
        <f>HYPERLINK("#'Auswahl GYN-OP'!A1", "GYN-OP")</f>
        <v>GYN-OP</v>
      </c>
    </row>
    <row r="35" spans="2:3" x14ac:dyDescent="0.3">
      <c r="B35" s="2" t="str">
        <f>HYPERLINK("#'Auswahl DEK'!A1", "Dekubitusprophylaxe")</f>
        <v>Dekubitusprophylaxe</v>
      </c>
      <c r="C35" s="2" t="str">
        <f>HYPERLINK("#'Auswahl DEK'!A1", "DEK")</f>
        <v>DEK</v>
      </c>
    </row>
    <row r="36" spans="2:3" x14ac:dyDescent="0.3">
      <c r="B36" s="2" t="str">
        <f>HYPERLINK("#'Auswahl HSMDEF-HSM-IMPL'!A1", "Herzschrittmacher-Implantation")</f>
        <v>Herzschrittmacher-Implantation</v>
      </c>
      <c r="C36" s="2" t="str">
        <f>HYPERLINK("#'Auswahl HSMDEF-HSM-IMPL'!A1", "HSMDEF-HSM-IMPL")</f>
        <v>HSMDEF-HSM-IMPL</v>
      </c>
    </row>
    <row r="37" spans="2:3" x14ac:dyDescent="0.3">
      <c r="B37" s="2" t="str">
        <f>HYPERLINK("#'Auswahl HSMDEF-HSM-AGGW'!A1", "Herzschrittmacher-Aggregatwechsel")</f>
        <v>Herzschrittmacher-Aggregatwechsel</v>
      </c>
      <c r="C37" s="2" t="str">
        <f>HYPERLINK("#'Auswahl HSMDEF-HSM-AGGW'!A1", "HSMDEF-HSM-AGGW")</f>
        <v>HSMDEF-HSM-AGGW</v>
      </c>
    </row>
    <row r="38" spans="2:3" x14ac:dyDescent="0.3">
      <c r="B38" s="2" t="str">
        <f>HYPERLINK("#'Auswahl HSMDEF-HSM-REV'!A1", "Herzschrittmacher-Revision/-Systemwechsel/-Explantation")</f>
        <v>Herzschrittmacher-Revision/-Systemwechsel/-Explantation</v>
      </c>
      <c r="C38" s="2" t="str">
        <f>HYPERLINK("#'Auswahl HSMDEF-HSM-REV'!A1", "HSMDEF-HSM-REV")</f>
        <v>HSMDEF-HSM-REV</v>
      </c>
    </row>
    <row r="39" spans="2:3" x14ac:dyDescent="0.3">
      <c r="B39" s="2" t="str">
        <f>HYPERLINK("#'Auswahl HSMDEF-DEFI-IMPL'!A1", "Implantierbare Defibrillatoren – Implantation")</f>
        <v>Implantierbare Defibrillatoren – Implantation</v>
      </c>
      <c r="C39" s="2" t="str">
        <f>HYPERLINK("#'Auswahl HSMDEF-DEFI-IMPL'!A1", "HSMDEF-DEFI-IMPL")</f>
        <v>HSMDEF-DEFI-IMPL</v>
      </c>
    </row>
    <row r="40" spans="2:3" x14ac:dyDescent="0.3">
      <c r="B40" s="2" t="str">
        <f>HYPERLINK("#'Auswahl HSMDEF-DEFI-AGGW'!A1", "Implantierbare Defibrillatoren – Aggregatwechsel")</f>
        <v>Implantierbare Defibrillatoren – Aggregatwechsel</v>
      </c>
      <c r="C40" s="2" t="str">
        <f>HYPERLINK("#'Auswahl HSMDEF-DEFI-AGGW'!A1", "HSMDEF-DEFI-AGGW")</f>
        <v>HSMDEF-DEFI-AGGW</v>
      </c>
    </row>
    <row r="41" spans="2:3" x14ac:dyDescent="0.3">
      <c r="B41" s="2" t="str">
        <f>HYPERLINK("#'Auswahl HSMDEF-DEFI-REV'!A1", "Implantierbare Defibrillatoren – Revision/Systemwechsel/Explantation")</f>
        <v>Implantierbare Defibrillatoren – Revision/Systemwechsel/Explantation</v>
      </c>
      <c r="C41" s="2" t="str">
        <f>HYPERLINK("#'Auswahl HSMDEF-DEFI-REV'!A1", "HSMDEF-DEFI-REV")</f>
        <v>HSMDEF-DEFI-REV</v>
      </c>
    </row>
    <row r="42" spans="2:3" x14ac:dyDescent="0.3">
      <c r="B42" s="2" t="str">
        <f>HYPERLINK("#'Auswahl PM-GEBH'!A1", "Geburtshilfe")</f>
        <v>Geburtshilfe</v>
      </c>
      <c r="C42" s="2" t="str">
        <f>HYPERLINK("#'Auswahl PM-GEBH'!A1", "PM-GEBH")</f>
        <v>PM-GEBH</v>
      </c>
    </row>
    <row r="43" spans="2:3" x14ac:dyDescent="0.3">
      <c r="B43" s="2" t="str">
        <f>HYPERLINK("#'Auswahl PM-NEO'!A1", "Neonatologie")</f>
        <v>Neonatologie</v>
      </c>
      <c r="C43" s="2" t="str">
        <f>HYPERLINK("#'Auswahl PM-NEO'!A1", "PM-NEO")</f>
        <v>PM-NEO</v>
      </c>
    </row>
    <row r="44" spans="2:3" x14ac:dyDescent="0.3">
      <c r="B44" s="2" t="str">
        <f>HYPERLINK("#'Auswahl HGV-HEP'!A1", "Hüftendoprothesenversorgung")</f>
        <v>Hüftendoprothesenversorgung</v>
      </c>
      <c r="C44" s="2" t="str">
        <f>HYPERLINK("#'Auswahl HGV-HEP'!A1", "HGV-HEP")</f>
        <v>HGV-HEP</v>
      </c>
    </row>
    <row r="45" spans="2:3" x14ac:dyDescent="0.3">
      <c r="B45" s="2" t="str">
        <f>HYPERLINK("#'Auswahl HGV-OSFRAK'!A1", "Hüftgelenknahe Femurfraktur mit osteosynthetischer Versorgung")</f>
        <v>Hüftgelenknahe Femurfraktur mit osteosynthetischer Versorgung</v>
      </c>
      <c r="C45" s="2" t="str">
        <f>HYPERLINK("#'Auswahl HGV-OSFRAK'!A1", "HGV-OSFRAK")</f>
        <v>HGV-OSFRAK</v>
      </c>
    </row>
    <row r="46" spans="2:3" x14ac:dyDescent="0.3">
      <c r="B46" s="2" t="str">
        <f>HYPERLINK("#'Auswahl KEP'!A1", "Knieendoprothesenversorgung")</f>
        <v>Knieendoprothesenversorgung</v>
      </c>
      <c r="C46" s="2" t="str">
        <f>HYPERLINK("#'Auswahl KEP'!A1", "KEP")</f>
        <v>KEP</v>
      </c>
    </row>
  </sheetData>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0"/>
  <sheetViews>
    <sheetView workbookViewId="0"/>
  </sheetViews>
  <sheetFormatPr baseColWidth="10" defaultRowHeight="14.4" x14ac:dyDescent="0.3"/>
  <cols>
    <col min="2" max="2" width="66.77734375" customWidth="1"/>
    <col min="3" max="3" width="39.6640625" customWidth="1"/>
    <col min="4" max="4" width="45.6640625" customWidth="1"/>
    <col min="5" max="5" width="39.6640625" customWidth="1"/>
    <col min="6" max="6" width="45.6640625" customWidth="1"/>
  </cols>
  <sheetData>
    <row r="1" spans="1:6" x14ac:dyDescent="0.3">
      <c r="A1" s="2" t="str">
        <f>HYPERLINK("#'Auswahl Auswertungsmodul'!A1", "Zurück zum Start")</f>
        <v>Zurück zum Start</v>
      </c>
    </row>
    <row r="2" spans="1:6" x14ac:dyDescent="0.3">
      <c r="A2" s="2" t="str">
        <f>HYPERLINK("#'Auswahl Ü'!A1", "Zurück")</f>
        <v>Zurück</v>
      </c>
    </row>
    <row r="3" spans="1:6" x14ac:dyDescent="0.3">
      <c r="B3" s="7" t="s">
        <v>7887</v>
      </c>
    </row>
    <row r="4" spans="1:6" x14ac:dyDescent="0.3">
      <c r="B4" s="25" t="s">
        <v>7593</v>
      </c>
      <c r="C4" s="21" t="s">
        <v>3287</v>
      </c>
      <c r="D4" s="21" t="s">
        <v>3287</v>
      </c>
      <c r="E4" s="21" t="s">
        <v>3288</v>
      </c>
      <c r="F4" s="21" t="s">
        <v>3288</v>
      </c>
    </row>
    <row r="5" spans="1:6" x14ac:dyDescent="0.3">
      <c r="B5" s="22"/>
      <c r="C5" s="8" t="s">
        <v>3289</v>
      </c>
      <c r="D5" s="8" t="s">
        <v>3290</v>
      </c>
      <c r="E5" s="8" t="s">
        <v>3289</v>
      </c>
      <c r="F5" s="8" t="s">
        <v>3290</v>
      </c>
    </row>
    <row r="6" spans="1:6" ht="25.2" x14ac:dyDescent="0.3">
      <c r="B6" s="6" t="s">
        <v>7595</v>
      </c>
      <c r="C6" s="9" t="s">
        <v>7847</v>
      </c>
      <c r="D6" s="9" t="s">
        <v>7848</v>
      </c>
      <c r="E6" s="9" t="s">
        <v>268</v>
      </c>
      <c r="F6" s="9" t="s">
        <v>7849</v>
      </c>
    </row>
    <row r="7" spans="1:6" ht="25.2" x14ac:dyDescent="0.3">
      <c r="B7" s="12" t="s">
        <v>7642</v>
      </c>
      <c r="C7" s="13" t="s">
        <v>3353</v>
      </c>
      <c r="D7" s="13" t="s">
        <v>3354</v>
      </c>
      <c r="E7" s="13" t="s">
        <v>3355</v>
      </c>
      <c r="F7" s="13" t="s">
        <v>3356</v>
      </c>
    </row>
    <row r="8" spans="1:6" ht="25.2" x14ac:dyDescent="0.3">
      <c r="B8" s="6" t="s">
        <v>7643</v>
      </c>
      <c r="C8" s="9" t="s">
        <v>3360</v>
      </c>
      <c r="D8" s="9" t="s">
        <v>510</v>
      </c>
      <c r="E8" s="9" t="s">
        <v>3361</v>
      </c>
      <c r="F8" s="9" t="s">
        <v>510</v>
      </c>
    </row>
    <row r="9" spans="1:6" ht="25.2" x14ac:dyDescent="0.3">
      <c r="B9" s="12" t="s">
        <v>7644</v>
      </c>
      <c r="C9" s="13" t="s">
        <v>993</v>
      </c>
      <c r="D9" s="13" t="s">
        <v>166</v>
      </c>
      <c r="E9" s="13" t="s">
        <v>95</v>
      </c>
      <c r="F9" s="13" t="s">
        <v>166</v>
      </c>
    </row>
    <row r="10" spans="1:6" ht="25.2" x14ac:dyDescent="0.3">
      <c r="B10" s="6" t="s">
        <v>7645</v>
      </c>
      <c r="C10" s="9" t="s">
        <v>7850</v>
      </c>
      <c r="D10" s="9" t="s">
        <v>7851</v>
      </c>
      <c r="E10" s="9" t="s">
        <v>179</v>
      </c>
      <c r="F10" s="9" t="s">
        <v>7852</v>
      </c>
    </row>
    <row r="11" spans="1:6" ht="25.2" x14ac:dyDescent="0.3">
      <c r="B11" s="12" t="s">
        <v>7597</v>
      </c>
      <c r="C11" s="13" t="s">
        <v>7853</v>
      </c>
      <c r="D11" s="13" t="s">
        <v>7854</v>
      </c>
      <c r="E11" s="13" t="s">
        <v>299</v>
      </c>
      <c r="F11" s="13" t="s">
        <v>7855</v>
      </c>
    </row>
    <row r="12" spans="1:6" ht="25.2" x14ac:dyDescent="0.3">
      <c r="B12" s="6" t="s">
        <v>7646</v>
      </c>
      <c r="C12" s="9" t="s">
        <v>7856</v>
      </c>
      <c r="D12" s="9" t="s">
        <v>3122</v>
      </c>
      <c r="E12" s="9" t="s">
        <v>305</v>
      </c>
      <c r="F12" s="9" t="s">
        <v>909</v>
      </c>
    </row>
    <row r="13" spans="1:6" ht="25.2" x14ac:dyDescent="0.3">
      <c r="B13" s="12" t="s">
        <v>7598</v>
      </c>
      <c r="C13" s="13" t="s">
        <v>72</v>
      </c>
      <c r="D13" s="13" t="s">
        <v>234</v>
      </c>
      <c r="E13" s="13" t="s">
        <v>72</v>
      </c>
      <c r="F13" s="13" t="s">
        <v>234</v>
      </c>
    </row>
    <row r="14" spans="1:6" ht="25.2" x14ac:dyDescent="0.3">
      <c r="B14" s="6" t="s">
        <v>7648</v>
      </c>
      <c r="C14" s="9" t="s">
        <v>68</v>
      </c>
      <c r="D14" s="9" t="s">
        <v>95</v>
      </c>
      <c r="E14" s="9" t="s">
        <v>68</v>
      </c>
      <c r="F14" s="9" t="s">
        <v>95</v>
      </c>
    </row>
    <row r="15" spans="1:6" ht="25.2" x14ac:dyDescent="0.3">
      <c r="B15" s="12" t="s">
        <v>7602</v>
      </c>
      <c r="C15" s="13" t="s">
        <v>68</v>
      </c>
      <c r="D15" s="13" t="s">
        <v>207</v>
      </c>
      <c r="E15" s="13" t="s">
        <v>68</v>
      </c>
      <c r="F15" s="13" t="s">
        <v>207</v>
      </c>
    </row>
    <row r="16" spans="1:6" ht="25.2" x14ac:dyDescent="0.3">
      <c r="B16" s="6" t="s">
        <v>7603</v>
      </c>
      <c r="C16" s="9" t="s">
        <v>72</v>
      </c>
      <c r="D16" s="9" t="s">
        <v>44</v>
      </c>
      <c r="E16" s="9" t="s">
        <v>72</v>
      </c>
      <c r="F16" s="9" t="s">
        <v>44</v>
      </c>
    </row>
    <row r="17" spans="2:6" ht="25.2" x14ac:dyDescent="0.3">
      <c r="B17" s="12" t="s">
        <v>7605</v>
      </c>
      <c r="C17" s="13" t="s">
        <v>77</v>
      </c>
      <c r="D17" s="13" t="s">
        <v>211</v>
      </c>
      <c r="E17" s="13" t="s">
        <v>77</v>
      </c>
      <c r="F17" s="13" t="s">
        <v>211</v>
      </c>
    </row>
    <row r="18" spans="2:6" ht="25.2" x14ac:dyDescent="0.3">
      <c r="B18" s="6" t="s">
        <v>7606</v>
      </c>
      <c r="C18" s="9" t="s">
        <v>107</v>
      </c>
      <c r="D18" s="9" t="s">
        <v>149</v>
      </c>
      <c r="E18" s="9" t="s">
        <v>107</v>
      </c>
      <c r="F18" s="9" t="s">
        <v>149</v>
      </c>
    </row>
    <row r="19" spans="2:6" ht="25.2" x14ac:dyDescent="0.3">
      <c r="B19" s="12" t="s">
        <v>7608</v>
      </c>
      <c r="C19" s="13" t="s">
        <v>87</v>
      </c>
      <c r="D19" s="13" t="s">
        <v>44</v>
      </c>
      <c r="E19" s="13" t="s">
        <v>87</v>
      </c>
      <c r="F19" s="13" t="s">
        <v>44</v>
      </c>
    </row>
    <row r="20" spans="2:6" ht="25.2" x14ac:dyDescent="0.3">
      <c r="B20" s="6" t="s">
        <v>7610</v>
      </c>
      <c r="C20" s="9" t="s">
        <v>68</v>
      </c>
      <c r="D20" s="9" t="s">
        <v>305</v>
      </c>
      <c r="E20" s="9" t="s">
        <v>68</v>
      </c>
      <c r="F20" s="9" t="s">
        <v>305</v>
      </c>
    </row>
    <row r="21" spans="2:6" ht="25.2" x14ac:dyDescent="0.3">
      <c r="B21" s="12" t="s">
        <v>7617</v>
      </c>
      <c r="C21" s="13" t="s">
        <v>89</v>
      </c>
      <c r="D21" s="13" t="s">
        <v>211</v>
      </c>
      <c r="E21" s="13" t="s">
        <v>89</v>
      </c>
      <c r="F21" s="13" t="s">
        <v>211</v>
      </c>
    </row>
    <row r="22" spans="2:6" ht="25.2" x14ac:dyDescent="0.3">
      <c r="B22" s="6" t="s">
        <v>7660</v>
      </c>
      <c r="C22" s="9" t="s">
        <v>44</v>
      </c>
      <c r="D22" s="9" t="s">
        <v>68</v>
      </c>
      <c r="E22" s="9" t="s">
        <v>44</v>
      </c>
      <c r="F22" s="9" t="s">
        <v>68</v>
      </c>
    </row>
    <row r="23" spans="2:6" ht="25.2" x14ac:dyDescent="0.3">
      <c r="B23" s="12" t="s">
        <v>7619</v>
      </c>
      <c r="C23" s="13" t="s">
        <v>89</v>
      </c>
      <c r="D23" s="13" t="s">
        <v>207</v>
      </c>
      <c r="E23" s="13" t="s">
        <v>89</v>
      </c>
      <c r="F23" s="13" t="s">
        <v>207</v>
      </c>
    </row>
    <row r="24" spans="2:6" ht="25.2" x14ac:dyDescent="0.3">
      <c r="B24" s="6" t="s">
        <v>7621</v>
      </c>
      <c r="C24" s="9" t="s">
        <v>83</v>
      </c>
      <c r="D24" s="9" t="s">
        <v>107</v>
      </c>
      <c r="E24" s="9" t="s">
        <v>83</v>
      </c>
      <c r="F24" s="9" t="s">
        <v>107</v>
      </c>
    </row>
    <row r="25" spans="2:6" ht="25.2" x14ac:dyDescent="0.3">
      <c r="B25" s="12" t="s">
        <v>7623</v>
      </c>
      <c r="C25" s="13" t="s">
        <v>151</v>
      </c>
      <c r="D25" s="13" t="s">
        <v>338</v>
      </c>
      <c r="E25" s="13" t="s">
        <v>151</v>
      </c>
      <c r="F25" s="13" t="s">
        <v>338</v>
      </c>
    </row>
    <row r="26" spans="2:6" ht="25.2" x14ac:dyDescent="0.3">
      <c r="B26" s="6" t="s">
        <v>7625</v>
      </c>
      <c r="C26" s="9" t="s">
        <v>113</v>
      </c>
      <c r="D26" s="9" t="s">
        <v>156</v>
      </c>
      <c r="E26" s="9" t="s">
        <v>113</v>
      </c>
      <c r="F26" s="9" t="s">
        <v>156</v>
      </c>
    </row>
    <row r="27" spans="2:6" ht="25.2" x14ac:dyDescent="0.3">
      <c r="B27" s="12" t="s">
        <v>7627</v>
      </c>
      <c r="C27" s="13" t="s">
        <v>7857</v>
      </c>
      <c r="D27" s="13" t="s">
        <v>7858</v>
      </c>
      <c r="E27" s="13" t="s">
        <v>7859</v>
      </c>
      <c r="F27" s="13" t="s">
        <v>5839</v>
      </c>
    </row>
    <row r="28" spans="2:6" ht="25.2" x14ac:dyDescent="0.3">
      <c r="B28" s="6" t="s">
        <v>7628</v>
      </c>
      <c r="C28" s="9" t="s">
        <v>7860</v>
      </c>
      <c r="D28" s="9" t="s">
        <v>7861</v>
      </c>
      <c r="E28" s="9" t="s">
        <v>7862</v>
      </c>
      <c r="F28" s="9" t="s">
        <v>5845</v>
      </c>
    </row>
    <row r="29" spans="2:6" ht="25.2" x14ac:dyDescent="0.3">
      <c r="B29" s="12" t="s">
        <v>7629</v>
      </c>
      <c r="C29" s="13" t="s">
        <v>7863</v>
      </c>
      <c r="D29" s="13" t="s">
        <v>7864</v>
      </c>
      <c r="E29" s="13" t="s">
        <v>3341</v>
      </c>
      <c r="F29" s="13" t="s">
        <v>7865</v>
      </c>
    </row>
    <row r="30" spans="2:6" ht="25.2" x14ac:dyDescent="0.3">
      <c r="B30" s="6" t="s">
        <v>7630</v>
      </c>
      <c r="C30" s="9" t="s">
        <v>7866</v>
      </c>
      <c r="D30" s="9" t="s">
        <v>7867</v>
      </c>
      <c r="E30" s="9" t="s">
        <v>830</v>
      </c>
      <c r="F30" s="9" t="s">
        <v>7868</v>
      </c>
    </row>
    <row r="31" spans="2:6" ht="25.2" x14ac:dyDescent="0.3">
      <c r="B31" s="12" t="s">
        <v>7631</v>
      </c>
      <c r="C31" s="13" t="s">
        <v>7869</v>
      </c>
      <c r="D31" s="13" t="s">
        <v>7870</v>
      </c>
      <c r="E31" s="13" t="s">
        <v>3610</v>
      </c>
      <c r="F31" s="13" t="s">
        <v>7871</v>
      </c>
    </row>
    <row r="32" spans="2:6" ht="25.2" x14ac:dyDescent="0.3">
      <c r="B32" s="6" t="s">
        <v>7632</v>
      </c>
      <c r="C32" s="9" t="s">
        <v>7872</v>
      </c>
      <c r="D32" s="9" t="s">
        <v>5957</v>
      </c>
      <c r="E32" s="9" t="s">
        <v>7873</v>
      </c>
      <c r="F32" s="9" t="s">
        <v>5510</v>
      </c>
    </row>
    <row r="33" spans="2:6" ht="25.2" x14ac:dyDescent="0.3">
      <c r="B33" s="12" t="s">
        <v>7633</v>
      </c>
      <c r="C33" s="13" t="s">
        <v>51</v>
      </c>
      <c r="D33" s="13" t="s">
        <v>2466</v>
      </c>
      <c r="E33" s="13" t="s">
        <v>51</v>
      </c>
      <c r="F33" s="13" t="s">
        <v>195</v>
      </c>
    </row>
    <row r="34" spans="2:6" ht="25.2" x14ac:dyDescent="0.3">
      <c r="B34" s="6" t="s">
        <v>7634</v>
      </c>
      <c r="C34" s="9" t="s">
        <v>7874</v>
      </c>
      <c r="D34" s="9" t="s">
        <v>7875</v>
      </c>
      <c r="E34" s="9" t="s">
        <v>179</v>
      </c>
      <c r="F34" s="9" t="s">
        <v>7875</v>
      </c>
    </row>
    <row r="35" spans="2:6" ht="25.2" x14ac:dyDescent="0.3">
      <c r="B35" s="12" t="s">
        <v>7635</v>
      </c>
      <c r="C35" s="13" t="s">
        <v>1008</v>
      </c>
      <c r="D35" s="13" t="s">
        <v>249</v>
      </c>
      <c r="E35" s="13" t="s">
        <v>211</v>
      </c>
      <c r="F35" s="13" t="s">
        <v>249</v>
      </c>
    </row>
    <row r="36" spans="2:6" ht="25.2" x14ac:dyDescent="0.3">
      <c r="B36" s="6" t="s">
        <v>7636</v>
      </c>
      <c r="C36" s="9" t="s">
        <v>7876</v>
      </c>
      <c r="D36" s="9" t="s">
        <v>7877</v>
      </c>
      <c r="E36" s="9" t="s">
        <v>890</v>
      </c>
      <c r="F36" s="9" t="s">
        <v>7877</v>
      </c>
    </row>
    <row r="37" spans="2:6" ht="25.2" x14ac:dyDescent="0.3">
      <c r="B37" s="12" t="s">
        <v>7637</v>
      </c>
      <c r="C37" s="13" t="s">
        <v>6090</v>
      </c>
      <c r="D37" s="13" t="s">
        <v>7878</v>
      </c>
      <c r="E37" s="13" t="s">
        <v>222</v>
      </c>
      <c r="F37" s="13" t="s">
        <v>7879</v>
      </c>
    </row>
    <row r="38" spans="2:6" ht="25.2" x14ac:dyDescent="0.3">
      <c r="B38" s="6" t="s">
        <v>7638</v>
      </c>
      <c r="C38" s="9" t="s">
        <v>7880</v>
      </c>
      <c r="D38" s="9" t="s">
        <v>7881</v>
      </c>
      <c r="E38" s="9" t="s">
        <v>7882</v>
      </c>
      <c r="F38" s="9" t="s">
        <v>7883</v>
      </c>
    </row>
    <row r="39" spans="2:6" ht="25.2" x14ac:dyDescent="0.3">
      <c r="B39" s="12" t="s">
        <v>7639</v>
      </c>
      <c r="C39" s="13" t="s">
        <v>7884</v>
      </c>
      <c r="D39" s="13" t="s">
        <v>7885</v>
      </c>
      <c r="E39" s="13" t="s">
        <v>343</v>
      </c>
      <c r="F39" s="13" t="s">
        <v>7886</v>
      </c>
    </row>
    <row r="40" spans="2:6" ht="25.2" x14ac:dyDescent="0.3">
      <c r="B40" s="6" t="s">
        <v>7679</v>
      </c>
      <c r="C40" s="9" t="s">
        <v>83</v>
      </c>
      <c r="D40" s="9" t="s">
        <v>2689</v>
      </c>
      <c r="E40" s="9" t="s">
        <v>83</v>
      </c>
      <c r="F40" s="9" t="s">
        <v>878</v>
      </c>
    </row>
  </sheetData>
  <mergeCells count="3">
    <mergeCell ref="B4:B5"/>
    <mergeCell ref="C4:D4"/>
    <mergeCell ref="E4:F4"/>
  </mergeCells>
  <pageMargins left="0.7" right="0.7" top="0.75" bottom="0.75" header="0.3" footer="0.3"/>
  <pageSetup paperSize="9" orientation="portrait" horizontalDpi="300" verticalDpi="30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E7"/>
  <sheetViews>
    <sheetView workbookViewId="0"/>
  </sheetViews>
  <sheetFormatPr baseColWidth="10" defaultRowHeight="14.4" x14ac:dyDescent="0.3"/>
  <cols>
    <col min="2" max="2" width="9.6640625" customWidth="1"/>
    <col min="3" max="3" width="41"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WI-NI-D'!A1", "Zurück")</f>
        <v>Zurück</v>
      </c>
    </row>
    <row r="3" spans="1:5" x14ac:dyDescent="0.3">
      <c r="B3" s="7" t="s">
        <v>2962</v>
      </c>
    </row>
    <row r="4" spans="1:5" x14ac:dyDescent="0.3">
      <c r="B4" s="3" t="s">
        <v>35</v>
      </c>
      <c r="C4" s="4" t="s">
        <v>36</v>
      </c>
      <c r="D4" s="3" t="s">
        <v>1765</v>
      </c>
      <c r="E4" s="4" t="s">
        <v>1101</v>
      </c>
    </row>
    <row r="5" spans="1:5" x14ac:dyDescent="0.3">
      <c r="B5" s="23" t="s">
        <v>40</v>
      </c>
      <c r="C5" s="23"/>
      <c r="D5" s="30"/>
      <c r="E5" s="23"/>
    </row>
    <row r="6" spans="1:5" ht="88.2" x14ac:dyDescent="0.3">
      <c r="B6" s="5" t="s">
        <v>190</v>
      </c>
      <c r="C6" s="6" t="s">
        <v>42</v>
      </c>
      <c r="D6" s="5" t="s">
        <v>22</v>
      </c>
      <c r="E6" s="6" t="s">
        <v>2960</v>
      </c>
    </row>
    <row r="7" spans="1:5" ht="37.799999999999997" x14ac:dyDescent="0.3">
      <c r="B7" s="5" t="s">
        <v>193</v>
      </c>
      <c r="C7" s="6" t="s">
        <v>46</v>
      </c>
      <c r="D7" s="5" t="s">
        <v>22</v>
      </c>
      <c r="E7" s="6" t="s">
        <v>2961</v>
      </c>
    </row>
  </sheetData>
  <mergeCells count="1">
    <mergeCell ref="B5:E5"/>
  </mergeCells>
  <pageMargins left="0.7" right="0.7" top="0.75" bottom="0.75" header="0.3" footer="0.3"/>
  <pageSetup paperSize="9" orientation="portrait" horizontalDpi="300" verticalDpi="300"/>
</worksheet>
</file>

<file path=xl/worksheets/sheet10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HSMDEF-DEFI-IMPL'!A1", "Zurück")</f>
        <v>Zurück</v>
      </c>
    </row>
  </sheetData>
  <pageMargins left="0.7" right="0.7" top="0.75" bottom="0.75" header="0.3" footer="0.3"/>
  <pageSetup paperSize="9" orientation="portrait" horizontalDpi="300" verticalDpi="300"/>
</worksheet>
</file>

<file path=xl/worksheets/sheet10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3-000000000000}">
  <dimension ref="A1:C23"/>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HYPERLINK("#'HSMDEF-DEFI-AGGW - K3_1_QI'!A1", "Qualitätsindikatoren: Übersicht über Auffälligkeiten und Qualitätssicherungsmaßnahmen gem. § 17 DeQS-RL")</f>
        <v>Qualitätsindikatoren: Übersicht über Auffälligkeiten und Qualitätssicherungsmaßnahmen gem. § 17 DeQS-RL</v>
      </c>
      <c r="C6" s="2" t="str">
        <f>HYPERLINK("#'HSMDEF-DEFI-AGGW - K3_1_QI'!A1", "K3_1_QI")</f>
        <v>K3_1_QI</v>
      </c>
    </row>
    <row r="7" spans="1:3" x14ac:dyDescent="0.3">
      <c r="B7" s="2" t="str">
        <f>HYPERLINK("#'HSMDEF-DEFI-AGGW - K3_2_QI'!A1", "Qualitätsindikatoren: Auffälligkeiten und Bewertungen nach Abschluss des Stellungnahmeverfahrens (AJ 2024)")</f>
        <v>Qualitätsindikatoren: Auffälligkeiten und Bewertungen nach Abschluss des Stellungnahmeverfahrens (AJ 2024)</v>
      </c>
      <c r="C7" s="2" t="str">
        <f>HYPERLINK("#'HSMDEF-DEFI-AGGW - K3_2_QI'!A1", "K3_2_QI")</f>
        <v>K3_2_QI</v>
      </c>
    </row>
    <row r="8" spans="1:3" x14ac:dyDescent="0.3">
      <c r="B8" s="2" t="str">
        <f>HYPERLINK("#'HSMDEF-DEFI-AGGW - K3_3_QI'!A1", "Qualitätsindikatoren: Wiederholte Auffälligkeiten (AJ 2024 und Vorjahre)")</f>
        <v>Qualitätsindikatoren: Wiederholte Auffälligkeiten (AJ 2024 und Vorjahre)</v>
      </c>
      <c r="C8" s="2" t="str">
        <f>HYPERLINK("#'HSMDEF-DEFI-AGGW - K3_3_QI'!A1", "K3_3_QI")</f>
        <v>K3_3_QI</v>
      </c>
    </row>
    <row r="9" spans="1:3" x14ac:dyDescent="0.3">
      <c r="B9" s="2" t="str">
        <f>HYPERLINK("#'HSMDEF-DEFI-AGGW - K3_4_QI'!A1", "Qualitätsindikatoren: Mehrfache Auffälligkeiten bei Leistungserbringern (AJ 2024)")</f>
        <v>Qualitätsindikatoren: Mehrfache Auffälligkeiten bei Leistungserbringern (AJ 2024)</v>
      </c>
      <c r="C9" s="2" t="str">
        <f>HYPERLINK("#'HSMDEF-DEFI-AGGW - K3_4_QI'!A1", "K3_4_QI")</f>
        <v>K3_4_QI</v>
      </c>
    </row>
    <row r="10" spans="1:3" x14ac:dyDescent="0.3">
      <c r="B10" s="2" t="str">
        <f>HYPERLINK("#'HSMDEF-DEFI-AGGW - K3_5_QI'!A1", "Auffälligkeiten und Stellungnahmeverfahren nach Fallzahl pro Qualitätsindikator (AJ 2024)")</f>
        <v>Auffälligkeiten und Stellungnahmeverfahren nach Fallzahl pro Qualitätsindikator (AJ 2024)</v>
      </c>
      <c r="C10" s="2" t="str">
        <f>HYPERLINK("#'HSMDEF-DEFI-AGGW - K3_5_QI'!A1", "K3_5_QI")</f>
        <v>K3_5_QI</v>
      </c>
    </row>
    <row r="11" spans="1:3" x14ac:dyDescent="0.3">
      <c r="B11" s="2" t="str">
        <f>HYPERLINK("#'HSMDEF-DEFI-AGGW - A_1_QI'!A1", "Qualitätsindikatoren: Art der Auffälligkeit (AJ 2024)")</f>
        <v>Qualitätsindikatoren: Art der Auffälligkeit (AJ 2024)</v>
      </c>
      <c r="C11" s="2" t="str">
        <f>HYPERLINK("#'HSMDEF-DEFI-AGGW - A_1_QI'!A1", "A_1_QI")</f>
        <v>A_1_QI</v>
      </c>
    </row>
    <row r="12" spans="1:3" x14ac:dyDescent="0.3">
      <c r="B12" s="2" t="str">
        <f>HYPERLINK("#'HSMDEF-DEFI-AGGW - A_2_QI_a'!A1", "Qualitätsindikatoren: Stellungnahmeverfahren (AJ 2024)")</f>
        <v>Qualitätsindikatoren: Stellungnahmeverfahren (AJ 2024)</v>
      </c>
      <c r="C12" s="2" t="str">
        <f>HYPERLINK("#'HSMDEF-DEFI-AGGW - A_2_QI_a'!A1", "A_2_QI_a")</f>
        <v>A_2_QI_a</v>
      </c>
    </row>
    <row r="13" spans="1:3" x14ac:dyDescent="0.3">
      <c r="B13" s="2" t="str">
        <f>HYPERLINK("#'HSMDEF-DEFI-AGGW - A_2_QI_b'!A1", "Qualitätsindikatoren: Freitextkommentare zur Nicht-Einleitung von Stellungnahmeverfahren (AJ 2024)")</f>
        <v>Qualitätsindikatoren: Freitextkommentare zur Nicht-Einleitung von Stellungnahmeverfahren (AJ 2024)</v>
      </c>
      <c r="C13" s="2" t="str">
        <f>HYPERLINK("#'HSMDEF-DEFI-AGGW - A_2_QI_b'!A1", "A_2_QI_b")</f>
        <v>A_2_QI_b</v>
      </c>
    </row>
    <row r="14" spans="1:3" x14ac:dyDescent="0.3">
      <c r="B14" s="2" t="str">
        <f>HYPERLINK("#'HSMDEF-DEFI-AGGW - A_4_QI_a'!A1", "Qualitätsindikatoren: Bewertung der qualitativ auffälligen Ergebnisse (AJ 2024)")</f>
        <v>Qualitätsindikatoren: Bewertung der qualitativ auffälligen Ergebnisse (AJ 2024)</v>
      </c>
      <c r="C14" s="2" t="str">
        <f>HYPERLINK("#'HSMDEF-DEFI-AGGW - A_4_QI_a'!A1", "A_4_QI_a")</f>
        <v>A_4_QI_a</v>
      </c>
    </row>
    <row r="15" spans="1:3" x14ac:dyDescent="0.3">
      <c r="B15" s="2" t="str">
        <f>HYPERLINK("#'HSMDEF-DEFI-AGGW - A_4_QI_b'!A1", "Qualitätsindikatoren: Freitextkommentare zur Bewertung der qualitativ auffälligen Ergebnisse (AJ 2024)")</f>
        <v>Qualitätsindikatoren: Freitextkommentare zur Bewertung der qualitativ auffälligen Ergebnisse (AJ 2024)</v>
      </c>
      <c r="C15" s="2" t="str">
        <f>HYPERLINK("#'HSMDEF-DEFI-AGGW - A_4_QI_b'!A1", "A_4_QI_b")</f>
        <v>A_4_QI_b</v>
      </c>
    </row>
    <row r="16" spans="1:3" x14ac:dyDescent="0.3">
      <c r="B16" s="2" t="str">
        <f>HYPERLINK("#'HSMDEF-DEFI-AGGW - A_6_QI_a'!A1", "Qualitätsindikatoren: Bewertung der qualitativ unauffälligen Ergebnisse (AJ 2024)")</f>
        <v>Qualitätsindikatoren: Bewertung der qualitativ unauffälligen Ergebnisse (AJ 2024)</v>
      </c>
      <c r="C16" s="2" t="str">
        <f>HYPERLINK("#'HSMDEF-DEFI-AGGW - A_6_QI_a'!A1", "A_6_QI_a")</f>
        <v>A_6_QI_a</v>
      </c>
    </row>
    <row r="17" spans="2:3" x14ac:dyDescent="0.3">
      <c r="B17" s="2" t="str">
        <f>HYPERLINK("#'HSMDEF-DEFI-AGGW - A_6_QI_b'!A1", "Qualitätsindikatoren: Freitextkommentare zur Bewertung der qualitativ unauffälligen Ergebnisse (AJ 2024)")</f>
        <v>Qualitätsindikatoren: Freitextkommentare zur Bewertung der qualitativ unauffälligen Ergebnisse (AJ 2024)</v>
      </c>
      <c r="C17" s="2" t="str">
        <f>HYPERLINK("#'HSMDEF-DEFI-AGGW - A_6_QI_b'!A1", "A_6_QI_b")</f>
        <v>A_6_QI_b</v>
      </c>
    </row>
    <row r="18" spans="2:3" x14ac:dyDescent="0.3">
      <c r="B18" s="2" t="str">
        <f>HYPERLINK("#'HSMDEF-DEFI-AGGW - A_8_QI_a'!A1", "Qualitätsindikatoren: Bewertung der Ergebnisse als Dokumentationsfehler oder Sonstiges (AJ 2024)")</f>
        <v>Qualitätsindikatoren: Bewertung der Ergebnisse als Dokumentationsfehler oder Sonstiges (AJ 2024)</v>
      </c>
      <c r="C18" s="2" t="str">
        <f>HYPERLINK("#'HSMDEF-DEFI-AGGW - A_8_QI_a'!A1", "A_8_QI_a")</f>
        <v>A_8_QI_a</v>
      </c>
    </row>
    <row r="19" spans="2:3" x14ac:dyDescent="0.3">
      <c r="B19" s="2" t="str">
        <f>HYPERLINK("#'HSMDEF-DEFI-AGGW - A_8_QI_b'!A1", "Qualitätsindikatoren: Freitextkommentare zur Bewertung der Ergebnisse als Dokumentationsfehler oder Sonstiges (AJ 2024)")</f>
        <v>Qualitätsindikatoren: Freitextkommentare zur Bewertung der Ergebnisse als Dokumentationsfehler oder Sonstiges (AJ 2024)</v>
      </c>
      <c r="C19" s="2" t="str">
        <f>HYPERLINK("#'HSMDEF-DEFI-AGGW - A_8_QI_b'!A1", "A_8_QI_b")</f>
        <v>A_8_QI_b</v>
      </c>
    </row>
    <row r="20" spans="2:3" x14ac:dyDescent="0.3">
      <c r="B20" s="2" t="str">
        <f>HYPERLINK("#'HSMDEF-DEFI-AGGW - A_9_QI'!A1", "Qualitätsindikatoren: Initiierung Maßnahmenstufe 1 und 2 (AJ 2024)")</f>
        <v>Qualitätsindikatoren: Initiierung Maßnahmenstufe 1 und 2 (AJ 2024)</v>
      </c>
      <c r="C20" s="2" t="str">
        <f>HYPERLINK("#'HSMDEF-DEFI-AGGW - A_9_QI'!A1", "A_9_QI")</f>
        <v>A_9_QI</v>
      </c>
    </row>
    <row r="21" spans="2:3" x14ac:dyDescent="0.3">
      <c r="B21" s="2" t="str">
        <f>HYPERLINK("#'HSMDEF-DEFI-AGGW - A_10_QI'!A1", "Qualitätsindikatoren: Ergebnisse nach Stellungnahmeverfahren pro Bundesland (AJ 2024)")</f>
        <v>Qualitätsindikatoren: Ergebnisse nach Stellungnahmeverfahren pro Bundesland (AJ 2024)</v>
      </c>
      <c r="C21" s="2" t="str">
        <f>HYPERLINK("#'HSMDEF-DEFI-AGGW - A_10_QI'!A1", "A_10_QI")</f>
        <v>A_10_QI</v>
      </c>
    </row>
    <row r="22" spans="2:3" x14ac:dyDescent="0.3">
      <c r="B22" s="2" t="str">
        <f>HYPERLINK("#'HSMDEF-DEFI-AGGW - A_12_QI'!A1", "Darstellung des Verlaufs der Bewertung (AJ 2024)")</f>
        <v>Darstellung des Verlaufs der Bewertung (AJ 2024)</v>
      </c>
      <c r="C22" s="2" t="str">
        <f>HYPERLINK("#'HSMDEF-DEFI-AGGW - A_12_QI'!A1", "A_12_QI")</f>
        <v>A_12_QI</v>
      </c>
    </row>
    <row r="23" spans="2:3" x14ac:dyDescent="0.3">
      <c r="B23" s="2" t="str">
        <f>HYPERLINK("#'HSMDEF-DEFI-AGGW - A_13_QI'!A1", "Qualitätsindikatoren: Art der Maßnahme in Maßnahmenstufe 1 (AJ 2023 und 2024)")</f>
        <v>Qualitätsindikatoren: Art der Maßnahme in Maßnahmenstufe 1 (AJ 2023 und 2024)</v>
      </c>
      <c r="C23" s="2" t="str">
        <f>HYPERLINK("#'HSMDEF-DEFI-AGGW - A_13_QI'!A1", "A_13_QI")</f>
        <v>A_13_QI</v>
      </c>
    </row>
  </sheetData>
  <pageMargins left="0.7" right="0.7" top="0.75" bottom="0.75" header="0.3" footer="0.3"/>
  <pageSetup paperSize="9" orientation="portrait" horizontalDpi="300" verticalDpi="300"/>
</worksheet>
</file>

<file path=xl/worksheets/sheet10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3-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HSMDEF-DEFI-AGGW'!A1", "Zurück")</f>
        <v>Zurück</v>
      </c>
    </row>
    <row r="3" spans="1:6" x14ac:dyDescent="0.3">
      <c r="B3" s="7" t="s">
        <v>5211</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5204</v>
      </c>
      <c r="D6" s="9" t="s">
        <v>3429</v>
      </c>
      <c r="E6" s="9" t="s">
        <v>5205</v>
      </c>
      <c r="F6" s="9" t="s">
        <v>3429</v>
      </c>
    </row>
    <row r="7" spans="1:6" x14ac:dyDescent="0.3">
      <c r="B7" s="10" t="s">
        <v>4873</v>
      </c>
      <c r="C7" s="9" t="s">
        <v>5204</v>
      </c>
      <c r="D7" s="9" t="s">
        <v>4530</v>
      </c>
      <c r="E7" s="9" t="s">
        <v>1580</v>
      </c>
      <c r="F7" s="9" t="s">
        <v>3429</v>
      </c>
    </row>
    <row r="8" spans="1:6" x14ac:dyDescent="0.3">
      <c r="B8" s="10" t="s">
        <v>4532</v>
      </c>
      <c r="C8" s="9" t="s">
        <v>1753</v>
      </c>
      <c r="D8" s="9" t="s">
        <v>5206</v>
      </c>
      <c r="E8" s="9" t="s">
        <v>1580</v>
      </c>
      <c r="F8" s="9" t="s">
        <v>3429</v>
      </c>
    </row>
    <row r="9" spans="1:6" x14ac:dyDescent="0.3">
      <c r="B9" s="9" t="s">
        <v>4535</v>
      </c>
      <c r="C9" s="9" t="s">
        <v>1580</v>
      </c>
      <c r="D9" s="9" t="s">
        <v>4536</v>
      </c>
      <c r="E9" s="9" t="s">
        <v>1580</v>
      </c>
      <c r="F9" s="9" t="s">
        <v>3429</v>
      </c>
    </row>
    <row r="10" spans="1:6" x14ac:dyDescent="0.3">
      <c r="B10" s="10" t="s">
        <v>4537</v>
      </c>
      <c r="C10" s="9" t="s">
        <v>1753</v>
      </c>
      <c r="D10" s="9" t="s">
        <v>4530</v>
      </c>
      <c r="E10" s="9" t="s">
        <v>1580</v>
      </c>
      <c r="F10" s="9" t="s">
        <v>3429</v>
      </c>
    </row>
    <row r="11" spans="1:6" x14ac:dyDescent="0.3">
      <c r="B11" s="9" t="s">
        <v>4879</v>
      </c>
      <c r="C11" s="9" t="s">
        <v>1753</v>
      </c>
      <c r="D11" s="9" t="s">
        <v>4530</v>
      </c>
      <c r="E11" s="9" t="s">
        <v>1580</v>
      </c>
      <c r="F11" s="9" t="s">
        <v>3429</v>
      </c>
    </row>
    <row r="12" spans="1:6" x14ac:dyDescent="0.3">
      <c r="B12" s="9" t="s">
        <v>4880</v>
      </c>
      <c r="C12" s="9" t="s">
        <v>1580</v>
      </c>
      <c r="D12" s="9" t="s">
        <v>4536</v>
      </c>
      <c r="E12" s="9" t="s">
        <v>1580</v>
      </c>
      <c r="F12" s="9" t="s">
        <v>3429</v>
      </c>
    </row>
    <row r="13" spans="1:6" x14ac:dyDescent="0.3">
      <c r="B13" s="9" t="s">
        <v>4538</v>
      </c>
      <c r="C13" s="9" t="s">
        <v>1580</v>
      </c>
      <c r="D13" s="9" t="s">
        <v>4536</v>
      </c>
      <c r="E13" s="9" t="s">
        <v>1580</v>
      </c>
      <c r="F13" s="9" t="s">
        <v>3429</v>
      </c>
    </row>
    <row r="14" spans="1:6" x14ac:dyDescent="0.3">
      <c r="B14" s="23" t="s">
        <v>4539</v>
      </c>
      <c r="C14" s="24" t="s">
        <v>4523</v>
      </c>
      <c r="D14" s="24" t="s">
        <v>4523</v>
      </c>
      <c r="E14" s="24" t="s">
        <v>4523</v>
      </c>
      <c r="F14" s="24" t="s">
        <v>4523</v>
      </c>
    </row>
    <row r="15" spans="1:6" x14ac:dyDescent="0.3">
      <c r="B15" s="6" t="s">
        <v>4540</v>
      </c>
      <c r="C15" s="9" t="s">
        <v>1733</v>
      </c>
      <c r="D15" s="9" t="s">
        <v>5207</v>
      </c>
      <c r="E15" s="9" t="s">
        <v>1580</v>
      </c>
      <c r="F15" s="9" t="s">
        <v>3429</v>
      </c>
    </row>
    <row r="16" spans="1:6" x14ac:dyDescent="0.3">
      <c r="B16" s="6" t="s">
        <v>4543</v>
      </c>
      <c r="C16" s="9" t="s">
        <v>1721</v>
      </c>
      <c r="D16" s="9" t="s">
        <v>5208</v>
      </c>
      <c r="E16" s="9" t="s">
        <v>1580</v>
      </c>
      <c r="F16" s="9" t="s">
        <v>3429</v>
      </c>
    </row>
    <row r="17" spans="2:6" x14ac:dyDescent="0.3">
      <c r="B17" s="9" t="s">
        <v>4546</v>
      </c>
      <c r="C17" s="9" t="s">
        <v>1691</v>
      </c>
      <c r="D17" s="9" t="s">
        <v>5209</v>
      </c>
      <c r="E17" s="9" t="s">
        <v>1580</v>
      </c>
      <c r="F17" s="9" t="s">
        <v>3429</v>
      </c>
    </row>
    <row r="18" spans="2:6" x14ac:dyDescent="0.3">
      <c r="B18" s="9" t="s">
        <v>4547</v>
      </c>
      <c r="C18" s="9" t="s">
        <v>1587</v>
      </c>
      <c r="D18" s="9" t="s">
        <v>4818</v>
      </c>
      <c r="E18" s="9" t="s">
        <v>1580</v>
      </c>
      <c r="F18" s="9" t="s">
        <v>3429</v>
      </c>
    </row>
    <row r="19" spans="2:6" x14ac:dyDescent="0.3">
      <c r="B19" s="9" t="s">
        <v>4548</v>
      </c>
      <c r="C19" s="9" t="s">
        <v>1580</v>
      </c>
      <c r="D19" s="9" t="s">
        <v>4536</v>
      </c>
      <c r="E19" s="9" t="s">
        <v>1580</v>
      </c>
      <c r="F19" s="9" t="s">
        <v>3429</v>
      </c>
    </row>
    <row r="20" spans="2:6" x14ac:dyDescent="0.3">
      <c r="B20" s="6" t="s">
        <v>4549</v>
      </c>
      <c r="C20" s="9" t="s">
        <v>1580</v>
      </c>
      <c r="D20" s="9" t="s">
        <v>4536</v>
      </c>
      <c r="E20" s="9" t="s">
        <v>1580</v>
      </c>
      <c r="F20" s="9" t="s">
        <v>3429</v>
      </c>
    </row>
    <row r="21" spans="2:6" x14ac:dyDescent="0.3">
      <c r="B21" s="23" t="s">
        <v>4550</v>
      </c>
      <c r="C21" s="24" t="s">
        <v>4523</v>
      </c>
      <c r="D21" s="24" t="s">
        <v>4523</v>
      </c>
      <c r="E21" s="24" t="s">
        <v>4523</v>
      </c>
      <c r="F21" s="24" t="s">
        <v>4523</v>
      </c>
    </row>
    <row r="22" spans="2:6" x14ac:dyDescent="0.3">
      <c r="B22" s="6" t="s">
        <v>4551</v>
      </c>
      <c r="C22" s="9" t="s">
        <v>1696</v>
      </c>
      <c r="D22" s="9" t="s">
        <v>4576</v>
      </c>
      <c r="E22" s="9" t="s">
        <v>1580</v>
      </c>
      <c r="F22" s="9" t="s">
        <v>3429</v>
      </c>
    </row>
    <row r="23" spans="2:6" x14ac:dyDescent="0.3">
      <c r="B23" s="6" t="s">
        <v>4553</v>
      </c>
      <c r="C23" s="9" t="s">
        <v>1579</v>
      </c>
      <c r="D23" s="9" t="s">
        <v>5210</v>
      </c>
      <c r="E23" s="9" t="s">
        <v>1580</v>
      </c>
      <c r="F23" s="9" t="s">
        <v>3429</v>
      </c>
    </row>
    <row r="24" spans="2:6" x14ac:dyDescent="0.3">
      <c r="B24" s="6" t="s">
        <v>4898</v>
      </c>
      <c r="C24" s="9" t="s">
        <v>1586</v>
      </c>
      <c r="D24" s="9" t="s">
        <v>4809</v>
      </c>
      <c r="E24" s="9" t="s">
        <v>1580</v>
      </c>
      <c r="F24" s="9" t="s">
        <v>3429</v>
      </c>
    </row>
    <row r="25" spans="2:6" x14ac:dyDescent="0.3">
      <c r="B25" s="6" t="s">
        <v>4556</v>
      </c>
      <c r="C25" s="9" t="s">
        <v>1580</v>
      </c>
      <c r="D25" s="9" t="s">
        <v>4536</v>
      </c>
      <c r="E25" s="9" t="s">
        <v>1580</v>
      </c>
      <c r="F25" s="9" t="s">
        <v>3429</v>
      </c>
    </row>
    <row r="26" spans="2:6" x14ac:dyDescent="0.3">
      <c r="B26" s="23" t="s">
        <v>4558</v>
      </c>
      <c r="C26" s="24" t="s">
        <v>4523</v>
      </c>
      <c r="D26" s="24" t="s">
        <v>4523</v>
      </c>
      <c r="E26" s="24" t="s">
        <v>4523</v>
      </c>
      <c r="F26" s="24" t="s">
        <v>4523</v>
      </c>
    </row>
    <row r="27" spans="2:6" x14ac:dyDescent="0.3">
      <c r="B27" s="6" t="s">
        <v>4444</v>
      </c>
      <c r="C27" s="9" t="s">
        <v>1586</v>
      </c>
      <c r="D27" s="9" t="s">
        <v>4559</v>
      </c>
      <c r="E27" s="9" t="s">
        <v>1580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0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HSMDEF-DEFI-AGGW'!A1", "Zurück")</f>
        <v>Zurück</v>
      </c>
    </row>
  </sheetData>
  <pageMargins left="0.7" right="0.7" top="0.75" bottom="0.75" header="0.3" footer="0.3"/>
  <pageSetup paperSize="9" orientation="portrait" horizontalDpi="300" verticalDpi="300"/>
</worksheet>
</file>

<file path=xl/worksheets/sheet10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HSMDEF-DEFI-AGGW'!A1", "Zurück")</f>
        <v>Zurück</v>
      </c>
    </row>
  </sheetData>
  <pageMargins left="0.7" right="0.7" top="0.75" bottom="0.75" header="0.3" footer="0.3"/>
  <pageSetup paperSize="9" orientation="portrait" horizontalDpi="300" verticalDpi="300"/>
</worksheet>
</file>

<file path=xl/worksheets/sheet10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3-000000000000}">
  <dimension ref="A1:G6"/>
  <sheetViews>
    <sheetView workbookViewId="0"/>
  </sheetViews>
  <sheetFormatPr baseColWidth="10" defaultRowHeight="14.4" x14ac:dyDescent="0.3"/>
  <cols>
    <col min="2" max="2" width="104.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HSMDEF-DEFI-AGGW'!A1", "Zurück")</f>
        <v>Zurück</v>
      </c>
    </row>
    <row r="3" spans="1:7" x14ac:dyDescent="0.3">
      <c r="B3" s="7" t="s">
        <v>6998</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1580</v>
      </c>
      <c r="C6" s="5" t="s">
        <v>1580</v>
      </c>
      <c r="D6" s="5" t="s">
        <v>1580</v>
      </c>
      <c r="E6" s="5" t="s">
        <v>1580</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10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HSMDEF-DEFI-AGGW'!A1", "Zurück")</f>
        <v>Zurück</v>
      </c>
    </row>
  </sheetData>
  <pageMargins left="0.7" right="0.7" top="0.75" bottom="0.75" header="0.3" footer="0.3"/>
  <pageSetup paperSize="9" orientation="portrait" horizontalDpi="300" verticalDpi="300"/>
</worksheet>
</file>

<file path=xl/worksheets/sheet10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3-000000000000}">
  <dimension ref="A1:F6"/>
  <sheetViews>
    <sheetView workbookViewId="0"/>
  </sheetViews>
  <sheetFormatPr baseColWidth="10" defaultRowHeight="14.4" x14ac:dyDescent="0.3"/>
  <cols>
    <col min="2" max="2" width="9.6640625" customWidth="1"/>
    <col min="3" max="3" width="17" customWidth="1"/>
    <col min="4" max="4" width="34.6640625" customWidth="1"/>
    <col min="5" max="5" width="102.6640625" customWidth="1"/>
    <col min="6" max="6" width="21.6640625" customWidth="1"/>
  </cols>
  <sheetData>
    <row r="1" spans="1:6" x14ac:dyDescent="0.3">
      <c r="A1" s="2" t="str">
        <f>HYPERLINK("#'Auswahl Auswertungsmodul'!A1", "Zurück zum Start")</f>
        <v>Zurück zum Start</v>
      </c>
    </row>
    <row r="2" spans="1:6" x14ac:dyDescent="0.3">
      <c r="A2" s="2" t="str">
        <f>HYPERLINK("#'Auswahl HSMDEF-DEFI-AGGW'!A1", "Zurück")</f>
        <v>Zurück</v>
      </c>
    </row>
    <row r="3" spans="1:6" x14ac:dyDescent="0.3">
      <c r="B3" s="7" t="s">
        <v>739</v>
      </c>
    </row>
    <row r="4" spans="1:6" x14ac:dyDescent="0.3">
      <c r="B4" s="25" t="s">
        <v>35</v>
      </c>
      <c r="C4" s="25" t="s">
        <v>394</v>
      </c>
      <c r="D4" s="21" t="s">
        <v>37</v>
      </c>
      <c r="E4" s="25" t="s">
        <v>37</v>
      </c>
      <c r="F4" s="25" t="s">
        <v>37</v>
      </c>
    </row>
    <row r="5" spans="1:6" x14ac:dyDescent="0.3">
      <c r="B5" s="22"/>
      <c r="C5" s="22"/>
      <c r="D5" s="8" t="s">
        <v>38</v>
      </c>
      <c r="E5" s="8" t="s">
        <v>669</v>
      </c>
      <c r="F5" s="8" t="s">
        <v>39</v>
      </c>
    </row>
    <row r="6" spans="1:6" ht="25.2" x14ac:dyDescent="0.3">
      <c r="B6" s="10" t="s">
        <v>52</v>
      </c>
      <c r="C6" s="10"/>
      <c r="D6" s="11" t="s">
        <v>51</v>
      </c>
      <c r="E6" s="11" t="s">
        <v>51</v>
      </c>
      <c r="F6" s="11" t="s">
        <v>51</v>
      </c>
    </row>
  </sheetData>
  <mergeCells count="3">
    <mergeCell ref="B4:B5"/>
    <mergeCell ref="C4:C5"/>
    <mergeCell ref="D4:F4"/>
  </mergeCells>
  <pageMargins left="0.7" right="0.7" top="0.75" bottom="0.75" header="0.3" footer="0.3"/>
  <pageSetup paperSize="9" orientation="portrait" horizontalDpi="300" verticalDpi="300"/>
</worksheet>
</file>

<file path=xl/worksheets/sheet10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HSMDEF-DEFI-AGGW'!A1", "Zurück")</f>
        <v>Zurück</v>
      </c>
    </row>
  </sheetData>
  <pageMargins left="0.7" right="0.7" top="0.75" bottom="0.75" header="0.3" footer="0.3"/>
  <pageSetup paperSize="9" orientation="portrait" horizontalDpi="300" verticalDpi="300"/>
</worksheet>
</file>

<file path=xl/worksheets/sheet10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HSMDEF-DEFI-AGGW'!A1", "Zurück")</f>
        <v>Zurück</v>
      </c>
    </row>
  </sheetData>
  <pageMargins left="0.7" right="0.7" top="0.75" bottom="0.75" header="0.3" footer="0.3"/>
  <pageSetup paperSize="9" orientation="portrait" horizontalDpi="300" verticalDpi="30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G8"/>
  <sheetViews>
    <sheetView workbookViewId="0"/>
  </sheetViews>
  <sheetFormatPr baseColWidth="10" defaultRowHeight="14.4" x14ac:dyDescent="0.3"/>
  <cols>
    <col min="2" max="2" width="9.6640625" customWidth="1"/>
    <col min="3" max="3" width="41"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WI-NI-D'!A1", "Zurück")</f>
        <v>Zurück</v>
      </c>
    </row>
    <row r="3" spans="1:7" x14ac:dyDescent="0.3">
      <c r="B3" s="7" t="s">
        <v>3309</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40</v>
      </c>
      <c r="C6" s="23"/>
      <c r="D6" s="29"/>
      <c r="E6" s="29"/>
      <c r="F6" s="29"/>
      <c r="G6" s="29"/>
    </row>
    <row r="7" spans="1:7" ht="25.2" x14ac:dyDescent="0.3">
      <c r="B7" s="6" t="s">
        <v>190</v>
      </c>
      <c r="C7" s="6" t="s">
        <v>42</v>
      </c>
      <c r="D7" s="9" t="s">
        <v>2929</v>
      </c>
      <c r="E7" s="9" t="s">
        <v>99</v>
      </c>
      <c r="F7" s="9" t="s">
        <v>175</v>
      </c>
      <c r="G7" s="9" t="s">
        <v>99</v>
      </c>
    </row>
    <row r="8" spans="1:7" ht="25.2" x14ac:dyDescent="0.3">
      <c r="B8" s="6" t="s">
        <v>193</v>
      </c>
      <c r="C8" s="6" t="s">
        <v>46</v>
      </c>
      <c r="D8" s="9" t="s">
        <v>1290</v>
      </c>
      <c r="E8" s="9" t="s">
        <v>68</v>
      </c>
      <c r="F8" s="9" t="s">
        <v>113</v>
      </c>
      <c r="G8" s="9" t="s">
        <v>68</v>
      </c>
    </row>
  </sheetData>
  <mergeCells count="5">
    <mergeCell ref="B4:B5"/>
    <mergeCell ref="C4:C5"/>
    <mergeCell ref="D4:E4"/>
    <mergeCell ref="F4:G4"/>
    <mergeCell ref="B6:G6"/>
  </mergeCells>
  <pageMargins left="0.7" right="0.7" top="0.75" bottom="0.75" header="0.3" footer="0.3"/>
  <pageSetup paperSize="9" orientation="portrait" horizontalDpi="300" verticalDpi="300"/>
</worksheet>
</file>

<file path=xl/worksheets/sheet10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HSMDEF-DEFI-AGGW'!A1", "Zurück")</f>
        <v>Zurück</v>
      </c>
    </row>
  </sheetData>
  <pageMargins left="0.7" right="0.7" top="0.75" bottom="0.75" header="0.3" footer="0.3"/>
  <pageSetup paperSize="9" orientation="portrait" horizontalDpi="300" verticalDpi="300"/>
</worksheet>
</file>

<file path=xl/worksheets/sheet10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HSMDEF-DEFI-AGGW'!A1", "Zurück")</f>
        <v>Zurück</v>
      </c>
    </row>
  </sheetData>
  <pageMargins left="0.7" right="0.7" top="0.75" bottom="0.75" header="0.3" footer="0.3"/>
  <pageSetup paperSize="9" orientation="portrait" horizontalDpi="300" verticalDpi="300"/>
</worksheet>
</file>

<file path=xl/worksheets/sheet10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HSMDEF-DEFI-AGGW'!A1", "Zurück")</f>
        <v>Zurück</v>
      </c>
    </row>
  </sheetData>
  <pageMargins left="0.7" right="0.7" top="0.75" bottom="0.75" header="0.3" footer="0.3"/>
  <pageSetup paperSize="9" orientation="portrait" horizontalDpi="300" verticalDpi="300"/>
</worksheet>
</file>

<file path=xl/worksheets/sheet10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HSMDEF-DEFI-AGGW'!A1", "Zurück")</f>
        <v>Zurück</v>
      </c>
    </row>
  </sheetData>
  <pageMargins left="0.7" right="0.7" top="0.75" bottom="0.75" header="0.3" footer="0.3"/>
  <pageSetup paperSize="9" orientation="portrait" horizontalDpi="300" verticalDpi="300"/>
</worksheet>
</file>

<file path=xl/worksheets/sheet10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HSMDEF-DEFI-AGGW'!A1", "Zurück")</f>
        <v>Zurück</v>
      </c>
    </row>
  </sheetData>
  <pageMargins left="0.7" right="0.7" top="0.75" bottom="0.75" header="0.3" footer="0.3"/>
  <pageSetup paperSize="9" orientation="portrait" horizontalDpi="300" verticalDpi="300"/>
</worksheet>
</file>

<file path=xl/worksheets/sheet10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HSMDEF-DEFI-AGGW'!A1", "Zurück")</f>
        <v>Zurück</v>
      </c>
    </row>
  </sheetData>
  <pageMargins left="0.7" right="0.7" top="0.75" bottom="0.75" header="0.3" footer="0.3"/>
  <pageSetup paperSize="9" orientation="portrait" horizontalDpi="300" verticalDpi="300"/>
</worksheet>
</file>

<file path=xl/worksheets/sheet10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HSMDEF-DEFI-AGGW'!A1", "Zurück")</f>
        <v>Zurück</v>
      </c>
    </row>
  </sheetData>
  <pageMargins left="0.7" right="0.7" top="0.75" bottom="0.75" header="0.3" footer="0.3"/>
  <pageSetup paperSize="9" orientation="portrait" horizontalDpi="300" verticalDpi="300"/>
</worksheet>
</file>

<file path=xl/worksheets/sheet10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HSMDEF-DEFI-AGGW'!A1", "Zurück")</f>
        <v>Zurück</v>
      </c>
    </row>
  </sheetData>
  <pageMargins left="0.7" right="0.7" top="0.75" bottom="0.75" header="0.3" footer="0.3"/>
  <pageSetup paperSize="9" orientation="portrait" horizontalDpi="300" verticalDpi="300"/>
</worksheet>
</file>

<file path=xl/worksheets/sheet10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HSMDEF-DEFI-AGGW'!A1", "Zurück")</f>
        <v>Zurück</v>
      </c>
    </row>
  </sheetData>
  <pageMargins left="0.7" right="0.7" top="0.75" bottom="0.75" header="0.3" footer="0.3"/>
  <pageSetup paperSize="9" orientation="portrait" horizontalDpi="300" verticalDpi="300"/>
</worksheet>
</file>

<file path=xl/worksheets/sheet10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HSMDEF-DEFI-AGGW'!A1", "Zurück")</f>
        <v>Zurück</v>
      </c>
    </row>
  </sheetData>
  <pageMargins left="0.7" right="0.7" top="0.75" bottom="0.75" header="0.3" footer="0.3"/>
  <pageSetup paperSize="9" orientation="portrait" horizontalDpi="300" verticalDpi="30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H21"/>
  <sheetViews>
    <sheetView workbookViewId="0"/>
  </sheetViews>
  <sheetFormatPr baseColWidth="10" defaultRowHeight="14.4" x14ac:dyDescent="0.3"/>
  <cols>
    <col min="2" max="2" width="87.3320312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WI-NI-D'!A1", "Zurück")</f>
        <v>Zurück</v>
      </c>
    </row>
    <row r="3" spans="1:8" x14ac:dyDescent="0.3">
      <c r="B3" s="7" t="s">
        <v>3522</v>
      </c>
    </row>
    <row r="4" spans="1:8" x14ac:dyDescent="0.3">
      <c r="B4" s="4" t="s">
        <v>3417</v>
      </c>
      <c r="C4" s="19" t="s">
        <v>3418</v>
      </c>
      <c r="D4" s="19" t="s">
        <v>3419</v>
      </c>
      <c r="E4" s="19" t="s">
        <v>3420</v>
      </c>
      <c r="F4" s="19" t="s">
        <v>3421</v>
      </c>
      <c r="G4" s="19" t="s">
        <v>3422</v>
      </c>
      <c r="H4" s="19" t="s">
        <v>3423</v>
      </c>
    </row>
    <row r="5" spans="1:8" ht="25.2" x14ac:dyDescent="0.3">
      <c r="B5" s="6" t="s">
        <v>3424</v>
      </c>
      <c r="C5" s="9" t="s">
        <v>3496</v>
      </c>
      <c r="D5" s="9" t="s">
        <v>3497</v>
      </c>
      <c r="E5" s="9" t="s">
        <v>1580</v>
      </c>
      <c r="F5" s="9" t="s">
        <v>3498</v>
      </c>
      <c r="G5" s="9" t="s">
        <v>3498</v>
      </c>
      <c r="H5" s="9" t="s">
        <v>244</v>
      </c>
    </row>
    <row r="6" spans="1:8" ht="25.2" x14ac:dyDescent="0.3">
      <c r="B6" s="12" t="s">
        <v>3427</v>
      </c>
      <c r="C6" s="13" t="s">
        <v>2070</v>
      </c>
      <c r="D6" s="13" t="s">
        <v>3499</v>
      </c>
      <c r="E6" s="13" t="s">
        <v>1580</v>
      </c>
      <c r="F6" s="13" t="s">
        <v>68</v>
      </c>
      <c r="G6" s="13" t="s">
        <v>68</v>
      </c>
      <c r="H6" s="13" t="s">
        <v>51</v>
      </c>
    </row>
    <row r="7" spans="1:8" ht="25.2" x14ac:dyDescent="0.3">
      <c r="B7" s="6" t="s">
        <v>3431</v>
      </c>
      <c r="C7" s="9" t="s">
        <v>1892</v>
      </c>
      <c r="D7" s="9" t="s">
        <v>3410</v>
      </c>
      <c r="E7" s="9" t="s">
        <v>3429</v>
      </c>
      <c r="F7" s="9" t="s">
        <v>3430</v>
      </c>
      <c r="G7" s="9" t="s">
        <v>3430</v>
      </c>
      <c r="H7" s="9" t="s">
        <v>3430</v>
      </c>
    </row>
    <row r="8" spans="1:8" ht="25.2" x14ac:dyDescent="0.3">
      <c r="B8" s="12" t="s">
        <v>3433</v>
      </c>
      <c r="C8" s="13" t="s">
        <v>3500</v>
      </c>
      <c r="D8" s="13" t="s">
        <v>3501</v>
      </c>
      <c r="E8" s="13" t="s">
        <v>1580</v>
      </c>
      <c r="F8" s="13" t="s">
        <v>1763</v>
      </c>
      <c r="G8" s="13" t="s">
        <v>1027</v>
      </c>
      <c r="H8" s="13" t="s">
        <v>1021</v>
      </c>
    </row>
    <row r="9" spans="1:8" ht="25.2" x14ac:dyDescent="0.3">
      <c r="B9" s="6" t="s">
        <v>3435</v>
      </c>
      <c r="C9" s="9" t="s">
        <v>1597</v>
      </c>
      <c r="D9" s="9" t="s">
        <v>429</v>
      </c>
      <c r="E9" s="9" t="s">
        <v>3429</v>
      </c>
      <c r="F9" s="9" t="s">
        <v>3430</v>
      </c>
      <c r="G9" s="9" t="s">
        <v>3430</v>
      </c>
      <c r="H9" s="9" t="s">
        <v>3430</v>
      </c>
    </row>
    <row r="10" spans="1:8" ht="25.2" x14ac:dyDescent="0.3">
      <c r="B10" s="12" t="s">
        <v>3436</v>
      </c>
      <c r="C10" s="13" t="s">
        <v>3502</v>
      </c>
      <c r="D10" s="13" t="s">
        <v>3503</v>
      </c>
      <c r="E10" s="13" t="s">
        <v>1580</v>
      </c>
      <c r="F10" s="13" t="s">
        <v>1015</v>
      </c>
      <c r="G10" s="13" t="s">
        <v>1015</v>
      </c>
      <c r="H10" s="13" t="s">
        <v>82</v>
      </c>
    </row>
    <row r="11" spans="1:8" ht="25.2" x14ac:dyDescent="0.3">
      <c r="B11" s="6" t="s">
        <v>3439</v>
      </c>
      <c r="C11" s="9" t="s">
        <v>1945</v>
      </c>
      <c r="D11" s="9" t="s">
        <v>1857</v>
      </c>
      <c r="E11" s="9" t="s">
        <v>1580</v>
      </c>
      <c r="F11" s="9" t="s">
        <v>86</v>
      </c>
      <c r="G11" s="9" t="s">
        <v>86</v>
      </c>
      <c r="H11" s="9" t="s">
        <v>86</v>
      </c>
    </row>
    <row r="12" spans="1:8" ht="25.2" x14ac:dyDescent="0.3">
      <c r="B12" s="12" t="s">
        <v>3440</v>
      </c>
      <c r="C12" s="13" t="s">
        <v>1894</v>
      </c>
      <c r="D12" s="13" t="s">
        <v>3504</v>
      </c>
      <c r="E12" s="13" t="s">
        <v>1580</v>
      </c>
      <c r="F12" s="13" t="s">
        <v>1015</v>
      </c>
      <c r="G12" s="13" t="s">
        <v>1015</v>
      </c>
      <c r="H12" s="13" t="s">
        <v>82</v>
      </c>
    </row>
    <row r="13" spans="1:8" ht="25.2" x14ac:dyDescent="0.3">
      <c r="B13" s="6" t="s">
        <v>3441</v>
      </c>
      <c r="C13" s="9" t="s">
        <v>3505</v>
      </c>
      <c r="D13" s="9" t="s">
        <v>3506</v>
      </c>
      <c r="E13" s="9" t="s">
        <v>1580</v>
      </c>
      <c r="F13" s="9" t="s">
        <v>53</v>
      </c>
      <c r="G13" s="9" t="s">
        <v>3507</v>
      </c>
      <c r="H13" s="9" t="s">
        <v>3507</v>
      </c>
    </row>
    <row r="14" spans="1:8" ht="25.2" x14ac:dyDescent="0.3">
      <c r="B14" s="12" t="s">
        <v>3444</v>
      </c>
      <c r="C14" s="13" t="s">
        <v>3508</v>
      </c>
      <c r="D14" s="13" t="s">
        <v>3509</v>
      </c>
      <c r="E14" s="13" t="s">
        <v>1580</v>
      </c>
      <c r="F14" s="13" t="s">
        <v>3510</v>
      </c>
      <c r="G14" s="13" t="s">
        <v>1719</v>
      </c>
      <c r="H14" s="13" t="s">
        <v>3511</v>
      </c>
    </row>
    <row r="15" spans="1:8" ht="25.2" x14ac:dyDescent="0.3">
      <c r="B15" s="6" t="s">
        <v>3447</v>
      </c>
      <c r="C15" s="9" t="s">
        <v>2026</v>
      </c>
      <c r="D15" s="9" t="s">
        <v>3512</v>
      </c>
      <c r="E15" s="9" t="s">
        <v>1580</v>
      </c>
      <c r="F15" s="9" t="s">
        <v>87</v>
      </c>
      <c r="G15" s="9" t="s">
        <v>87</v>
      </c>
      <c r="H15" s="9" t="s">
        <v>51</v>
      </c>
    </row>
    <row r="16" spans="1:8" ht="25.2" x14ac:dyDescent="0.3">
      <c r="B16" s="12" t="s">
        <v>3450</v>
      </c>
      <c r="C16" s="13" t="s">
        <v>1850</v>
      </c>
      <c r="D16" s="13" t="s">
        <v>3513</v>
      </c>
      <c r="E16" s="13" t="s">
        <v>1580</v>
      </c>
      <c r="F16" s="13" t="s">
        <v>963</v>
      </c>
      <c r="G16" s="13" t="s">
        <v>44</v>
      </c>
      <c r="H16" s="13" t="s">
        <v>87</v>
      </c>
    </row>
    <row r="17" spans="2:8" ht="25.2" x14ac:dyDescent="0.3">
      <c r="B17" s="6" t="s">
        <v>3452</v>
      </c>
      <c r="C17" s="9" t="s">
        <v>1611</v>
      </c>
      <c r="D17" s="9" t="s">
        <v>665</v>
      </c>
      <c r="E17" s="9" t="s">
        <v>3429</v>
      </c>
      <c r="F17" s="9" t="s">
        <v>3430</v>
      </c>
      <c r="G17" s="9" t="s">
        <v>3430</v>
      </c>
      <c r="H17" s="9" t="s">
        <v>3430</v>
      </c>
    </row>
    <row r="18" spans="2:8" ht="25.2" x14ac:dyDescent="0.3">
      <c r="B18" s="12" t="s">
        <v>3453</v>
      </c>
      <c r="C18" s="13" t="s">
        <v>3514</v>
      </c>
      <c r="D18" s="13" t="s">
        <v>3515</v>
      </c>
      <c r="E18" s="13" t="s">
        <v>1580</v>
      </c>
      <c r="F18" s="13" t="s">
        <v>82</v>
      </c>
      <c r="G18" s="13" t="s">
        <v>82</v>
      </c>
      <c r="H18" s="13" t="s">
        <v>82</v>
      </c>
    </row>
    <row r="19" spans="2:8" ht="25.2" x14ac:dyDescent="0.3">
      <c r="B19" s="6" t="s">
        <v>3455</v>
      </c>
      <c r="C19" s="9" t="s">
        <v>1928</v>
      </c>
      <c r="D19" s="9" t="s">
        <v>2553</v>
      </c>
      <c r="E19" s="9" t="s">
        <v>1580</v>
      </c>
      <c r="F19" s="9" t="s">
        <v>67</v>
      </c>
      <c r="G19" s="9" t="s">
        <v>68</v>
      </c>
      <c r="H19" s="9" t="s">
        <v>68</v>
      </c>
    </row>
    <row r="20" spans="2:8" ht="25.2" x14ac:dyDescent="0.3">
      <c r="B20" s="12" t="s">
        <v>3457</v>
      </c>
      <c r="C20" s="13" t="s">
        <v>1751</v>
      </c>
      <c r="D20" s="13" t="s">
        <v>3516</v>
      </c>
      <c r="E20" s="13" t="s">
        <v>1580</v>
      </c>
      <c r="F20" s="13" t="s">
        <v>1071</v>
      </c>
      <c r="G20" s="13" t="s">
        <v>1071</v>
      </c>
      <c r="H20" s="13" t="s">
        <v>47</v>
      </c>
    </row>
    <row r="21" spans="2:8" ht="25.2" x14ac:dyDescent="0.3">
      <c r="B21" s="10" t="s">
        <v>3459</v>
      </c>
      <c r="C21" s="11" t="s">
        <v>3517</v>
      </c>
      <c r="D21" s="11" t="s">
        <v>3518</v>
      </c>
      <c r="E21" s="11" t="s">
        <v>1580</v>
      </c>
      <c r="F21" s="11" t="s">
        <v>3519</v>
      </c>
      <c r="G21" s="11" t="s">
        <v>3520</v>
      </c>
      <c r="H21" s="11" t="s">
        <v>3521</v>
      </c>
    </row>
  </sheetData>
  <pageMargins left="0.7" right="0.7" top="0.75" bottom="0.75" header="0.3" footer="0.3"/>
  <pageSetup paperSize="9" orientation="portrait" horizontalDpi="300" verticalDpi="300"/>
</worksheet>
</file>

<file path=xl/worksheets/sheet10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3-000000000000}">
  <dimension ref="A1:C41"/>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HYPERLINK("#'HSMDEF-DEFI-REV - K3_1_QI'!A1", "Qualitätsindikatoren: Übersicht über Auffälligkeiten und Qualitätssicherungsmaßnahmen gem. § 17 DeQS-RL")</f>
        <v>Qualitätsindikatoren: Übersicht über Auffälligkeiten und Qualitätssicherungsmaßnahmen gem. § 17 DeQS-RL</v>
      </c>
      <c r="C6" s="2" t="str">
        <f>HYPERLINK("#'HSMDEF-DEFI-REV - K3_1_QI'!A1", "K3_1_QI")</f>
        <v>K3_1_QI</v>
      </c>
    </row>
    <row r="7" spans="1:3" x14ac:dyDescent="0.3">
      <c r="B7" s="2" t="str">
        <f>HYPERLINK("#'HSMDEF-DEFI-REV - K3_1_AK'!A1", "Auffälligkeitskriterien: Übersicht über Auffälligkeiten und Qualitätssicherungsmaßnahmen gem. § 17 DeQS-RL")</f>
        <v>Auffälligkeitskriterien: Übersicht über Auffälligkeiten und Qualitätssicherungsmaßnahmen gem. § 17 DeQS-RL</v>
      </c>
      <c r="C7" s="2" t="str">
        <f>HYPERLINK("#'HSMDEF-DEFI-REV - K3_1_AK'!A1", "K3_1_AK")</f>
        <v>K3_1_AK</v>
      </c>
    </row>
    <row r="8" spans="1:3" x14ac:dyDescent="0.3">
      <c r="B8" s="2" t="str">
        <f>HYPERLINK("#'HSMDEF-DEFI-REV - K3_2_QI'!A1", "Qualitätsindikatoren: Auffälligkeiten und Bewertungen nach Abschluss des Stellungnahmeverfahrens (AJ 2024)")</f>
        <v>Qualitätsindikatoren: Auffälligkeiten und Bewertungen nach Abschluss des Stellungnahmeverfahrens (AJ 2024)</v>
      </c>
      <c r="C8" s="2" t="str">
        <f>HYPERLINK("#'HSMDEF-DEFI-REV - K3_2_QI'!A1", "K3_2_QI")</f>
        <v>K3_2_QI</v>
      </c>
    </row>
    <row r="9" spans="1:3" x14ac:dyDescent="0.3">
      <c r="B9" s="2" t="str">
        <f>HYPERLINK("#'HSMDEF-DEFI-REV - K3_2_AK'!A1", "Auffälligkeitskriterien: Auffälligkeiten und Bewertungen nach Abschluss des Stellungnahmeverfahrens (AJ 2024)")</f>
        <v>Auffälligkeitskriterien: Auffälligkeiten und Bewertungen nach Abschluss des Stellungnahmeverfahrens (AJ 2024)</v>
      </c>
      <c r="C9" s="2" t="str">
        <f>HYPERLINK("#'HSMDEF-DEFI-REV - K3_2_AK'!A1", "K3_2_AK")</f>
        <v>K3_2_AK</v>
      </c>
    </row>
    <row r="10" spans="1:3" x14ac:dyDescent="0.3">
      <c r="B10" s="2" t="str">
        <f>HYPERLINK("#'HSMDEF-DEFI-REV - K3_3_QI'!A1", "Qualitätsindikatoren: Wiederholte Auffälligkeiten (AJ 2024 und Vorjahre)")</f>
        <v>Qualitätsindikatoren: Wiederholte Auffälligkeiten (AJ 2024 und Vorjahre)</v>
      </c>
      <c r="C10" s="2" t="str">
        <f>HYPERLINK("#'HSMDEF-DEFI-REV - K3_3_QI'!A1", "K3_3_QI")</f>
        <v>K3_3_QI</v>
      </c>
    </row>
    <row r="11" spans="1:3" x14ac:dyDescent="0.3">
      <c r="B11" s="2" t="str">
        <f>HYPERLINK("#'HSMDEF-DEFI-REV - K3_3_AK'!A1", "Auffälligkeitskriterien: Wiederholte Auffälligkeiten (AJ 2024 und Vorjahre)")</f>
        <v>Auffälligkeitskriterien: Wiederholte Auffälligkeiten (AJ 2024 und Vorjahre)</v>
      </c>
      <c r="C11" s="2" t="str">
        <f>HYPERLINK("#'HSMDEF-DEFI-REV - K3_3_AK'!A1", "K3_3_AK")</f>
        <v>K3_3_AK</v>
      </c>
    </row>
    <row r="12" spans="1:3" x14ac:dyDescent="0.3">
      <c r="B12" s="2" t="str">
        <f>HYPERLINK("#'HSMDEF-DEFI-REV - K3_4_QI'!A1", "Qualitätsindikatoren: Mehrfache Auffälligkeiten bei Leistungserbringern (AJ 2024)")</f>
        <v>Qualitätsindikatoren: Mehrfache Auffälligkeiten bei Leistungserbringern (AJ 2024)</v>
      </c>
      <c r="C12" s="2" t="str">
        <f>HYPERLINK("#'HSMDEF-DEFI-REV - K3_4_QI'!A1", "K3_4_QI")</f>
        <v>K3_4_QI</v>
      </c>
    </row>
    <row r="13" spans="1:3" x14ac:dyDescent="0.3">
      <c r="B13" s="2" t="str">
        <f>HYPERLINK("#'HSMDEF-DEFI-REV - K3_4_AK'!A1", "Auffälligkeitskriterien: Mehrfache Auffälligkeiten bei Leistungserbringern (AJ 2024)")</f>
        <v>Auffälligkeitskriterien: Mehrfache Auffälligkeiten bei Leistungserbringern (AJ 2024)</v>
      </c>
      <c r="C13" s="2" t="str">
        <f>HYPERLINK("#'HSMDEF-DEFI-REV - K3_4_AK'!A1", "K3_4_AK")</f>
        <v>K3_4_AK</v>
      </c>
    </row>
    <row r="14" spans="1:3" x14ac:dyDescent="0.3">
      <c r="B14" s="2" t="str">
        <f>HYPERLINK("#'HSMDEF-DEFI-REV - K3_5_QI'!A1", "Auffälligkeiten und Stellungnahmeverfahren nach Fallzahl pro Qualitätsindikator (AJ 2024)")</f>
        <v>Auffälligkeiten und Stellungnahmeverfahren nach Fallzahl pro Qualitätsindikator (AJ 2024)</v>
      </c>
      <c r="C14" s="2" t="str">
        <f>HYPERLINK("#'HSMDEF-DEFI-REV - K3_5_QI'!A1", "K3_5_QI")</f>
        <v>K3_5_QI</v>
      </c>
    </row>
    <row r="15" spans="1:3" x14ac:dyDescent="0.3">
      <c r="B15" s="2" t="str">
        <f>HYPERLINK("#'HSMDEF-DEFI-REV - A_1_QI'!A1", "Qualitätsindikatoren: Art der Auffälligkeit (AJ 2024)")</f>
        <v>Qualitätsindikatoren: Art der Auffälligkeit (AJ 2024)</v>
      </c>
      <c r="C15" s="2" t="str">
        <f>HYPERLINK("#'HSMDEF-DEFI-REV - A_1_QI'!A1", "A_1_QI")</f>
        <v>A_1_QI</v>
      </c>
    </row>
    <row r="16" spans="1:3" x14ac:dyDescent="0.3">
      <c r="B16" s="2" t="str">
        <f>HYPERLINK("#'HSMDEF-DEFI-REV - A_1_AK'!A1", "Auffälligkeitskriterien: Art der Auffälligkeit (AJ 2024)")</f>
        <v>Auffälligkeitskriterien: Art der Auffälligkeit (AJ 2024)</v>
      </c>
      <c r="C16" s="2" t="str">
        <f>HYPERLINK("#'HSMDEF-DEFI-REV - A_1_AK'!A1", "A_1_AK")</f>
        <v>A_1_AK</v>
      </c>
    </row>
    <row r="17" spans="2:3" x14ac:dyDescent="0.3">
      <c r="B17" s="2" t="str">
        <f>HYPERLINK("#'HSMDEF-DEFI-REV - A_2_QI_a'!A1", "Qualitätsindikatoren: Stellungnahmeverfahren (AJ 2024)")</f>
        <v>Qualitätsindikatoren: Stellungnahmeverfahren (AJ 2024)</v>
      </c>
      <c r="C17" s="2" t="str">
        <f>HYPERLINK("#'HSMDEF-DEFI-REV - A_2_QI_a'!A1", "A_2_QI_a")</f>
        <v>A_2_QI_a</v>
      </c>
    </row>
    <row r="18" spans="2:3" x14ac:dyDescent="0.3">
      <c r="B18" s="2" t="str">
        <f>HYPERLINK("#'HSMDEF-DEFI-REV - A_2_AK_a'!A1", "Auffälligkeitskriterien: Stellungnahmeverfahren (AJ 2024)")</f>
        <v>Auffälligkeitskriterien: Stellungnahmeverfahren (AJ 2024)</v>
      </c>
      <c r="C18" s="2" t="str">
        <f>HYPERLINK("#'HSMDEF-DEFI-REV - A_2_AK_a'!A1", "A_2_AK_a")</f>
        <v>A_2_AK_a</v>
      </c>
    </row>
    <row r="19" spans="2:3" x14ac:dyDescent="0.3">
      <c r="B19" s="2" t="str">
        <f>HYPERLINK("#'HSMDEF-DEFI-REV - A_2_QI_b'!A1", "Qualitätsindikatoren: Freitextkommentare zur Nicht-Einleitung von Stellungnahmeverfahren (AJ 2024)")</f>
        <v>Qualitätsindikatoren: Freitextkommentare zur Nicht-Einleitung von Stellungnahmeverfahren (AJ 2024)</v>
      </c>
      <c r="C19" s="2" t="str">
        <f>HYPERLINK("#'HSMDEF-DEFI-REV - A_2_QI_b'!A1", "A_2_QI_b")</f>
        <v>A_2_QI_b</v>
      </c>
    </row>
    <row r="20" spans="2:3" x14ac:dyDescent="0.3">
      <c r="B20" s="2" t="str">
        <f>HYPERLINK("#'HSMDEF-DEFI-REV - A_2_AK_b'!A1", "Auffälligkeitskriterien: Freitextkommentare zur Nicht-Einleitung von Stellungnahmeverfahren (AJ 2024)")</f>
        <v>Auffälligkeitskriterien: Freitextkommentare zur Nicht-Einleitung von Stellungnahmeverfahren (AJ 2024)</v>
      </c>
      <c r="C20" s="2" t="str">
        <f>HYPERLINK("#'HSMDEF-DEFI-REV - A_2_AK_b'!A1", "A_2_AK_b")</f>
        <v>A_2_AK_b</v>
      </c>
    </row>
    <row r="21" spans="2:3" x14ac:dyDescent="0.3">
      <c r="B21" s="2" t="str">
        <f>HYPERLINK("#'HSMDEF-DEFI-REV - A_3_AK_a'!A1", "Auffälligkeitskriterien: Bewertung der qualitativ auffälligen Ergebnisse (AJ 2024)")</f>
        <v>Auffälligkeitskriterien: Bewertung der qualitativ auffälligen Ergebnisse (AJ 2024)</v>
      </c>
      <c r="C21" s="2" t="str">
        <f>HYPERLINK("#'HSMDEF-DEFI-REV - A_3_AK_a'!A1", "A_3_AK_a")</f>
        <v>A_3_AK_a</v>
      </c>
    </row>
    <row r="22" spans="2:3" x14ac:dyDescent="0.3">
      <c r="B22" s="2" t="str">
        <f>HYPERLINK("#'HSMDEF-DEFI-REV - A_3_AK_b'!A1", "Auffälligkeitskriterien: Freitextkommentare zur Bewertung der qualitativ auffälligen Ergebnisse (AJ 2024)")</f>
        <v>Auffälligkeitskriterien: Freitextkommentare zur Bewertung der qualitativ auffälligen Ergebnisse (AJ 2024)</v>
      </c>
      <c r="C22" s="2" t="str">
        <f>HYPERLINK("#'HSMDEF-DEFI-REV - A_3_AK_b'!A1", "A_3_AK_b")</f>
        <v>A_3_AK_b</v>
      </c>
    </row>
    <row r="23" spans="2:3" x14ac:dyDescent="0.3">
      <c r="B23" s="2" t="str">
        <f>HYPERLINK("#'HSMDEF-DEFI-REV - A_4_QI_a'!A1", "Qualitätsindikatoren: Bewertung der qualitativ auffälligen Ergebnisse (AJ 2024)")</f>
        <v>Qualitätsindikatoren: Bewertung der qualitativ auffälligen Ergebnisse (AJ 2024)</v>
      </c>
      <c r="C23" s="2" t="str">
        <f>HYPERLINK("#'HSMDEF-DEFI-REV - A_4_QI_a'!A1", "A_4_QI_a")</f>
        <v>A_4_QI_a</v>
      </c>
    </row>
    <row r="24" spans="2:3" x14ac:dyDescent="0.3">
      <c r="B24" s="2" t="str">
        <f>HYPERLINK("#'HSMDEF-DEFI-REV - A_4_QI_b'!A1", "Qualitätsindikatoren: Freitextkommentare zur Bewertung der qualitativ auffälligen Ergebnisse (AJ 2024)")</f>
        <v>Qualitätsindikatoren: Freitextkommentare zur Bewertung der qualitativ auffälligen Ergebnisse (AJ 2024)</v>
      </c>
      <c r="C24" s="2" t="str">
        <f>HYPERLINK("#'HSMDEF-DEFI-REV - A_4_QI_b'!A1", "A_4_QI_b")</f>
        <v>A_4_QI_b</v>
      </c>
    </row>
    <row r="25" spans="2:3" x14ac:dyDescent="0.3">
      <c r="B25" s="2" t="str">
        <f>HYPERLINK("#'HSMDEF-DEFI-REV - A_5_AK_a'!A1", "Auffälligkeitskriterien: Bewertung der qualitativ unauffälligen Ergebnisse (AJ 2024)")</f>
        <v>Auffälligkeitskriterien: Bewertung der qualitativ unauffälligen Ergebnisse (AJ 2024)</v>
      </c>
      <c r="C25" s="2" t="str">
        <f>HYPERLINK("#'HSMDEF-DEFI-REV - A_5_AK_a'!A1", "A_5_AK_a")</f>
        <v>A_5_AK_a</v>
      </c>
    </row>
    <row r="26" spans="2:3" x14ac:dyDescent="0.3">
      <c r="B26" s="2" t="str">
        <f>HYPERLINK("#'HSMDEF-DEFI-REV - A_5_AK_b'!A1", "Auffälligkeitskriterien: Freitextkommentare zur Bewertung der qualitativ unauffälligen Ergebnisse (AJ 2024)")</f>
        <v>Auffälligkeitskriterien: Freitextkommentare zur Bewertung der qualitativ unauffälligen Ergebnisse (AJ 2024)</v>
      </c>
      <c r="C26" s="2" t="str">
        <f>HYPERLINK("#'HSMDEF-DEFI-REV - A_5_AK_b'!A1", "A_5_AK_b")</f>
        <v>A_5_AK_b</v>
      </c>
    </row>
    <row r="27" spans="2:3" x14ac:dyDescent="0.3">
      <c r="B27" s="2" t="str">
        <f>HYPERLINK("#'HSMDEF-DEFI-REV - A_6_QI_a'!A1", "Qualitätsindikatoren: Bewertung der qualitativ unauffälligen Ergebnisse (AJ 2024)")</f>
        <v>Qualitätsindikatoren: Bewertung der qualitativ unauffälligen Ergebnisse (AJ 2024)</v>
      </c>
      <c r="C27" s="2" t="str">
        <f>HYPERLINK("#'HSMDEF-DEFI-REV - A_6_QI_a'!A1", "A_6_QI_a")</f>
        <v>A_6_QI_a</v>
      </c>
    </row>
    <row r="28" spans="2:3" x14ac:dyDescent="0.3">
      <c r="B28" s="2" t="str">
        <f>HYPERLINK("#'HSMDEF-DEFI-REV - A_6_QI_b'!A1", "Qualitätsindikatoren: Freitextkommentare zur Bewertung der qualitativ unauffälligen Ergebnisse (AJ 2024)")</f>
        <v>Qualitätsindikatoren: Freitextkommentare zur Bewertung der qualitativ unauffälligen Ergebnisse (AJ 2024)</v>
      </c>
      <c r="C28" s="2" t="str">
        <f>HYPERLINK("#'HSMDEF-DEFI-REV - A_6_QI_b'!A1", "A_6_QI_b")</f>
        <v>A_6_QI_b</v>
      </c>
    </row>
    <row r="29" spans="2:3" x14ac:dyDescent="0.3">
      <c r="B29" s="2" t="str">
        <f>HYPERLINK("#'HSMDEF-DEFI-REV - A_7_AK_a'!A1", "Auffälligkeitskriterien: Bewertung der  Ergebnisse als Sonstiges (AJ 2024)")</f>
        <v>Auffälligkeitskriterien: Bewertung der  Ergebnisse als Sonstiges (AJ 2024)</v>
      </c>
      <c r="C29" s="2" t="str">
        <f>HYPERLINK("#'HSMDEF-DEFI-REV - A_7_AK_a'!A1", "A_7_AK_a")</f>
        <v>A_7_AK_a</v>
      </c>
    </row>
    <row r="30" spans="2:3" x14ac:dyDescent="0.3">
      <c r="B30" s="2" t="str">
        <f>HYPERLINK("#'HSMDEF-DEFI-REV - A_7_AK_b'!A1", "Auffälligkeitskriterien: Freitextkommentare zur Bewertung der Ergebnisse als Sonstiges (AJ 2024)")</f>
        <v>Auffälligkeitskriterien: Freitextkommentare zur Bewertung der Ergebnisse als Sonstiges (AJ 2024)</v>
      </c>
      <c r="C30" s="2" t="str">
        <f>HYPERLINK("#'HSMDEF-DEFI-REV - A_7_AK_b'!A1", "A_7_AK_b")</f>
        <v>A_7_AK_b</v>
      </c>
    </row>
    <row r="31" spans="2:3" x14ac:dyDescent="0.3">
      <c r="B31" s="2" t="str">
        <f>HYPERLINK("#'HSMDEF-DEFI-REV - A_8_QI_a'!A1", "Qualitätsindikatoren: Bewertung der Ergebnisse als Dokumentationsfehler oder Sonstiges (AJ 2024)")</f>
        <v>Qualitätsindikatoren: Bewertung der Ergebnisse als Dokumentationsfehler oder Sonstiges (AJ 2024)</v>
      </c>
      <c r="C31" s="2" t="str">
        <f>HYPERLINK("#'HSMDEF-DEFI-REV - A_8_QI_a'!A1", "A_8_QI_a")</f>
        <v>A_8_QI_a</v>
      </c>
    </row>
    <row r="32" spans="2:3" x14ac:dyDescent="0.3">
      <c r="B32" s="2" t="str">
        <f>HYPERLINK("#'HSMDEF-DEFI-REV - A_8_QI_b'!A1", "Qualitätsindikatoren: Freitextkommentare zur Bewertung der Ergebnisse als Dokumentationsfehler oder Sonstiges (AJ 2024)")</f>
        <v>Qualitätsindikatoren: Freitextkommentare zur Bewertung der Ergebnisse als Dokumentationsfehler oder Sonstiges (AJ 2024)</v>
      </c>
      <c r="C32" s="2" t="str">
        <f>HYPERLINK("#'HSMDEF-DEFI-REV - A_8_QI_b'!A1", "A_8_QI_b")</f>
        <v>A_8_QI_b</v>
      </c>
    </row>
    <row r="33" spans="2:3" x14ac:dyDescent="0.3">
      <c r="B33" s="2" t="str">
        <f>HYPERLINK("#'HSMDEF-DEFI-REV - A_9_QI'!A1", "Qualitätsindikatoren: Initiierung Maßnahmenstufe 1 und 2 (AJ 2024)")</f>
        <v>Qualitätsindikatoren: Initiierung Maßnahmenstufe 1 und 2 (AJ 2024)</v>
      </c>
      <c r="C33" s="2" t="str">
        <f>HYPERLINK("#'HSMDEF-DEFI-REV - A_9_QI'!A1", "A_9_QI")</f>
        <v>A_9_QI</v>
      </c>
    </row>
    <row r="34" spans="2:3" x14ac:dyDescent="0.3">
      <c r="B34" s="2" t="str">
        <f>HYPERLINK("#'HSMDEF-DEFI-REV - A_9_AK'!A1", "Auffälligkeitskriterien: Initiierung Maßnahmenstufe 1 und 2 (AJ 2024)")</f>
        <v>Auffälligkeitskriterien: Initiierung Maßnahmenstufe 1 und 2 (AJ 2024)</v>
      </c>
      <c r="C34" s="2" t="str">
        <f>HYPERLINK("#'HSMDEF-DEFI-REV - A_9_AK'!A1", "A_9_AK")</f>
        <v>A_9_AK</v>
      </c>
    </row>
    <row r="35" spans="2:3" x14ac:dyDescent="0.3">
      <c r="B35" s="2" t="str">
        <f>HYPERLINK("#'HSMDEF-DEFI-REV - A_10_QI'!A1", "Qualitätsindikatoren: Ergebnisse nach Stellungnahmeverfahren pro Bundesland (AJ 2024)")</f>
        <v>Qualitätsindikatoren: Ergebnisse nach Stellungnahmeverfahren pro Bundesland (AJ 2024)</v>
      </c>
      <c r="C35" s="2" t="str">
        <f>HYPERLINK("#'HSMDEF-DEFI-REV - A_10_QI'!A1", "A_10_QI")</f>
        <v>A_10_QI</v>
      </c>
    </row>
    <row r="36" spans="2:3" x14ac:dyDescent="0.3">
      <c r="B36" s="2" t="str">
        <f>HYPERLINK("#'HSMDEF-DEFI-REV - A_10_AK'!A1", "Auffälligkeitskriterien: Ergebnisse nach Stellungnahmeverfahren pro Bundesland (AJ 2024)")</f>
        <v>Auffälligkeitskriterien: Ergebnisse nach Stellungnahmeverfahren pro Bundesland (AJ 2024)</v>
      </c>
      <c r="C36" s="2" t="str">
        <f>HYPERLINK("#'HSMDEF-DEFI-REV - A_10_AK'!A1", "A_10_AK")</f>
        <v>A_10_AK</v>
      </c>
    </row>
    <row r="37" spans="2:3" x14ac:dyDescent="0.3">
      <c r="B37" s="2" t="str">
        <f>HYPERLINK("#'HSMDEF-DEFI-REV - A_11_QI_AK'!A1", "Qualitätsindikatoren und Auffälligkeitskriterien: Best Practice (AJ 2024)")</f>
        <v>Qualitätsindikatoren und Auffälligkeitskriterien: Best Practice (AJ 2024)</v>
      </c>
      <c r="C37" s="2" t="str">
        <f>HYPERLINK("#'HSMDEF-DEFI-REV - A_11_QI_AK'!A1", "A_11_QI_AK")</f>
        <v>A_11_QI_AK</v>
      </c>
    </row>
    <row r="38" spans="2:3" x14ac:dyDescent="0.3">
      <c r="B38" s="2" t="str">
        <f>HYPERLINK("#'HSMDEF-DEFI-REV - A_12_QI'!A1", "Darstellung des Verlaufs der Bewertung (AJ 2024)")</f>
        <v>Darstellung des Verlaufs der Bewertung (AJ 2024)</v>
      </c>
      <c r="C38" s="2" t="str">
        <f>HYPERLINK("#'HSMDEF-DEFI-REV - A_12_QI'!A1", "A_12_QI")</f>
        <v>A_12_QI</v>
      </c>
    </row>
    <row r="39" spans="2:3" x14ac:dyDescent="0.3">
      <c r="B39" s="2" t="str">
        <f>HYPERLINK("#'HSMDEF-DEFI-REV - A_13_QI'!A1", "Qualitätsindikatoren: Art der Maßnahme in Maßnahmenstufe 1 (AJ 2023 und 2024)")</f>
        <v>Qualitätsindikatoren: Art der Maßnahme in Maßnahmenstufe 1 (AJ 2023 und 2024)</v>
      </c>
      <c r="C39" s="2" t="str">
        <f>HYPERLINK("#'HSMDEF-DEFI-REV - A_13_QI'!A1", "A_13_QI")</f>
        <v>A_13_QI</v>
      </c>
    </row>
    <row r="40" spans="2:3" x14ac:dyDescent="0.3">
      <c r="B40" s="2" t="str">
        <f>HYPERLINK("#'HSMDEF-DEFI-REV - A_13_AK'!A1", "Auffälligkeitskriterien: Art der Maßnahme in Maßnahmenstufe 1 (AJ 2023 und 2024)")</f>
        <v>Auffälligkeitskriterien: Art der Maßnahme in Maßnahmenstufe 1 (AJ 2023 und 2024)</v>
      </c>
      <c r="C40" s="2" t="str">
        <f>HYPERLINK("#'HSMDEF-DEFI-REV - A_13_AK'!A1", "A_13_AK")</f>
        <v>A_13_AK</v>
      </c>
    </row>
    <row r="41" spans="2:3" x14ac:dyDescent="0.3">
      <c r="B41" s="2" t="str">
        <f>HYPERLINK("#'HSMDEF-DEFI-REV - A_14_QI_AK'!A1", "Qualitätsindikatoren und Auffälligkeitskriterien: Freitextkommentare zu Maßnahmenstufe 2 (AJ 2024)")</f>
        <v>Qualitätsindikatoren und Auffälligkeitskriterien: Freitextkommentare zu Maßnahmenstufe 2 (AJ 2024)</v>
      </c>
      <c r="C41" s="2" t="str">
        <f>HYPERLINK("#'HSMDEF-DEFI-REV - A_14_QI_AK'!A1", "A_14_QI_AK")</f>
        <v>A_14_QI_AK</v>
      </c>
    </row>
  </sheetData>
  <pageMargins left="0.7" right="0.7" top="0.75" bottom="0.75" header="0.3" footer="0.3"/>
  <pageSetup paperSize="9" orientation="portrait" horizontalDpi="300" verticalDpi="300"/>
</worksheet>
</file>

<file path=xl/worksheets/sheet10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3-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HSMDEF-DEFI-REV'!A1", "Zurück")</f>
        <v>Zurück</v>
      </c>
    </row>
    <row r="3" spans="1:6" x14ac:dyDescent="0.3">
      <c r="B3" s="7" t="s">
        <v>5224</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5212</v>
      </c>
      <c r="D6" s="9" t="s">
        <v>3429</v>
      </c>
      <c r="E6" s="9" t="s">
        <v>5213</v>
      </c>
      <c r="F6" s="9" t="s">
        <v>3429</v>
      </c>
    </row>
    <row r="7" spans="1:6" x14ac:dyDescent="0.3">
      <c r="B7" s="10" t="s">
        <v>4873</v>
      </c>
      <c r="C7" s="9" t="s">
        <v>5212</v>
      </c>
      <c r="D7" s="9" t="s">
        <v>4530</v>
      </c>
      <c r="E7" s="9" t="s">
        <v>5214</v>
      </c>
      <c r="F7" s="9" t="s">
        <v>4530</v>
      </c>
    </row>
    <row r="8" spans="1:6" x14ac:dyDescent="0.3">
      <c r="B8" s="10" t="s">
        <v>4532</v>
      </c>
      <c r="C8" s="9" t="s">
        <v>2088</v>
      </c>
      <c r="D8" s="9" t="s">
        <v>5215</v>
      </c>
      <c r="E8" s="9" t="s">
        <v>1727</v>
      </c>
      <c r="F8" s="9" t="s">
        <v>4692</v>
      </c>
    </row>
    <row r="9" spans="1:6" x14ac:dyDescent="0.3">
      <c r="B9" s="9" t="s">
        <v>4535</v>
      </c>
      <c r="C9" s="9" t="s">
        <v>1580</v>
      </c>
      <c r="D9" s="9" t="s">
        <v>4536</v>
      </c>
      <c r="E9" s="9" t="s">
        <v>1580</v>
      </c>
      <c r="F9" s="9" t="s">
        <v>4536</v>
      </c>
    </row>
    <row r="10" spans="1:6" x14ac:dyDescent="0.3">
      <c r="B10" s="10" t="s">
        <v>4537</v>
      </c>
      <c r="C10" s="9" t="s">
        <v>2088</v>
      </c>
      <c r="D10" s="9" t="s">
        <v>4530</v>
      </c>
      <c r="E10" s="9" t="s">
        <v>1727</v>
      </c>
      <c r="F10" s="9" t="s">
        <v>4530</v>
      </c>
    </row>
    <row r="11" spans="1:6" x14ac:dyDescent="0.3">
      <c r="B11" s="9" t="s">
        <v>4879</v>
      </c>
      <c r="C11" s="9" t="s">
        <v>2088</v>
      </c>
      <c r="D11" s="9" t="s">
        <v>4530</v>
      </c>
      <c r="E11" s="9" t="s">
        <v>1727</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1705</v>
      </c>
      <c r="D15" s="9" t="s">
        <v>5216</v>
      </c>
      <c r="E15" s="9" t="s">
        <v>1691</v>
      </c>
      <c r="F15" s="9" t="s">
        <v>5217</v>
      </c>
    </row>
    <row r="16" spans="1:6" x14ac:dyDescent="0.3">
      <c r="B16" s="6" t="s">
        <v>4543</v>
      </c>
      <c r="C16" s="9" t="s">
        <v>1939</v>
      </c>
      <c r="D16" s="9" t="s">
        <v>5218</v>
      </c>
      <c r="E16" s="9" t="s">
        <v>1636</v>
      </c>
      <c r="F16" s="9" t="s">
        <v>5219</v>
      </c>
    </row>
    <row r="17" spans="2:6" x14ac:dyDescent="0.3">
      <c r="B17" s="9" t="s">
        <v>4546</v>
      </c>
      <c r="C17" s="9" t="s">
        <v>1939</v>
      </c>
      <c r="D17" s="9" t="s">
        <v>4530</v>
      </c>
      <c r="E17" s="9" t="s">
        <v>1636</v>
      </c>
      <c r="F17" s="9" t="s">
        <v>4530</v>
      </c>
    </row>
    <row r="18" spans="2:6" x14ac:dyDescent="0.3">
      <c r="B18" s="9" t="s">
        <v>4547</v>
      </c>
      <c r="C18" s="9" t="s">
        <v>1587</v>
      </c>
      <c r="D18" s="9" t="s">
        <v>5151</v>
      </c>
      <c r="E18" s="9" t="s">
        <v>1580</v>
      </c>
      <c r="F18" s="9" t="s">
        <v>4536</v>
      </c>
    </row>
    <row r="19" spans="2:6" x14ac:dyDescent="0.3">
      <c r="B19" s="9" t="s">
        <v>4548</v>
      </c>
      <c r="C19" s="9" t="s">
        <v>1587</v>
      </c>
      <c r="D19" s="9" t="s">
        <v>5151</v>
      </c>
      <c r="E19" s="9" t="s">
        <v>1580</v>
      </c>
      <c r="F19" s="9" t="s">
        <v>4536</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1928</v>
      </c>
      <c r="D22" s="9" t="s">
        <v>4544</v>
      </c>
      <c r="E22" s="9" t="s">
        <v>1760</v>
      </c>
      <c r="F22" s="9" t="s">
        <v>5220</v>
      </c>
    </row>
    <row r="23" spans="2:6" x14ac:dyDescent="0.3">
      <c r="B23" s="6" t="s">
        <v>4553</v>
      </c>
      <c r="C23" s="9" t="s">
        <v>1578</v>
      </c>
      <c r="D23" s="9" t="s">
        <v>4552</v>
      </c>
      <c r="E23" s="9" t="s">
        <v>1683</v>
      </c>
      <c r="F23" s="9" t="s">
        <v>5031</v>
      </c>
    </row>
    <row r="24" spans="2:6" x14ac:dyDescent="0.3">
      <c r="B24" s="6" t="s">
        <v>4898</v>
      </c>
      <c r="C24" s="9" t="s">
        <v>1587</v>
      </c>
      <c r="D24" s="9" t="s">
        <v>5221</v>
      </c>
      <c r="E24" s="9" t="s">
        <v>1580</v>
      </c>
      <c r="F24" s="9" t="s">
        <v>4536</v>
      </c>
    </row>
    <row r="25" spans="2:6" x14ac:dyDescent="0.3">
      <c r="B25" s="6" t="s">
        <v>4556</v>
      </c>
      <c r="C25" s="9" t="s">
        <v>1586</v>
      </c>
      <c r="D25" s="9" t="s">
        <v>5222</v>
      </c>
      <c r="E25" s="9" t="s">
        <v>1587</v>
      </c>
      <c r="F25" s="9" t="s">
        <v>5223</v>
      </c>
    </row>
    <row r="26" spans="2:6" x14ac:dyDescent="0.3">
      <c r="B26" s="23" t="s">
        <v>4558</v>
      </c>
      <c r="C26" s="24" t="s">
        <v>4523</v>
      </c>
      <c r="D26" s="24" t="s">
        <v>4523</v>
      </c>
      <c r="E26" s="24" t="s">
        <v>4523</v>
      </c>
      <c r="F26" s="24" t="s">
        <v>4523</v>
      </c>
    </row>
    <row r="27" spans="2:6" x14ac:dyDescent="0.3">
      <c r="B27" s="6" t="s">
        <v>4444</v>
      </c>
      <c r="C27" s="9" t="s">
        <v>1579</v>
      </c>
      <c r="D27" s="9" t="s">
        <v>4559</v>
      </c>
      <c r="E27" s="9" t="s">
        <v>1586</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0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3-000000000000}">
  <dimension ref="A1:F25"/>
  <sheetViews>
    <sheetView workbookViewId="0"/>
  </sheetViews>
  <sheetFormatPr baseColWidth="10" defaultRowHeight="14.4" x14ac:dyDescent="0.3"/>
  <cols>
    <col min="2" max="2" width="119" customWidth="1"/>
    <col min="3" max="6" width="17.88671875" customWidth="1"/>
  </cols>
  <sheetData>
    <row r="1" spans="1:6" x14ac:dyDescent="0.3">
      <c r="A1" s="2" t="str">
        <f>HYPERLINK("#'Auswahl Auswertungsmodul'!A1", "Zurück zum Start")</f>
        <v>Zurück zum Start</v>
      </c>
    </row>
    <row r="2" spans="1:6" x14ac:dyDescent="0.3">
      <c r="A2" s="2" t="str">
        <f>HYPERLINK("#'Auswahl HSMDEF-DEFI-REV'!A1", "Zurück")</f>
        <v>Zurück</v>
      </c>
    </row>
    <row r="3" spans="1:6" x14ac:dyDescent="0.3">
      <c r="B3" s="7" t="s">
        <v>4732</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4721</v>
      </c>
      <c r="D6" s="9" t="s">
        <v>4530</v>
      </c>
      <c r="E6" s="9" t="s">
        <v>4722</v>
      </c>
      <c r="F6" s="9" t="s">
        <v>4530</v>
      </c>
    </row>
    <row r="7" spans="1:6" x14ac:dyDescent="0.3">
      <c r="B7" s="10" t="s">
        <v>4532</v>
      </c>
      <c r="C7" s="9" t="s">
        <v>1634</v>
      </c>
      <c r="D7" s="9" t="s">
        <v>4723</v>
      </c>
      <c r="E7" s="9" t="s">
        <v>1739</v>
      </c>
      <c r="F7" s="9" t="s">
        <v>4724</v>
      </c>
    </row>
    <row r="8" spans="1:6" x14ac:dyDescent="0.3">
      <c r="B8" s="9" t="s">
        <v>4535</v>
      </c>
      <c r="C8" s="9" t="s">
        <v>1580</v>
      </c>
      <c r="D8" s="9" t="s">
        <v>4536</v>
      </c>
      <c r="E8" s="9" t="s">
        <v>1580</v>
      </c>
      <c r="F8" s="9" t="s">
        <v>4536</v>
      </c>
    </row>
    <row r="9" spans="1:6" x14ac:dyDescent="0.3">
      <c r="B9" s="10" t="s">
        <v>4537</v>
      </c>
      <c r="C9" s="9" t="s">
        <v>1634</v>
      </c>
      <c r="D9" s="9" t="s">
        <v>4530</v>
      </c>
      <c r="E9" s="9" t="s">
        <v>1739</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1578</v>
      </c>
      <c r="D12" s="9" t="s">
        <v>4725</v>
      </c>
      <c r="E12" s="9" t="s">
        <v>1579</v>
      </c>
      <c r="F12" s="9" t="s">
        <v>4726</v>
      </c>
    </row>
    <row r="13" spans="1:6" x14ac:dyDescent="0.3">
      <c r="B13" s="6" t="s">
        <v>4543</v>
      </c>
      <c r="C13" s="9" t="s">
        <v>2082</v>
      </c>
      <c r="D13" s="9" t="s">
        <v>4727</v>
      </c>
      <c r="E13" s="9" t="s">
        <v>1718</v>
      </c>
      <c r="F13" s="9" t="s">
        <v>4728</v>
      </c>
    </row>
    <row r="14" spans="1:6" x14ac:dyDescent="0.3">
      <c r="B14" s="9" t="s">
        <v>4546</v>
      </c>
      <c r="C14" s="9" t="s">
        <v>1650</v>
      </c>
      <c r="D14" s="9" t="s">
        <v>4729</v>
      </c>
      <c r="E14" s="9" t="s">
        <v>1718</v>
      </c>
      <c r="F14" s="9" t="s">
        <v>4530</v>
      </c>
    </row>
    <row r="15" spans="1:6" x14ac:dyDescent="0.3">
      <c r="B15" s="9" t="s">
        <v>4547</v>
      </c>
      <c r="C15" s="9" t="s">
        <v>1587</v>
      </c>
      <c r="D15" s="9" t="s">
        <v>4562</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1609</v>
      </c>
      <c r="D19" s="9" t="s">
        <v>4730</v>
      </c>
      <c r="E19" s="9" t="s">
        <v>1614</v>
      </c>
      <c r="F19" s="9" t="s">
        <v>4555</v>
      </c>
    </row>
    <row r="20" spans="2:6" x14ac:dyDescent="0.3">
      <c r="B20" s="6" t="s">
        <v>4553</v>
      </c>
      <c r="C20" s="9" t="s">
        <v>1611</v>
      </c>
      <c r="D20" s="9" t="s">
        <v>4731</v>
      </c>
      <c r="E20" s="9" t="s">
        <v>1617</v>
      </c>
      <c r="F20" s="9" t="s">
        <v>4576</v>
      </c>
    </row>
    <row r="21" spans="2:6" x14ac:dyDescent="0.3">
      <c r="B21" s="6" t="s">
        <v>4556</v>
      </c>
      <c r="C21" s="9" t="s">
        <v>1580</v>
      </c>
      <c r="D21" s="9" t="s">
        <v>4536</v>
      </c>
      <c r="E21" s="9" t="s">
        <v>1580</v>
      </c>
      <c r="F21" s="9" t="s">
        <v>4536</v>
      </c>
    </row>
    <row r="22" spans="2:6" x14ac:dyDescent="0.3">
      <c r="B22" s="23" t="s">
        <v>4558</v>
      </c>
      <c r="C22" s="24" t="s">
        <v>4523</v>
      </c>
      <c r="D22" s="24" t="s">
        <v>4523</v>
      </c>
      <c r="E22" s="24" t="s">
        <v>4523</v>
      </c>
      <c r="F22" s="24" t="s">
        <v>4523</v>
      </c>
    </row>
    <row r="23" spans="2:6" x14ac:dyDescent="0.3">
      <c r="B23" s="6" t="s">
        <v>4444</v>
      </c>
      <c r="C23" s="9" t="s">
        <v>1683</v>
      </c>
      <c r="D23" s="9" t="s">
        <v>4559</v>
      </c>
      <c r="E23" s="9" t="s">
        <v>1580</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10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3-000000000000}">
  <dimension ref="A1:O8"/>
  <sheetViews>
    <sheetView workbookViewId="0"/>
  </sheetViews>
  <sheetFormatPr baseColWidth="10" defaultRowHeight="14.4" x14ac:dyDescent="0.3"/>
  <cols>
    <col min="2" max="2" width="9.6640625" customWidth="1"/>
    <col min="3" max="3" width="54.7773437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HSMDEF-DEFI-REV'!A1", "Zurück")</f>
        <v>Zurück</v>
      </c>
    </row>
    <row r="3" spans="1:15" x14ac:dyDescent="0.3">
      <c r="B3" s="7" t="s">
        <v>6419</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740</v>
      </c>
      <c r="C7" s="6" t="s">
        <v>709</v>
      </c>
      <c r="D7" s="9" t="s">
        <v>3054</v>
      </c>
      <c r="E7" s="9" t="s">
        <v>1871</v>
      </c>
      <c r="F7" s="9" t="s">
        <v>665</v>
      </c>
      <c r="G7" s="9" t="s">
        <v>674</v>
      </c>
      <c r="H7" s="9" t="s">
        <v>1245</v>
      </c>
      <c r="I7" s="9" t="s">
        <v>6415</v>
      </c>
      <c r="J7" s="9" t="s">
        <v>2008</v>
      </c>
      <c r="K7" s="9" t="s">
        <v>6416</v>
      </c>
      <c r="L7" s="9" t="s">
        <v>665</v>
      </c>
      <c r="M7" s="9" t="s">
        <v>674</v>
      </c>
      <c r="N7" s="9" t="s">
        <v>1638</v>
      </c>
      <c r="O7" s="9" t="s">
        <v>1249</v>
      </c>
    </row>
    <row r="8" spans="1:15" ht="25.2" x14ac:dyDescent="0.3">
      <c r="B8" s="12" t="s">
        <v>741</v>
      </c>
      <c r="C8" s="12" t="s">
        <v>419</v>
      </c>
      <c r="D8" s="13" t="s">
        <v>6417</v>
      </c>
      <c r="E8" s="13" t="s">
        <v>1578</v>
      </c>
      <c r="F8" s="13" t="s">
        <v>245</v>
      </c>
      <c r="G8" s="13" t="s">
        <v>674</v>
      </c>
      <c r="H8" s="13" t="s">
        <v>1302</v>
      </c>
      <c r="I8" s="13" t="s">
        <v>6418</v>
      </c>
      <c r="J8" s="13" t="s">
        <v>245</v>
      </c>
      <c r="K8" s="13" t="s">
        <v>674</v>
      </c>
      <c r="L8" s="13" t="s">
        <v>245</v>
      </c>
      <c r="M8" s="13" t="s">
        <v>674</v>
      </c>
      <c r="N8" s="13" t="s">
        <v>245</v>
      </c>
      <c r="O8" s="13" t="s">
        <v>674</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10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3-000000000000}">
  <dimension ref="A1:M13"/>
  <sheetViews>
    <sheetView workbookViewId="0"/>
  </sheetViews>
  <sheetFormatPr baseColWidth="10" defaultRowHeight="14.4" x14ac:dyDescent="0.3"/>
  <cols>
    <col min="2" max="2" width="9.6640625" customWidth="1"/>
    <col min="3" max="3" width="49.554687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HSMDEF-DEFI-REV'!A1", "Zurück")</f>
        <v>Zurück</v>
      </c>
    </row>
    <row r="3" spans="1:13" x14ac:dyDescent="0.3">
      <c r="B3" s="7" t="s">
        <v>5636</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231</v>
      </c>
      <c r="C8" s="6" t="s">
        <v>232</v>
      </c>
      <c r="D8" s="9" t="s">
        <v>5626</v>
      </c>
      <c r="E8" s="9" t="s">
        <v>1587</v>
      </c>
      <c r="F8" s="9" t="s">
        <v>234</v>
      </c>
      <c r="G8" s="9" t="s">
        <v>674</v>
      </c>
      <c r="H8" s="9" t="s">
        <v>1041</v>
      </c>
      <c r="I8" s="9" t="s">
        <v>5627</v>
      </c>
      <c r="J8" s="9" t="s">
        <v>1689</v>
      </c>
      <c r="K8" s="9" t="s">
        <v>5628</v>
      </c>
      <c r="L8" s="9" t="s">
        <v>234</v>
      </c>
      <c r="M8" s="9" t="s">
        <v>674</v>
      </c>
    </row>
    <row r="9" spans="1:13" x14ac:dyDescent="0.3">
      <c r="B9" s="23" t="s">
        <v>40</v>
      </c>
      <c r="C9" s="23"/>
      <c r="D9" s="29"/>
      <c r="E9" s="29"/>
      <c r="F9" s="29"/>
      <c r="G9" s="29"/>
      <c r="H9" s="29"/>
      <c r="I9" s="29"/>
      <c r="J9" s="29"/>
      <c r="K9" s="29"/>
      <c r="L9" s="29"/>
      <c r="M9" s="29"/>
    </row>
    <row r="10" spans="1:13" ht="25.2" x14ac:dyDescent="0.3">
      <c r="B10" s="6" t="s">
        <v>235</v>
      </c>
      <c r="C10" s="6" t="s">
        <v>204</v>
      </c>
      <c r="D10" s="9" t="s">
        <v>5629</v>
      </c>
      <c r="E10" s="9" t="s">
        <v>1580</v>
      </c>
      <c r="F10" s="9" t="s">
        <v>83</v>
      </c>
      <c r="G10" s="9" t="s">
        <v>5630</v>
      </c>
      <c r="H10" s="9" t="s">
        <v>1019</v>
      </c>
      <c r="I10" s="9" t="s">
        <v>5631</v>
      </c>
      <c r="J10" s="9" t="s">
        <v>1019</v>
      </c>
      <c r="K10" s="9" t="s">
        <v>5631</v>
      </c>
      <c r="L10" s="9" t="s">
        <v>83</v>
      </c>
      <c r="M10" s="9" t="s">
        <v>5630</v>
      </c>
    </row>
    <row r="11" spans="1:13" ht="25.2" x14ac:dyDescent="0.3">
      <c r="B11" s="6" t="s">
        <v>236</v>
      </c>
      <c r="C11" s="6" t="s">
        <v>42</v>
      </c>
      <c r="D11" s="9" t="s">
        <v>5632</v>
      </c>
      <c r="E11" s="9" t="s">
        <v>1587</v>
      </c>
      <c r="F11" s="9" t="s">
        <v>83</v>
      </c>
      <c r="G11" s="9" t="s">
        <v>5633</v>
      </c>
      <c r="H11" s="9" t="s">
        <v>83</v>
      </c>
      <c r="I11" s="9" t="s">
        <v>5633</v>
      </c>
      <c r="J11" s="9" t="s">
        <v>1019</v>
      </c>
      <c r="K11" s="9" t="s">
        <v>5634</v>
      </c>
      <c r="L11" s="9" t="s">
        <v>83</v>
      </c>
      <c r="M11" s="9" t="s">
        <v>5633</v>
      </c>
    </row>
    <row r="12" spans="1:13" ht="25.2" x14ac:dyDescent="0.3">
      <c r="B12" s="6" t="s">
        <v>237</v>
      </c>
      <c r="C12" s="6" t="s">
        <v>46</v>
      </c>
      <c r="D12" s="9" t="s">
        <v>5633</v>
      </c>
      <c r="E12" s="9" t="s">
        <v>1580</v>
      </c>
      <c r="F12" s="9" t="s">
        <v>51</v>
      </c>
      <c r="G12" s="9" t="s">
        <v>5633</v>
      </c>
      <c r="H12" s="9" t="s">
        <v>51</v>
      </c>
      <c r="I12" s="9" t="s">
        <v>5633</v>
      </c>
      <c r="J12" s="9" t="s">
        <v>51</v>
      </c>
      <c r="K12" s="9" t="s">
        <v>5633</v>
      </c>
      <c r="L12" s="9" t="s">
        <v>51</v>
      </c>
      <c r="M12" s="9" t="s">
        <v>5633</v>
      </c>
    </row>
    <row r="13" spans="1:13" ht="25.2" x14ac:dyDescent="0.3">
      <c r="B13" s="6" t="s">
        <v>238</v>
      </c>
      <c r="C13" s="6" t="s">
        <v>50</v>
      </c>
      <c r="D13" s="9" t="s">
        <v>5635</v>
      </c>
      <c r="E13" s="9" t="s">
        <v>1586</v>
      </c>
      <c r="F13" s="9" t="s">
        <v>68</v>
      </c>
      <c r="G13" s="9" t="s">
        <v>5633</v>
      </c>
      <c r="H13" s="9" t="s">
        <v>1070</v>
      </c>
      <c r="I13" s="9" t="s">
        <v>5634</v>
      </c>
      <c r="J13" s="9" t="s">
        <v>1020</v>
      </c>
      <c r="K13" s="9" t="s">
        <v>5632</v>
      </c>
      <c r="L13" s="9" t="s">
        <v>68</v>
      </c>
      <c r="M13" s="9" t="s">
        <v>5633</v>
      </c>
    </row>
  </sheetData>
  <mergeCells count="11">
    <mergeCell ref="B7:M7"/>
    <mergeCell ref="B9:M9"/>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10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4-000000000000}">
  <dimension ref="A1:I7"/>
  <sheetViews>
    <sheetView workbookViewId="0"/>
  </sheetViews>
  <sheetFormatPr baseColWidth="10" defaultRowHeight="14.4" x14ac:dyDescent="0.3"/>
  <cols>
    <col min="2" max="2" width="9.6640625" customWidth="1"/>
    <col min="3" max="3" width="54.777343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HSMDEF-DEFI-REV'!A1", "Zurück")</f>
        <v>Zurück</v>
      </c>
    </row>
    <row r="3" spans="1:9" x14ac:dyDescent="0.3">
      <c r="B3" s="7" t="s">
        <v>6925</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740</v>
      </c>
      <c r="C6" s="6" t="s">
        <v>709</v>
      </c>
      <c r="D6" s="9" t="s">
        <v>1636</v>
      </c>
      <c r="E6" s="9" t="s">
        <v>1589</v>
      </c>
      <c r="F6" s="9" t="s">
        <v>1683</v>
      </c>
      <c r="G6" s="9" t="s">
        <v>1683</v>
      </c>
      <c r="H6" s="9" t="s">
        <v>1580</v>
      </c>
      <c r="I6" s="9" t="s">
        <v>1580</v>
      </c>
    </row>
    <row r="7" spans="1:9" x14ac:dyDescent="0.3">
      <c r="B7" s="12" t="s">
        <v>741</v>
      </c>
      <c r="C7" s="12" t="s">
        <v>419</v>
      </c>
      <c r="D7" s="13" t="s">
        <v>1691</v>
      </c>
      <c r="E7" s="13" t="s">
        <v>1587</v>
      </c>
      <c r="F7" s="13" t="s">
        <v>1580</v>
      </c>
      <c r="G7" s="13" t="s">
        <v>1580</v>
      </c>
      <c r="H7" s="13" t="s">
        <v>1580</v>
      </c>
      <c r="I7" s="13"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10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4-000000000000}">
  <dimension ref="A1:I12"/>
  <sheetViews>
    <sheetView workbookViewId="0"/>
  </sheetViews>
  <sheetFormatPr baseColWidth="10" defaultRowHeight="14.4" x14ac:dyDescent="0.3"/>
  <cols>
    <col min="2" max="2" width="9.6640625" customWidth="1"/>
    <col min="3" max="3" width="49.55468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HSMDEF-DEFI-REV'!A1", "Zurück")</f>
        <v>Zurück</v>
      </c>
    </row>
    <row r="3" spans="1:9" x14ac:dyDescent="0.3">
      <c r="B3" s="7" t="s">
        <v>6889</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231</v>
      </c>
      <c r="C7" s="6" t="s">
        <v>232</v>
      </c>
      <c r="D7" s="9" t="s">
        <v>1688</v>
      </c>
      <c r="E7" s="9" t="s">
        <v>1586</v>
      </c>
      <c r="F7" s="9" t="s">
        <v>1580</v>
      </c>
      <c r="G7" s="9" t="s">
        <v>1578</v>
      </c>
      <c r="H7" s="9" t="s">
        <v>1587</v>
      </c>
      <c r="I7" s="9" t="s">
        <v>1580</v>
      </c>
    </row>
    <row r="8" spans="1:9" x14ac:dyDescent="0.3">
      <c r="B8" s="23" t="s">
        <v>40</v>
      </c>
      <c r="C8" s="23"/>
      <c r="D8" s="29"/>
      <c r="E8" s="29"/>
      <c r="F8" s="29"/>
      <c r="G8" s="29"/>
      <c r="H8" s="29"/>
      <c r="I8" s="29"/>
    </row>
    <row r="9" spans="1:9" x14ac:dyDescent="0.3">
      <c r="B9" s="6" t="s">
        <v>235</v>
      </c>
      <c r="C9" s="6" t="s">
        <v>204</v>
      </c>
      <c r="D9" s="9" t="s">
        <v>1586</v>
      </c>
      <c r="E9" s="9" t="s">
        <v>1587</v>
      </c>
      <c r="F9" s="9" t="s">
        <v>1587</v>
      </c>
      <c r="G9" s="9" t="s">
        <v>1587</v>
      </c>
      <c r="H9" s="9" t="s">
        <v>1587</v>
      </c>
      <c r="I9" s="9" t="s">
        <v>1587</v>
      </c>
    </row>
    <row r="10" spans="1:9" x14ac:dyDescent="0.3">
      <c r="B10" s="6" t="s">
        <v>236</v>
      </c>
      <c r="C10" s="6" t="s">
        <v>42</v>
      </c>
      <c r="D10" s="9" t="s">
        <v>1586</v>
      </c>
      <c r="E10" s="9" t="s">
        <v>1580</v>
      </c>
      <c r="F10" s="9" t="s">
        <v>1580</v>
      </c>
      <c r="G10" s="9" t="s">
        <v>1587</v>
      </c>
      <c r="H10" s="9" t="s">
        <v>1580</v>
      </c>
      <c r="I10" s="9" t="s">
        <v>1580</v>
      </c>
    </row>
    <row r="11" spans="1:9" x14ac:dyDescent="0.3">
      <c r="B11" s="6" t="s">
        <v>237</v>
      </c>
      <c r="C11" s="6" t="s">
        <v>46</v>
      </c>
      <c r="D11" s="9" t="s">
        <v>1580</v>
      </c>
      <c r="E11" s="9" t="s">
        <v>1580</v>
      </c>
      <c r="F11" s="9" t="s">
        <v>1580</v>
      </c>
      <c r="G11" s="9" t="s">
        <v>1580</v>
      </c>
      <c r="H11" s="9" t="s">
        <v>1580</v>
      </c>
      <c r="I11" s="9" t="s">
        <v>1580</v>
      </c>
    </row>
    <row r="12" spans="1:9" x14ac:dyDescent="0.3">
      <c r="B12" s="6" t="s">
        <v>238</v>
      </c>
      <c r="C12" s="6" t="s">
        <v>50</v>
      </c>
      <c r="D12" s="9" t="s">
        <v>1582</v>
      </c>
      <c r="E12" s="9" t="s">
        <v>1586</v>
      </c>
      <c r="F12" s="9" t="s">
        <v>1587</v>
      </c>
      <c r="G12" s="9" t="s">
        <v>1586</v>
      </c>
      <c r="H12" s="9" t="s">
        <v>1580</v>
      </c>
      <c r="I12" s="9" t="s">
        <v>1580</v>
      </c>
    </row>
  </sheetData>
  <mergeCells count="6">
    <mergeCell ref="B8:I8"/>
    <mergeCell ref="B4:B5"/>
    <mergeCell ref="C4:C5"/>
    <mergeCell ref="D4:F4"/>
    <mergeCell ref="G4:I4"/>
    <mergeCell ref="B6:I6"/>
  </mergeCells>
  <pageMargins left="0.7" right="0.7" top="0.75" bottom="0.75" header="0.3" footer="0.3"/>
  <pageSetup paperSize="9" orientation="portrait" horizontalDpi="300" verticalDpi="300"/>
</worksheet>
</file>

<file path=xl/worksheets/sheet10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4-000000000000}">
  <dimension ref="A1:G6"/>
  <sheetViews>
    <sheetView workbookViewId="0"/>
  </sheetViews>
  <sheetFormatPr baseColWidth="10" defaultRowHeight="14.4" x14ac:dyDescent="0.3"/>
  <cols>
    <col min="2" max="2" width="103.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HSMDEF-DEFI-REV'!A1", "Zurück")</f>
        <v>Zurück</v>
      </c>
    </row>
    <row r="3" spans="1:7" x14ac:dyDescent="0.3">
      <c r="B3" s="7" t="s">
        <v>6999</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1892</v>
      </c>
      <c r="C6" s="5" t="s">
        <v>1683</v>
      </c>
      <c r="D6" s="5" t="s">
        <v>1580</v>
      </c>
      <c r="E6" s="5" t="s">
        <v>1683</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10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4-000000000000}">
  <dimension ref="A1:G6"/>
  <sheetViews>
    <sheetView workbookViewId="0"/>
  </sheetViews>
  <sheetFormatPr baseColWidth="10" defaultRowHeight="14.4" x14ac:dyDescent="0.3"/>
  <cols>
    <col min="2" max="2" width="106.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HSMDEF-DEFI-REV'!A1", "Zurück")</f>
        <v>Zurück</v>
      </c>
    </row>
    <row r="3" spans="1:7" x14ac:dyDescent="0.3">
      <c r="B3" s="7" t="s">
        <v>6962</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1945</v>
      </c>
      <c r="C6" s="5" t="s">
        <v>1587</v>
      </c>
      <c r="D6" s="5" t="s">
        <v>1580</v>
      </c>
      <c r="E6" s="5" t="s">
        <v>1589</v>
      </c>
      <c r="F6" s="5" t="s">
        <v>1587</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10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4-000000000000}">
  <dimension ref="A1:E10"/>
  <sheetViews>
    <sheetView workbookViewId="0"/>
  </sheetViews>
  <sheetFormatPr baseColWidth="10" defaultRowHeight="14.4" x14ac:dyDescent="0.3"/>
  <cols>
    <col min="2" max="2" width="95.88671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HSMDEF-DEFI-REV'!A1", "Zurück")</f>
        <v>Zurück</v>
      </c>
    </row>
    <row r="3" spans="1:5" x14ac:dyDescent="0.3">
      <c r="B3" s="7" t="s">
        <v>7323</v>
      </c>
    </row>
    <row r="4" spans="1:5" x14ac:dyDescent="0.3">
      <c r="B4" s="4" t="s">
        <v>7014</v>
      </c>
      <c r="C4" s="3" t="s">
        <v>7015</v>
      </c>
      <c r="D4" s="3" t="s">
        <v>7016</v>
      </c>
      <c r="E4" s="3" t="s">
        <v>7017</v>
      </c>
    </row>
    <row r="5" spans="1:5" x14ac:dyDescent="0.3">
      <c r="B5" s="6" t="s">
        <v>7054</v>
      </c>
      <c r="C5" s="5" t="s">
        <v>1600</v>
      </c>
      <c r="D5" s="5" t="s">
        <v>7309</v>
      </c>
      <c r="E5" s="5" t="s">
        <v>7310</v>
      </c>
    </row>
    <row r="6" spans="1:5" x14ac:dyDescent="0.3">
      <c r="B6" s="12" t="s">
        <v>7311</v>
      </c>
      <c r="C6" s="18" t="s">
        <v>1592</v>
      </c>
      <c r="D6" s="18" t="s">
        <v>7312</v>
      </c>
      <c r="E6" s="18" t="s">
        <v>7229</v>
      </c>
    </row>
    <row r="7" spans="1:5" x14ac:dyDescent="0.3">
      <c r="B7" s="6" t="s">
        <v>7313</v>
      </c>
      <c r="C7" s="5" t="s">
        <v>1589</v>
      </c>
      <c r="D7" s="5" t="s">
        <v>7314</v>
      </c>
      <c r="E7" s="5" t="s">
        <v>7229</v>
      </c>
    </row>
    <row r="8" spans="1:5" x14ac:dyDescent="0.3">
      <c r="B8" s="12" t="s">
        <v>7315</v>
      </c>
      <c r="C8" s="18" t="s">
        <v>1632</v>
      </c>
      <c r="D8" s="18" t="s">
        <v>7316</v>
      </c>
      <c r="E8" s="18" t="s">
        <v>7317</v>
      </c>
    </row>
    <row r="9" spans="1:5" x14ac:dyDescent="0.3">
      <c r="B9" s="6" t="s">
        <v>7318</v>
      </c>
      <c r="C9" s="5" t="s">
        <v>1871</v>
      </c>
      <c r="D9" s="5" t="s">
        <v>7319</v>
      </c>
      <c r="E9" s="5" t="s">
        <v>7320</v>
      </c>
    </row>
    <row r="10" spans="1:5" x14ac:dyDescent="0.3">
      <c r="B10" s="12" t="s">
        <v>3459</v>
      </c>
      <c r="C10" s="18" t="s">
        <v>1727</v>
      </c>
      <c r="D10" s="18" t="s">
        <v>7321</v>
      </c>
      <c r="E10" s="18" t="s">
        <v>7322</v>
      </c>
    </row>
  </sheetData>
  <pageMargins left="0.7" right="0.7" top="0.75" bottom="0.75" header="0.3" footer="0.3"/>
  <pageSetup paperSize="9" orientation="portrait" horizontalDpi="300" verticalDpi="30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K11"/>
  <sheetViews>
    <sheetView workbookViewId="0"/>
  </sheetViews>
  <sheetFormatPr baseColWidth="10" defaultRowHeight="14.4" x14ac:dyDescent="0.3"/>
  <cols>
    <col min="2" max="2" width="9.6640625" customWidth="1"/>
    <col min="3" max="3" width="41"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WI-NI-D'!A1", "Zurück")</f>
        <v>Zurück</v>
      </c>
    </row>
    <row r="3" spans="1:11" x14ac:dyDescent="0.3">
      <c r="B3" s="7" t="s">
        <v>4469</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40</v>
      </c>
      <c r="C6" s="23"/>
      <c r="D6" s="23"/>
      <c r="E6" s="29"/>
      <c r="F6" s="29"/>
      <c r="G6" s="29"/>
      <c r="H6" s="29"/>
      <c r="I6" s="29"/>
      <c r="J6" s="29"/>
      <c r="K6" s="29"/>
    </row>
    <row r="7" spans="1:11" x14ac:dyDescent="0.3">
      <c r="B7" s="6" t="s">
        <v>190</v>
      </c>
      <c r="C7" s="6" t="s">
        <v>42</v>
      </c>
      <c r="D7" s="6" t="s">
        <v>1621</v>
      </c>
      <c r="E7" s="9" t="s">
        <v>1580</v>
      </c>
      <c r="F7" s="9" t="s">
        <v>1580</v>
      </c>
      <c r="G7" s="9" t="s">
        <v>1580</v>
      </c>
      <c r="H7" s="9" t="s">
        <v>1580</v>
      </c>
      <c r="I7" s="9" t="s">
        <v>1580</v>
      </c>
      <c r="J7" s="9" t="s">
        <v>1580</v>
      </c>
      <c r="K7" s="9" t="s">
        <v>1579</v>
      </c>
    </row>
    <row r="8" spans="1:11" x14ac:dyDescent="0.3">
      <c r="B8" s="6" t="s">
        <v>190</v>
      </c>
      <c r="C8" s="6" t="s">
        <v>42</v>
      </c>
      <c r="D8" s="6" t="s">
        <v>4452</v>
      </c>
      <c r="E8" s="9" t="s">
        <v>1580</v>
      </c>
      <c r="F8" s="9" t="s">
        <v>1580</v>
      </c>
      <c r="G8" s="9" t="s">
        <v>1580</v>
      </c>
      <c r="H8" s="9" t="s">
        <v>1580</v>
      </c>
      <c r="I8" s="9" t="s">
        <v>1580</v>
      </c>
      <c r="J8" s="9" t="s">
        <v>1580</v>
      </c>
      <c r="K8" s="9" t="s">
        <v>1580</v>
      </c>
    </row>
    <row r="9" spans="1:11" x14ac:dyDescent="0.3">
      <c r="B9" s="6" t="s">
        <v>193</v>
      </c>
      <c r="C9" s="6" t="s">
        <v>46</v>
      </c>
      <c r="D9" s="6" t="s">
        <v>1621</v>
      </c>
      <c r="E9" s="9" t="s">
        <v>1580</v>
      </c>
      <c r="F9" s="9" t="s">
        <v>1580</v>
      </c>
      <c r="G9" s="9" t="s">
        <v>1580</v>
      </c>
      <c r="H9" s="9" t="s">
        <v>1580</v>
      </c>
      <c r="I9" s="9" t="s">
        <v>1580</v>
      </c>
      <c r="J9" s="9" t="s">
        <v>1580</v>
      </c>
      <c r="K9" s="9" t="s">
        <v>1587</v>
      </c>
    </row>
    <row r="10" spans="1:11" x14ac:dyDescent="0.3">
      <c r="B10" s="6" t="s">
        <v>193</v>
      </c>
      <c r="C10" s="6" t="s">
        <v>46</v>
      </c>
      <c r="D10" s="6" t="s">
        <v>4452</v>
      </c>
      <c r="E10" s="9" t="s">
        <v>1580</v>
      </c>
      <c r="F10" s="9" t="s">
        <v>1580</v>
      </c>
      <c r="G10" s="9" t="s">
        <v>1580</v>
      </c>
      <c r="H10" s="9" t="s">
        <v>1580</v>
      </c>
      <c r="I10" s="9" t="s">
        <v>1580</v>
      </c>
      <c r="J10" s="9" t="s">
        <v>1580</v>
      </c>
      <c r="K10" s="9" t="s">
        <v>1580</v>
      </c>
    </row>
    <row r="11" spans="1:11" x14ac:dyDescent="0.3">
      <c r="B11" s="17" t="s">
        <v>968</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10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4-000000000000}">
  <dimension ref="A1:E8"/>
  <sheetViews>
    <sheetView workbookViewId="0"/>
  </sheetViews>
  <sheetFormatPr baseColWidth="10" defaultRowHeight="14.4" x14ac:dyDescent="0.3"/>
  <cols>
    <col min="2" max="2" width="9.6640625" customWidth="1"/>
    <col min="3" max="3" width="54.777343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HSMDEF-DEFI-REV'!A1", "Zurück")</f>
        <v>Zurück</v>
      </c>
    </row>
    <row r="3" spans="1:5" x14ac:dyDescent="0.3">
      <c r="B3" s="7" t="s">
        <v>742</v>
      </c>
    </row>
    <row r="4" spans="1:5" x14ac:dyDescent="0.3">
      <c r="B4" s="25" t="s">
        <v>35</v>
      </c>
      <c r="C4" s="25" t="s">
        <v>394</v>
      </c>
      <c r="D4" s="21" t="s">
        <v>37</v>
      </c>
      <c r="E4" s="25" t="s">
        <v>37</v>
      </c>
    </row>
    <row r="5" spans="1:5" x14ac:dyDescent="0.3">
      <c r="B5" s="22"/>
      <c r="C5" s="22"/>
      <c r="D5" s="8" t="s">
        <v>38</v>
      </c>
      <c r="E5" s="8" t="s">
        <v>39</v>
      </c>
    </row>
    <row r="6" spans="1:5" ht="25.2" x14ac:dyDescent="0.3">
      <c r="B6" s="6" t="s">
        <v>740</v>
      </c>
      <c r="C6" s="6" t="s">
        <v>709</v>
      </c>
      <c r="D6" s="9" t="s">
        <v>664</v>
      </c>
      <c r="E6" s="9" t="s">
        <v>665</v>
      </c>
    </row>
    <row r="7" spans="1:5" ht="25.2" x14ac:dyDescent="0.3">
      <c r="B7" s="12" t="s">
        <v>741</v>
      </c>
      <c r="C7" s="12" t="s">
        <v>419</v>
      </c>
      <c r="D7" s="13" t="s">
        <v>244</v>
      </c>
      <c r="E7" s="13" t="s">
        <v>245</v>
      </c>
    </row>
    <row r="8" spans="1:5" ht="25.2" x14ac:dyDescent="0.3">
      <c r="B8" s="10" t="s">
        <v>52</v>
      </c>
      <c r="C8" s="10"/>
      <c r="D8" s="11" t="s">
        <v>314</v>
      </c>
      <c r="E8" s="11" t="s">
        <v>315</v>
      </c>
    </row>
  </sheetData>
  <mergeCells count="3">
    <mergeCell ref="B4:B5"/>
    <mergeCell ref="C4:C5"/>
    <mergeCell ref="D4:E4"/>
  </mergeCells>
  <pageMargins left="0.7" right="0.7" top="0.75" bottom="0.75" header="0.3" footer="0.3"/>
  <pageSetup paperSize="9" orientation="portrait" horizontalDpi="300" verticalDpi="300"/>
</worksheet>
</file>

<file path=xl/worksheets/sheet10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4-000000000000}">
  <dimension ref="A1:E13"/>
  <sheetViews>
    <sheetView workbookViewId="0"/>
  </sheetViews>
  <sheetFormatPr baseColWidth="10" defaultRowHeight="14.4" x14ac:dyDescent="0.3"/>
  <cols>
    <col min="2" max="2" width="9.6640625" customWidth="1"/>
    <col min="3" max="3" width="49.55468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HSMDEF-DEFI-REV'!A1", "Zurück")</f>
        <v>Zurück</v>
      </c>
    </row>
    <row r="3" spans="1:5" x14ac:dyDescent="0.3">
      <c r="B3" s="7" t="s">
        <v>241</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231</v>
      </c>
      <c r="C7" s="6" t="s">
        <v>232</v>
      </c>
      <c r="D7" s="9" t="s">
        <v>233</v>
      </c>
      <c r="E7" s="9" t="s">
        <v>234</v>
      </c>
    </row>
    <row r="8" spans="1:5" x14ac:dyDescent="0.3">
      <c r="B8" s="23" t="s">
        <v>40</v>
      </c>
      <c r="C8" s="23"/>
      <c r="D8" s="29"/>
      <c r="E8" s="29"/>
    </row>
    <row r="9" spans="1:5" ht="25.2" x14ac:dyDescent="0.3">
      <c r="B9" s="6" t="s">
        <v>235</v>
      </c>
      <c r="C9" s="6" t="s">
        <v>204</v>
      </c>
      <c r="D9" s="9" t="s">
        <v>82</v>
      </c>
      <c r="E9" s="9" t="s">
        <v>83</v>
      </c>
    </row>
    <row r="10" spans="1:5" ht="25.2" x14ac:dyDescent="0.3">
      <c r="B10" s="6" t="s">
        <v>236</v>
      </c>
      <c r="C10" s="6" t="s">
        <v>42</v>
      </c>
      <c r="D10" s="9" t="s">
        <v>82</v>
      </c>
      <c r="E10" s="9" t="s">
        <v>83</v>
      </c>
    </row>
    <row r="11" spans="1:5" ht="25.2" x14ac:dyDescent="0.3">
      <c r="B11" s="6" t="s">
        <v>237</v>
      </c>
      <c r="C11" s="6" t="s">
        <v>46</v>
      </c>
      <c r="D11" s="9" t="s">
        <v>51</v>
      </c>
      <c r="E11" s="9" t="s">
        <v>51</v>
      </c>
    </row>
    <row r="12" spans="1:5" ht="25.2" x14ac:dyDescent="0.3">
      <c r="B12" s="6" t="s">
        <v>238</v>
      </c>
      <c r="C12" s="6" t="s">
        <v>50</v>
      </c>
      <c r="D12" s="9" t="s">
        <v>67</v>
      </c>
      <c r="E12" s="9" t="s">
        <v>68</v>
      </c>
    </row>
    <row r="13" spans="1:5" ht="25.2" x14ac:dyDescent="0.3">
      <c r="B13" s="10" t="s">
        <v>52</v>
      </c>
      <c r="C13" s="10"/>
      <c r="D13" s="11" t="s">
        <v>239</v>
      </c>
      <c r="E13" s="11" t="s">
        <v>240</v>
      </c>
    </row>
  </sheetData>
  <mergeCells count="5">
    <mergeCell ref="B4:B5"/>
    <mergeCell ref="C4:C5"/>
    <mergeCell ref="D4:E4"/>
    <mergeCell ref="B6:E6"/>
    <mergeCell ref="B8:E8"/>
  </mergeCells>
  <pageMargins left="0.7" right="0.7" top="0.75" bottom="0.75" header="0.3" footer="0.3"/>
  <pageSetup paperSize="9" orientation="portrait" horizontalDpi="300" verticalDpi="300"/>
</worksheet>
</file>

<file path=xl/worksheets/sheet10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4-000000000000}">
  <dimension ref="A1:G8"/>
  <sheetViews>
    <sheetView workbookViewId="0"/>
  </sheetViews>
  <sheetFormatPr baseColWidth="10" defaultRowHeight="14.4" x14ac:dyDescent="0.3"/>
  <cols>
    <col min="2" max="2" width="9.6640625" customWidth="1"/>
    <col min="3" max="3" width="54.77734375" customWidth="1"/>
    <col min="4" max="4" width="39.6640625" customWidth="1"/>
    <col min="5" max="5" width="20.6640625" customWidth="1"/>
    <col min="6" max="7" width="20.44140625" customWidth="1"/>
  </cols>
  <sheetData>
    <row r="1" spans="1:7" x14ac:dyDescent="0.3">
      <c r="A1" s="2" t="str">
        <f>HYPERLINK("#'Auswahl Auswertungsmodul'!A1", "Zurück zum Start")</f>
        <v>Zurück zum Start</v>
      </c>
    </row>
    <row r="2" spans="1:7" x14ac:dyDescent="0.3">
      <c r="A2" s="2" t="str">
        <f>HYPERLINK("#'Auswahl HSMDEF-DEFI-REV'!A1", "Zurück")</f>
        <v>Zurück</v>
      </c>
    </row>
    <row r="3" spans="1:7" x14ac:dyDescent="0.3">
      <c r="B3" s="7" t="s">
        <v>1303</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740</v>
      </c>
      <c r="C6" s="6" t="s">
        <v>709</v>
      </c>
      <c r="D6" s="9" t="s">
        <v>1299</v>
      </c>
      <c r="E6" s="9" t="s">
        <v>1300</v>
      </c>
      <c r="F6" s="9" t="s">
        <v>665</v>
      </c>
      <c r="G6" s="9" t="s">
        <v>665</v>
      </c>
    </row>
    <row r="7" spans="1:7" ht="25.2" x14ac:dyDescent="0.3">
      <c r="B7" s="12" t="s">
        <v>741</v>
      </c>
      <c r="C7" s="12" t="s">
        <v>419</v>
      </c>
      <c r="D7" s="13" t="s">
        <v>1301</v>
      </c>
      <c r="E7" s="13" t="s">
        <v>1302</v>
      </c>
      <c r="F7" s="13" t="s">
        <v>245</v>
      </c>
      <c r="G7" s="13" t="s">
        <v>245</v>
      </c>
    </row>
    <row r="8" spans="1:7" x14ac:dyDescent="0.3">
      <c r="B8"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0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4-000000000000}">
  <dimension ref="A1:G13"/>
  <sheetViews>
    <sheetView workbookViewId="0"/>
  </sheetViews>
  <sheetFormatPr baseColWidth="10" defaultRowHeight="14.4" x14ac:dyDescent="0.3"/>
  <cols>
    <col min="2" max="2" width="9.6640625" customWidth="1"/>
    <col min="3" max="3" width="49.5546875" customWidth="1"/>
    <col min="4" max="4" width="39.6640625" customWidth="1"/>
    <col min="5" max="5" width="20.6640625" customWidth="1"/>
    <col min="6" max="7" width="20.44140625" customWidth="1"/>
  </cols>
  <sheetData>
    <row r="1" spans="1:7" x14ac:dyDescent="0.3">
      <c r="A1" s="2" t="str">
        <f>HYPERLINK("#'Auswahl Auswertungsmodul'!A1", "Zurück zum Start")</f>
        <v>Zurück zum Start</v>
      </c>
    </row>
    <row r="2" spans="1:7" x14ac:dyDescent="0.3">
      <c r="A2" s="2" t="str">
        <f>HYPERLINK("#'Auswahl HSMDEF-DEFI-REV'!A1", "Zurück")</f>
        <v>Zurück</v>
      </c>
    </row>
    <row r="3" spans="1:7" x14ac:dyDescent="0.3">
      <c r="B3" s="7" t="s">
        <v>1022</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231</v>
      </c>
      <c r="C7" s="6" t="s">
        <v>232</v>
      </c>
      <c r="D7" s="9" t="s">
        <v>1017</v>
      </c>
      <c r="E7" s="9" t="s">
        <v>1018</v>
      </c>
      <c r="F7" s="9" t="s">
        <v>234</v>
      </c>
      <c r="G7" s="9" t="s">
        <v>234</v>
      </c>
    </row>
    <row r="8" spans="1:7" x14ac:dyDescent="0.3">
      <c r="B8" s="23" t="s">
        <v>40</v>
      </c>
      <c r="C8" s="23"/>
      <c r="D8" s="29"/>
      <c r="E8" s="29"/>
      <c r="F8" s="29"/>
      <c r="G8" s="29"/>
    </row>
    <row r="9" spans="1:7" ht="25.2" x14ac:dyDescent="0.3">
      <c r="B9" s="6" t="s">
        <v>235</v>
      </c>
      <c r="C9" s="6" t="s">
        <v>204</v>
      </c>
      <c r="D9" s="9" t="s">
        <v>83</v>
      </c>
      <c r="E9" s="9" t="s">
        <v>82</v>
      </c>
      <c r="F9" s="9" t="s">
        <v>83</v>
      </c>
      <c r="G9" s="9" t="s">
        <v>83</v>
      </c>
    </row>
    <row r="10" spans="1:7" ht="25.2" x14ac:dyDescent="0.3">
      <c r="B10" s="6" t="s">
        <v>236</v>
      </c>
      <c r="C10" s="6" t="s">
        <v>42</v>
      </c>
      <c r="D10" s="9" t="s">
        <v>1019</v>
      </c>
      <c r="E10" s="9" t="s">
        <v>1019</v>
      </c>
      <c r="F10" s="9" t="s">
        <v>83</v>
      </c>
      <c r="G10" s="9" t="s">
        <v>83</v>
      </c>
    </row>
    <row r="11" spans="1:7" ht="25.2" x14ac:dyDescent="0.3">
      <c r="B11" s="6" t="s">
        <v>237</v>
      </c>
      <c r="C11" s="6" t="s">
        <v>46</v>
      </c>
      <c r="D11" s="9" t="s">
        <v>51</v>
      </c>
      <c r="E11" s="9" t="s">
        <v>51</v>
      </c>
      <c r="F11" s="9" t="s">
        <v>51</v>
      </c>
      <c r="G11" s="9" t="s">
        <v>51</v>
      </c>
    </row>
    <row r="12" spans="1:7" ht="25.2" x14ac:dyDescent="0.3">
      <c r="B12" s="6" t="s">
        <v>238</v>
      </c>
      <c r="C12" s="6" t="s">
        <v>50</v>
      </c>
      <c r="D12" s="9" t="s">
        <v>1020</v>
      </c>
      <c r="E12" s="9" t="s">
        <v>1021</v>
      </c>
      <c r="F12" s="9" t="s">
        <v>68</v>
      </c>
      <c r="G12" s="9" t="s">
        <v>68</v>
      </c>
    </row>
    <row r="13" spans="1:7" x14ac:dyDescent="0.3">
      <c r="B13" s="17" t="s">
        <v>968</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10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4-000000000000}">
  <dimension ref="A1:D6"/>
  <sheetViews>
    <sheetView workbookViewId="0"/>
  </sheetViews>
  <sheetFormatPr baseColWidth="10" defaultRowHeight="14.4" x14ac:dyDescent="0.3"/>
  <cols>
    <col min="2" max="2" width="9.6640625" customWidth="1"/>
    <col min="3" max="3" width="54.77734375" customWidth="1"/>
    <col min="4" max="4" width="250.6640625" customWidth="1"/>
  </cols>
  <sheetData>
    <row r="1" spans="1:4" x14ac:dyDescent="0.3">
      <c r="A1" s="2" t="str">
        <f>HYPERLINK("#'Auswahl Auswertungsmodul'!A1", "Zurück zum Start")</f>
        <v>Zurück zum Start</v>
      </c>
    </row>
    <row r="2" spans="1:4" x14ac:dyDescent="0.3">
      <c r="A2" s="2" t="str">
        <f>HYPERLINK("#'Auswahl HSMDEF-DEFI-REV'!A1", "Zurück")</f>
        <v>Zurück</v>
      </c>
    </row>
    <row r="3" spans="1:4" x14ac:dyDescent="0.3">
      <c r="B3" s="7" t="s">
        <v>1509</v>
      </c>
    </row>
    <row r="4" spans="1:4" x14ac:dyDescent="0.3">
      <c r="B4" s="3" t="s">
        <v>35</v>
      </c>
      <c r="C4" s="4" t="s">
        <v>394</v>
      </c>
      <c r="D4" s="4" t="s">
        <v>1101</v>
      </c>
    </row>
    <row r="5" spans="1:4" ht="138.6" x14ac:dyDescent="0.3">
      <c r="B5" s="5" t="s">
        <v>740</v>
      </c>
      <c r="C5" s="6" t="s">
        <v>709</v>
      </c>
      <c r="D5" s="6" t="s">
        <v>1507</v>
      </c>
    </row>
    <row r="6" spans="1:4" ht="63" x14ac:dyDescent="0.3">
      <c r="B6" s="18" t="s">
        <v>741</v>
      </c>
      <c r="C6" s="12" t="s">
        <v>419</v>
      </c>
      <c r="D6" s="12" t="s">
        <v>1508</v>
      </c>
    </row>
  </sheetData>
  <pageMargins left="0.7" right="0.7" top="0.75" bottom="0.75" header="0.3" footer="0.3"/>
  <pageSetup paperSize="9" orientation="portrait" horizontalDpi="300" verticalDpi="300"/>
</worksheet>
</file>

<file path=xl/worksheets/sheet10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4-000000000000}">
  <dimension ref="A1:D9"/>
  <sheetViews>
    <sheetView workbookViewId="0"/>
  </sheetViews>
  <sheetFormatPr baseColWidth="10" defaultRowHeight="14.4" x14ac:dyDescent="0.3"/>
  <cols>
    <col min="2" max="2" width="9.6640625" customWidth="1"/>
    <col min="3" max="3" width="46.109375" customWidth="1"/>
    <col min="4" max="4" width="244.21875" customWidth="1"/>
  </cols>
  <sheetData>
    <row r="1" spans="1:4" x14ac:dyDescent="0.3">
      <c r="A1" s="2" t="str">
        <f>HYPERLINK("#'Auswahl Auswertungsmodul'!A1", "Zurück zum Start")</f>
        <v>Zurück zum Start</v>
      </c>
    </row>
    <row r="2" spans="1:4" x14ac:dyDescent="0.3">
      <c r="A2" s="2" t="str">
        <f>HYPERLINK("#'Auswahl HSMDEF-DEFI-REV'!A1", "Zurück")</f>
        <v>Zurück</v>
      </c>
    </row>
    <row r="3" spans="1:4" x14ac:dyDescent="0.3">
      <c r="B3" s="7" t="s">
        <v>1129</v>
      </c>
    </row>
    <row r="4" spans="1:4" x14ac:dyDescent="0.3">
      <c r="B4" s="3" t="s">
        <v>35</v>
      </c>
      <c r="C4" s="4" t="s">
        <v>36</v>
      </c>
      <c r="D4" s="4" t="s">
        <v>1101</v>
      </c>
    </row>
    <row r="5" spans="1:4" x14ac:dyDescent="0.3">
      <c r="B5" s="23" t="s">
        <v>56</v>
      </c>
      <c r="C5" s="23"/>
      <c r="D5" s="23"/>
    </row>
    <row r="6" spans="1:4" x14ac:dyDescent="0.3">
      <c r="B6" s="5" t="s">
        <v>231</v>
      </c>
      <c r="C6" s="6" t="s">
        <v>232</v>
      </c>
      <c r="D6" s="6" t="s">
        <v>1127</v>
      </c>
    </row>
    <row r="7" spans="1:4" x14ac:dyDescent="0.3">
      <c r="B7" s="23" t="s">
        <v>40</v>
      </c>
      <c r="C7" s="23"/>
      <c r="D7" s="23"/>
    </row>
    <row r="8" spans="1:4" x14ac:dyDescent="0.3">
      <c r="B8" s="5" t="s">
        <v>236</v>
      </c>
      <c r="C8" s="6" t="s">
        <v>42</v>
      </c>
      <c r="D8" s="6" t="s">
        <v>1120</v>
      </c>
    </row>
    <row r="9" spans="1:4" ht="37.799999999999997" x14ac:dyDescent="0.3">
      <c r="B9" s="5" t="s">
        <v>238</v>
      </c>
      <c r="C9" s="6" t="s">
        <v>50</v>
      </c>
      <c r="D9" s="6" t="s">
        <v>1128</v>
      </c>
    </row>
  </sheetData>
  <mergeCells count="2">
    <mergeCell ref="B5:D5"/>
    <mergeCell ref="B7:D7"/>
  </mergeCells>
  <pageMargins left="0.7" right="0.7" top="0.75" bottom="0.75" header="0.3" footer="0.3"/>
  <pageSetup paperSize="9" orientation="portrait" horizontalDpi="300" verticalDpi="300"/>
</worksheet>
</file>

<file path=xl/worksheets/sheet10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4-000000000000}">
  <dimension ref="A1:G12"/>
  <sheetViews>
    <sheetView workbookViewId="0"/>
  </sheetViews>
  <sheetFormatPr baseColWidth="10" defaultRowHeight="14.4" x14ac:dyDescent="0.3"/>
  <cols>
    <col min="2" max="2" width="9.6640625" customWidth="1"/>
    <col min="3" max="3" width="49.554687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HSMDEF-DEFI-REV'!A1", "Zurück")</f>
        <v>Zurück</v>
      </c>
    </row>
    <row r="3" spans="1:7" x14ac:dyDescent="0.3">
      <c r="B3" s="7" t="s">
        <v>1690</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231</v>
      </c>
      <c r="C7" s="6" t="s">
        <v>232</v>
      </c>
      <c r="D7" s="9" t="s">
        <v>1688</v>
      </c>
      <c r="E7" s="9" t="s">
        <v>1689</v>
      </c>
      <c r="F7" s="9" t="s">
        <v>234</v>
      </c>
      <c r="G7" s="9" t="s">
        <v>234</v>
      </c>
    </row>
    <row r="8" spans="1:7" x14ac:dyDescent="0.3">
      <c r="B8" s="23" t="s">
        <v>40</v>
      </c>
      <c r="C8" s="23"/>
      <c r="D8" s="29"/>
      <c r="E8" s="29"/>
      <c r="F8" s="29"/>
      <c r="G8" s="29"/>
    </row>
    <row r="9" spans="1:7" ht="25.2" x14ac:dyDescent="0.3">
      <c r="B9" s="6" t="s">
        <v>235</v>
      </c>
      <c r="C9" s="6" t="s">
        <v>204</v>
      </c>
      <c r="D9" s="9" t="s">
        <v>1586</v>
      </c>
      <c r="E9" s="9" t="s">
        <v>1019</v>
      </c>
      <c r="F9" s="9" t="s">
        <v>83</v>
      </c>
      <c r="G9" s="9" t="s">
        <v>83</v>
      </c>
    </row>
    <row r="10" spans="1:7" ht="25.2" x14ac:dyDescent="0.3">
      <c r="B10" s="6" t="s">
        <v>236</v>
      </c>
      <c r="C10" s="6" t="s">
        <v>42</v>
      </c>
      <c r="D10" s="9" t="s">
        <v>1586</v>
      </c>
      <c r="E10" s="9" t="s">
        <v>1019</v>
      </c>
      <c r="F10" s="9" t="s">
        <v>83</v>
      </c>
      <c r="G10" s="9" t="s">
        <v>83</v>
      </c>
    </row>
    <row r="11" spans="1:7" ht="25.2" x14ac:dyDescent="0.3">
      <c r="B11" s="6" t="s">
        <v>237</v>
      </c>
      <c r="C11" s="6" t="s">
        <v>46</v>
      </c>
      <c r="D11" s="9" t="s">
        <v>1580</v>
      </c>
      <c r="E11" s="9" t="s">
        <v>51</v>
      </c>
      <c r="F11" s="9" t="s">
        <v>51</v>
      </c>
      <c r="G11" s="9" t="s">
        <v>51</v>
      </c>
    </row>
    <row r="12" spans="1:7" ht="25.2" x14ac:dyDescent="0.3">
      <c r="B12" s="6" t="s">
        <v>238</v>
      </c>
      <c r="C12" s="6" t="s">
        <v>50</v>
      </c>
      <c r="D12" s="9" t="s">
        <v>1582</v>
      </c>
      <c r="E12" s="9" t="s">
        <v>1020</v>
      </c>
      <c r="F12" s="9" t="s">
        <v>68</v>
      </c>
      <c r="G12" s="9" t="s">
        <v>68</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10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4-000000000000}">
  <dimension ref="A1:E6"/>
  <sheetViews>
    <sheetView workbookViewId="0"/>
  </sheetViews>
  <sheetFormatPr baseColWidth="10" defaultRowHeight="14.4" x14ac:dyDescent="0.3"/>
  <cols>
    <col min="2" max="2" width="9.6640625" customWidth="1"/>
    <col min="3" max="3" width="46.10937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HSMDEF-DEFI-REV'!A1", "Zurück")</f>
        <v>Zurück</v>
      </c>
    </row>
    <row r="3" spans="1:5" x14ac:dyDescent="0.3">
      <c r="B3" s="7" t="s">
        <v>1792</v>
      </c>
    </row>
    <row r="4" spans="1:5" x14ac:dyDescent="0.3">
      <c r="B4" s="3" t="s">
        <v>35</v>
      </c>
      <c r="C4" s="4" t="s">
        <v>36</v>
      </c>
      <c r="D4" s="3" t="s">
        <v>1765</v>
      </c>
      <c r="E4" s="4" t="s">
        <v>1101</v>
      </c>
    </row>
    <row r="5" spans="1:5" x14ac:dyDescent="0.3">
      <c r="B5" s="23" t="s">
        <v>56</v>
      </c>
      <c r="C5" s="23"/>
      <c r="D5" s="30"/>
      <c r="E5" s="23"/>
    </row>
    <row r="6" spans="1:5" ht="25.2" x14ac:dyDescent="0.3">
      <c r="B6" s="5" t="s">
        <v>231</v>
      </c>
      <c r="C6" s="6" t="s">
        <v>232</v>
      </c>
      <c r="D6" s="5" t="s">
        <v>3</v>
      </c>
      <c r="E6" s="6" t="s">
        <v>1786</v>
      </c>
    </row>
  </sheetData>
  <mergeCells count="1">
    <mergeCell ref="B5:E5"/>
  </mergeCells>
  <pageMargins left="0.7" right="0.7" top="0.75" bottom="0.75" header="0.3" footer="0.3"/>
  <pageSetup paperSize="9" orientation="portrait" horizontalDpi="300" verticalDpi="300"/>
</worksheet>
</file>

<file path=xl/worksheets/sheet10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4-000000000000}">
  <dimension ref="A1:G7"/>
  <sheetViews>
    <sheetView workbookViewId="0"/>
  </sheetViews>
  <sheetFormatPr baseColWidth="10" defaultRowHeight="14.4" x14ac:dyDescent="0.3"/>
  <cols>
    <col min="2" max="2" width="9.6640625" customWidth="1"/>
    <col min="3" max="3" width="54.7773437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HSMDEF-DEFI-REV'!A1", "Zurück")</f>
        <v>Zurück</v>
      </c>
    </row>
    <row r="3" spans="1:7" x14ac:dyDescent="0.3">
      <c r="B3" s="7" t="s">
        <v>2009</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740</v>
      </c>
      <c r="C6" s="6" t="s">
        <v>709</v>
      </c>
      <c r="D6" s="9" t="s">
        <v>1636</v>
      </c>
      <c r="E6" s="9" t="s">
        <v>665</v>
      </c>
      <c r="F6" s="9" t="s">
        <v>2008</v>
      </c>
      <c r="G6" s="9" t="s">
        <v>665</v>
      </c>
    </row>
    <row r="7" spans="1:7" ht="25.2" x14ac:dyDescent="0.3">
      <c r="B7" s="12" t="s">
        <v>741</v>
      </c>
      <c r="C7" s="12" t="s">
        <v>419</v>
      </c>
      <c r="D7" s="13" t="s">
        <v>1691</v>
      </c>
      <c r="E7" s="13" t="s">
        <v>245</v>
      </c>
      <c r="F7" s="13" t="s">
        <v>245</v>
      </c>
      <c r="G7" s="13" t="s">
        <v>245</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0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4-000000000000}">
  <dimension ref="A1:E5"/>
  <sheetViews>
    <sheetView workbookViewId="0"/>
  </sheetViews>
  <sheetFormatPr baseColWidth="10" defaultRowHeight="14.4" x14ac:dyDescent="0.3"/>
  <cols>
    <col min="2" max="2" width="9.6640625" customWidth="1"/>
    <col min="3" max="3" width="54.77734375" customWidth="1"/>
    <col min="4" max="4" width="9.6640625" customWidth="1"/>
    <col min="5" max="5" width="39.33203125" customWidth="1"/>
  </cols>
  <sheetData>
    <row r="1" spans="1:5" x14ac:dyDescent="0.3">
      <c r="A1" s="2" t="str">
        <f>HYPERLINK("#'Auswahl Auswertungsmodul'!A1", "Zurück zum Start")</f>
        <v>Zurück zum Start</v>
      </c>
    </row>
    <row r="2" spans="1:5" x14ac:dyDescent="0.3">
      <c r="A2" s="2" t="str">
        <f>HYPERLINK("#'Auswahl HSMDEF-DEFI-REV'!A1", "Zurück")</f>
        <v>Zurück</v>
      </c>
    </row>
    <row r="3" spans="1:5" x14ac:dyDescent="0.3">
      <c r="B3" s="7" t="s">
        <v>2203</v>
      </c>
    </row>
    <row r="4" spans="1:5" x14ac:dyDescent="0.3">
      <c r="B4" s="3" t="s">
        <v>35</v>
      </c>
      <c r="C4" s="4" t="s">
        <v>394</v>
      </c>
      <c r="D4" s="3" t="s">
        <v>1765</v>
      </c>
      <c r="E4" s="4" t="s">
        <v>1101</v>
      </c>
    </row>
    <row r="5" spans="1:5" x14ac:dyDescent="0.3">
      <c r="B5" s="5" t="s">
        <v>740</v>
      </c>
      <c r="C5" s="6" t="s">
        <v>709</v>
      </c>
      <c r="D5" s="5" t="s">
        <v>9</v>
      </c>
      <c r="E5" s="6" t="s">
        <v>1793</v>
      </c>
    </row>
  </sheetData>
  <pageMargins left="0.7" right="0.7" top="0.75" bottom="0.75" header="0.3" footer="0.3"/>
  <pageSetup paperSize="9" orientation="portrait" horizontalDpi="300" verticalDpi="30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C23"/>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HYPERLINK("#'WI-NI-A - K3_1_QI'!A1", "Qualitätsindikatoren: Übersicht über Auffälligkeiten und Qualitätssicherungsmaßnahmen gem. § 17 DeQS-RL")</f>
        <v>Qualitätsindikatoren: Übersicht über Auffälligkeiten und Qualitätssicherungsmaßnahmen gem. § 17 DeQS-RL</v>
      </c>
      <c r="C6" s="2" t="str">
        <f>HYPERLINK("#'WI-NI-A - K3_1_QI'!A1", "K3_1_QI")</f>
        <v>K3_1_QI</v>
      </c>
    </row>
    <row r="7" spans="1:3" x14ac:dyDescent="0.3">
      <c r="B7" s="2" t="str">
        <f>HYPERLINK("#'WI-NI-A - K3_2_QI'!A1", "Qualitätsindikatoren: Auffälligkeiten und Bewertungen nach Abschluss des Stellungnahmeverfahrens (AJ 2024)")</f>
        <v>Qualitätsindikatoren: Auffälligkeiten und Bewertungen nach Abschluss des Stellungnahmeverfahrens (AJ 2024)</v>
      </c>
      <c r="C7" s="2" t="str">
        <f>HYPERLINK("#'WI-NI-A - K3_2_QI'!A1", "K3_2_QI")</f>
        <v>K3_2_QI</v>
      </c>
    </row>
    <row r="8" spans="1:3" x14ac:dyDescent="0.3">
      <c r="B8" s="2" t="str">
        <f>HYPERLINK("#'WI-NI-A - K3_3_QI'!A1", "Qualitätsindikatoren: Wiederholte Auffälligkeiten (AJ 2024 und Vorjahre)")</f>
        <v>Qualitätsindikatoren: Wiederholte Auffälligkeiten (AJ 2024 und Vorjahre)</v>
      </c>
      <c r="C8" s="2" t="str">
        <f>HYPERLINK("#'WI-NI-A - K3_3_QI'!A1", "K3_3_QI")</f>
        <v>K3_3_QI</v>
      </c>
    </row>
    <row r="9" spans="1:3" x14ac:dyDescent="0.3">
      <c r="B9" s="2" t="str">
        <f>HYPERLINK("#'WI-NI-A - K3_4_QI'!A1", "Qualitätsindikatoren: Mehrfache Auffälligkeiten bei Leistungserbringern (AJ 2024)")</f>
        <v>Qualitätsindikatoren: Mehrfache Auffälligkeiten bei Leistungserbringern (AJ 2024)</v>
      </c>
      <c r="C9" s="2" t="str">
        <f>HYPERLINK("#'WI-NI-A - K3_4_QI'!A1", "K3_4_QI")</f>
        <v>K3_4_QI</v>
      </c>
    </row>
    <row r="10" spans="1:3" x14ac:dyDescent="0.3">
      <c r="B10" s="2" t="str">
        <f>HYPERLINK("#'WI-NI-A - K3_5_QI'!A1", "Auffälligkeiten und Stellungnahmeverfahren nach Fallzahl pro Qualitätsindikator (AJ 2024)")</f>
        <v>Auffälligkeiten und Stellungnahmeverfahren nach Fallzahl pro Qualitätsindikator (AJ 2024)</v>
      </c>
      <c r="C10" s="2" t="str">
        <f>HYPERLINK("#'WI-NI-A - K3_5_QI'!A1", "K3_5_QI")</f>
        <v>K3_5_QI</v>
      </c>
    </row>
    <row r="11" spans="1:3" x14ac:dyDescent="0.3">
      <c r="B11" s="2" t="str">
        <f>HYPERLINK("#'WI-NI-A - A_1_QI'!A1", "Qualitätsindikatoren: Art der Auffälligkeit (AJ 2024)")</f>
        <v>Qualitätsindikatoren: Art der Auffälligkeit (AJ 2024)</v>
      </c>
      <c r="C11" s="2" t="str">
        <f>HYPERLINK("#'WI-NI-A - A_1_QI'!A1", "A_1_QI")</f>
        <v>A_1_QI</v>
      </c>
    </row>
    <row r="12" spans="1:3" x14ac:dyDescent="0.3">
      <c r="B12" s="2" t="str">
        <f>HYPERLINK("#'WI-NI-A - A_2_QI_a'!A1", "Qualitätsindikatoren: Stellungnahmeverfahren (AJ 2024)")</f>
        <v>Qualitätsindikatoren: Stellungnahmeverfahren (AJ 2024)</v>
      </c>
      <c r="C12" s="2" t="str">
        <f>HYPERLINK("#'WI-NI-A - A_2_QI_a'!A1", "A_2_QI_a")</f>
        <v>A_2_QI_a</v>
      </c>
    </row>
    <row r="13" spans="1:3" x14ac:dyDescent="0.3">
      <c r="B13" s="2" t="str">
        <f>HYPERLINK("#'WI-NI-A - A_2_QI_b'!A1", "Qualitätsindikatoren: Freitextkommentare zur Nicht-Einleitung von Stellungnahmeverfahren (AJ 2024)")</f>
        <v>Qualitätsindikatoren: Freitextkommentare zur Nicht-Einleitung von Stellungnahmeverfahren (AJ 2024)</v>
      </c>
      <c r="C13" s="2" t="str">
        <f>HYPERLINK("#'WI-NI-A - A_2_QI_b'!A1", "A_2_QI_b")</f>
        <v>A_2_QI_b</v>
      </c>
    </row>
    <row r="14" spans="1:3" x14ac:dyDescent="0.3">
      <c r="B14" s="2" t="str">
        <f>HYPERLINK("#'WI-NI-A - A_4_QI_a'!A1", "Qualitätsindikatoren: Bewertung der qualitativ auffälligen Ergebnisse (AJ 2024)")</f>
        <v>Qualitätsindikatoren: Bewertung der qualitativ auffälligen Ergebnisse (AJ 2024)</v>
      </c>
      <c r="C14" s="2" t="str">
        <f>HYPERLINK("#'WI-NI-A - A_4_QI_a'!A1", "A_4_QI_a")</f>
        <v>A_4_QI_a</v>
      </c>
    </row>
    <row r="15" spans="1:3" x14ac:dyDescent="0.3">
      <c r="B15" s="2" t="str">
        <f>HYPERLINK("#'WI-NI-A - A_4_QI_b'!A1", "Qualitätsindikatoren: Freitextkommentare zur Bewertung der qualitativ auffälligen Ergebnisse (AJ 2024)")</f>
        <v>Qualitätsindikatoren: Freitextkommentare zur Bewertung der qualitativ auffälligen Ergebnisse (AJ 2024)</v>
      </c>
      <c r="C15" s="2" t="str">
        <f>HYPERLINK("#'WI-NI-A - A_4_QI_b'!A1", "A_4_QI_b")</f>
        <v>A_4_QI_b</v>
      </c>
    </row>
    <row r="16" spans="1:3" x14ac:dyDescent="0.3">
      <c r="B16" s="2" t="str">
        <f>HYPERLINK("#'WI-NI-A - A_6_QI_a'!A1", "Qualitätsindikatoren: Bewertung der qualitativ unauffälligen Ergebnisse (AJ 2024)")</f>
        <v>Qualitätsindikatoren: Bewertung der qualitativ unauffälligen Ergebnisse (AJ 2024)</v>
      </c>
      <c r="C16" s="2" t="str">
        <f>HYPERLINK("#'WI-NI-A - A_6_QI_a'!A1", "A_6_QI_a")</f>
        <v>A_6_QI_a</v>
      </c>
    </row>
    <row r="17" spans="2:3" x14ac:dyDescent="0.3">
      <c r="B17" s="2" t="str">
        <f>HYPERLINK("#'WI-NI-A - A_6_QI_b'!A1", "Qualitätsindikatoren: Freitextkommentare zur Bewertung der qualitativ unauffälligen Ergebnisse (AJ 2024)")</f>
        <v>Qualitätsindikatoren: Freitextkommentare zur Bewertung der qualitativ unauffälligen Ergebnisse (AJ 2024)</v>
      </c>
      <c r="C17" s="2" t="str">
        <f>HYPERLINK("#'WI-NI-A - A_6_QI_b'!A1", "A_6_QI_b")</f>
        <v>A_6_QI_b</v>
      </c>
    </row>
    <row r="18" spans="2:3" x14ac:dyDescent="0.3">
      <c r="B18" s="2" t="str">
        <f>HYPERLINK("#'WI-NI-A - A_8_QI_a'!A1", "Qualitätsindikatoren: Bewertung der Ergebnisse als Dokumentationsfehler oder Sonstiges (AJ 2024)")</f>
        <v>Qualitätsindikatoren: Bewertung der Ergebnisse als Dokumentationsfehler oder Sonstiges (AJ 2024)</v>
      </c>
      <c r="C18" s="2" t="str">
        <f>HYPERLINK("#'WI-NI-A - A_8_QI_a'!A1", "A_8_QI_a")</f>
        <v>A_8_QI_a</v>
      </c>
    </row>
    <row r="19" spans="2:3" x14ac:dyDescent="0.3">
      <c r="B19" s="2" t="str">
        <f>HYPERLINK("#'WI-NI-A - A_8_QI_b'!A1", "Qualitätsindikatoren: Freitextkommentare zur Bewertung der Ergebnisse als Dokumentationsfehler oder Sonstiges (AJ 2024)")</f>
        <v>Qualitätsindikatoren: Freitextkommentare zur Bewertung der Ergebnisse als Dokumentationsfehler oder Sonstiges (AJ 2024)</v>
      </c>
      <c r="C19" s="2" t="str">
        <f>HYPERLINK("#'WI-NI-A - A_8_QI_b'!A1", "A_8_QI_b")</f>
        <v>A_8_QI_b</v>
      </c>
    </row>
    <row r="20" spans="2:3" x14ac:dyDescent="0.3">
      <c r="B20" s="2" t="str">
        <f>HYPERLINK("#'WI-NI-A - A_9_QI'!A1", "Qualitätsindikatoren: Initiierung Maßnahmenstufe 1 und 2 (AJ 2024)")</f>
        <v>Qualitätsindikatoren: Initiierung Maßnahmenstufe 1 und 2 (AJ 2024)</v>
      </c>
      <c r="C20" s="2" t="str">
        <f>HYPERLINK("#'WI-NI-A - A_9_QI'!A1", "A_9_QI")</f>
        <v>A_9_QI</v>
      </c>
    </row>
    <row r="21" spans="2:3" x14ac:dyDescent="0.3">
      <c r="B21" s="2" t="str">
        <f>HYPERLINK("#'WI-NI-A - A_10_QI'!A1", "Qualitätsindikatoren: Ergebnisse nach Stellungnahmeverfahren pro Bundesland (AJ 2024)")</f>
        <v>Qualitätsindikatoren: Ergebnisse nach Stellungnahmeverfahren pro Bundesland (AJ 2024)</v>
      </c>
      <c r="C21" s="2" t="str">
        <f>HYPERLINK("#'WI-NI-A - A_10_QI'!A1", "A_10_QI")</f>
        <v>A_10_QI</v>
      </c>
    </row>
    <row r="22" spans="2:3" x14ac:dyDescent="0.3">
      <c r="B22" s="2" t="str">
        <f>HYPERLINK("#'WI-NI-A - A_12_QI'!A1", "Darstellung des Verlaufs der Bewertung (AJ 2024)")</f>
        <v>Darstellung des Verlaufs der Bewertung (AJ 2024)</v>
      </c>
      <c r="C22" s="2" t="str">
        <f>HYPERLINK("#'WI-NI-A - A_12_QI'!A1", "A_12_QI")</f>
        <v>A_12_QI</v>
      </c>
    </row>
    <row r="23" spans="2:3" x14ac:dyDescent="0.3">
      <c r="B23" s="2" t="str">
        <f>HYPERLINK("#'WI-NI-A - A_13_QI'!A1", "Qualitätsindikatoren: Art der Maßnahme in Maßnahmenstufe 1 (AJ 2023 und 2024)")</f>
        <v>Qualitätsindikatoren: Art der Maßnahme in Maßnahmenstufe 1 (AJ 2023 und 2024)</v>
      </c>
      <c r="C23" s="2" t="str">
        <f>HYPERLINK("#'WI-NI-A - A_13_QI'!A1", "A_13_QI")</f>
        <v>A_13_QI</v>
      </c>
    </row>
  </sheetData>
  <pageMargins left="0.7" right="0.7" top="0.75" bottom="0.75" header="0.3" footer="0.3"/>
  <pageSetup paperSize="9" orientation="portrait" horizontalDpi="300" verticalDpi="300"/>
</worksheet>
</file>

<file path=xl/worksheets/sheet10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4-000000000000}">
  <dimension ref="A1:F12"/>
  <sheetViews>
    <sheetView workbookViewId="0"/>
  </sheetViews>
  <sheetFormatPr baseColWidth="10" defaultRowHeight="14.4" x14ac:dyDescent="0.3"/>
  <cols>
    <col min="2" max="2" width="9.6640625" customWidth="1"/>
    <col min="3" max="3" width="49.554687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HSMDEF-DEFI-REV'!A1", "Zurück")</f>
        <v>Zurück</v>
      </c>
    </row>
    <row r="3" spans="1:6" x14ac:dyDescent="0.3">
      <c r="B3" s="7" t="s">
        <v>2345</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231</v>
      </c>
      <c r="C7" s="6" t="s">
        <v>232</v>
      </c>
      <c r="D7" s="9" t="s">
        <v>1688</v>
      </c>
      <c r="E7" s="9" t="s">
        <v>2344</v>
      </c>
      <c r="F7" s="9" t="s">
        <v>2018</v>
      </c>
    </row>
    <row r="8" spans="1:6" x14ac:dyDescent="0.3">
      <c r="B8" s="23" t="s">
        <v>40</v>
      </c>
      <c r="C8" s="23"/>
      <c r="D8" s="29"/>
      <c r="E8" s="29"/>
      <c r="F8" s="29"/>
    </row>
    <row r="9" spans="1:6" ht="25.2" x14ac:dyDescent="0.3">
      <c r="B9" s="6" t="s">
        <v>235</v>
      </c>
      <c r="C9" s="6" t="s">
        <v>204</v>
      </c>
      <c r="D9" s="9" t="s">
        <v>1586</v>
      </c>
      <c r="E9" s="9" t="s">
        <v>83</v>
      </c>
      <c r="F9" s="9" t="s">
        <v>1019</v>
      </c>
    </row>
    <row r="10" spans="1:6" ht="25.2" x14ac:dyDescent="0.3">
      <c r="B10" s="6" t="s">
        <v>236</v>
      </c>
      <c r="C10" s="6" t="s">
        <v>42</v>
      </c>
      <c r="D10" s="9" t="s">
        <v>1586</v>
      </c>
      <c r="E10" s="9" t="s">
        <v>83</v>
      </c>
      <c r="F10" s="9" t="s">
        <v>83</v>
      </c>
    </row>
    <row r="11" spans="1:6" ht="25.2" x14ac:dyDescent="0.3">
      <c r="B11" s="6" t="s">
        <v>237</v>
      </c>
      <c r="C11" s="6" t="s">
        <v>46</v>
      </c>
      <c r="D11" s="9" t="s">
        <v>1580</v>
      </c>
      <c r="E11" s="9" t="s">
        <v>51</v>
      </c>
      <c r="F11" s="9" t="s">
        <v>51</v>
      </c>
    </row>
    <row r="12" spans="1:6" ht="25.2" x14ac:dyDescent="0.3">
      <c r="B12" s="6" t="s">
        <v>238</v>
      </c>
      <c r="C12" s="6" t="s">
        <v>50</v>
      </c>
      <c r="D12" s="9" t="s">
        <v>1582</v>
      </c>
      <c r="E12" s="9" t="s">
        <v>1070</v>
      </c>
      <c r="F12" s="9" t="s">
        <v>68</v>
      </c>
    </row>
  </sheetData>
  <mergeCells count="6">
    <mergeCell ref="B8:F8"/>
    <mergeCell ref="B4:B5"/>
    <mergeCell ref="C4:C5"/>
    <mergeCell ref="D4:D5"/>
    <mergeCell ref="E4:F4"/>
    <mergeCell ref="B6:F6"/>
  </mergeCells>
  <pageMargins left="0.7" right="0.7" top="0.75" bottom="0.75" header="0.3" footer="0.3"/>
  <pageSetup paperSize="9" orientation="portrait" horizontalDpi="300" verticalDpi="300"/>
</worksheet>
</file>

<file path=xl/worksheets/sheet10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4-000000000000}">
  <dimension ref="A1:E9"/>
  <sheetViews>
    <sheetView workbookViewId="0"/>
  </sheetViews>
  <sheetFormatPr baseColWidth="10" defaultRowHeight="14.4" x14ac:dyDescent="0.3"/>
  <cols>
    <col min="2" max="2" width="9.6640625" customWidth="1"/>
    <col min="3" max="3" width="49.5546875" customWidth="1"/>
    <col min="4" max="4" width="9.6640625" customWidth="1"/>
    <col min="5" max="5" width="178.21875" customWidth="1"/>
  </cols>
  <sheetData>
    <row r="1" spans="1:5" x14ac:dyDescent="0.3">
      <c r="A1" s="2" t="str">
        <f>HYPERLINK("#'Auswahl Auswertungsmodul'!A1", "Zurück zum Start")</f>
        <v>Zurück zum Start</v>
      </c>
    </row>
    <row r="2" spans="1:5" x14ac:dyDescent="0.3">
      <c r="A2" s="2" t="str">
        <f>HYPERLINK("#'Auswahl HSMDEF-DEFI-REV'!A1", "Zurück")</f>
        <v>Zurück</v>
      </c>
    </row>
    <row r="3" spans="1:5" x14ac:dyDescent="0.3">
      <c r="B3" s="7" t="s">
        <v>2392</v>
      </c>
    </row>
    <row r="4" spans="1:5" x14ac:dyDescent="0.3">
      <c r="B4" s="3" t="s">
        <v>35</v>
      </c>
      <c r="C4" s="4" t="s">
        <v>36</v>
      </c>
      <c r="D4" s="3" t="s">
        <v>1765</v>
      </c>
      <c r="E4" s="4" t="s">
        <v>1101</v>
      </c>
    </row>
    <row r="5" spans="1:5" x14ac:dyDescent="0.3">
      <c r="B5" s="23" t="s">
        <v>56</v>
      </c>
      <c r="C5" s="23"/>
      <c r="D5" s="30"/>
      <c r="E5" s="23"/>
    </row>
    <row r="6" spans="1:5" x14ac:dyDescent="0.3">
      <c r="B6" s="5" t="s">
        <v>231</v>
      </c>
      <c r="C6" s="6" t="s">
        <v>232</v>
      </c>
      <c r="D6" s="5" t="s">
        <v>24</v>
      </c>
      <c r="E6" s="6" t="s">
        <v>2390</v>
      </c>
    </row>
    <row r="7" spans="1:5" ht="63" x14ac:dyDescent="0.3">
      <c r="B7" s="5" t="s">
        <v>231</v>
      </c>
      <c r="C7" s="6" t="s">
        <v>232</v>
      </c>
      <c r="D7" s="5" t="s">
        <v>32</v>
      </c>
      <c r="E7" s="6" t="s">
        <v>2391</v>
      </c>
    </row>
    <row r="8" spans="1:5" x14ac:dyDescent="0.3">
      <c r="B8" s="23" t="s">
        <v>40</v>
      </c>
      <c r="C8" s="23"/>
      <c r="D8" s="30"/>
      <c r="E8" s="23"/>
    </row>
    <row r="9" spans="1:5" x14ac:dyDescent="0.3">
      <c r="B9" s="5" t="s">
        <v>235</v>
      </c>
      <c r="C9" s="6" t="s">
        <v>204</v>
      </c>
      <c r="D9" s="5" t="s">
        <v>32</v>
      </c>
      <c r="E9" s="6" t="s">
        <v>2385</v>
      </c>
    </row>
  </sheetData>
  <mergeCells count="2">
    <mergeCell ref="B5:E5"/>
    <mergeCell ref="B8:E8"/>
  </mergeCells>
  <pageMargins left="0.7" right="0.7" top="0.75" bottom="0.75" header="0.3" footer="0.3"/>
  <pageSetup paperSize="9" orientation="portrait" horizontalDpi="300" verticalDpi="300"/>
</worksheet>
</file>

<file path=xl/worksheets/sheet10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4-000000000000}">
  <dimension ref="A1:H7"/>
  <sheetViews>
    <sheetView workbookViewId="0"/>
  </sheetViews>
  <sheetFormatPr baseColWidth="10" defaultRowHeight="14.4" x14ac:dyDescent="0.3"/>
  <cols>
    <col min="2" max="2" width="9.6640625" customWidth="1"/>
    <col min="3" max="3" width="54.7773437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HSMDEF-DEFI-REV'!A1", "Zurück")</f>
        <v>Zurück</v>
      </c>
    </row>
    <row r="3" spans="1:8" x14ac:dyDescent="0.3">
      <c r="B3" s="7" t="s">
        <v>2587</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740</v>
      </c>
      <c r="C6" s="6" t="s">
        <v>709</v>
      </c>
      <c r="D6" s="9" t="s">
        <v>1636</v>
      </c>
      <c r="E6" s="9" t="s">
        <v>2481</v>
      </c>
      <c r="F6" s="9" t="s">
        <v>2585</v>
      </c>
      <c r="G6" s="9" t="s">
        <v>665</v>
      </c>
      <c r="H6" s="9" t="s">
        <v>665</v>
      </c>
    </row>
    <row r="7" spans="1:8" ht="25.2" x14ac:dyDescent="0.3">
      <c r="B7" s="12" t="s">
        <v>741</v>
      </c>
      <c r="C7" s="12" t="s">
        <v>419</v>
      </c>
      <c r="D7" s="13" t="s">
        <v>1691</v>
      </c>
      <c r="E7" s="13" t="s">
        <v>1326</v>
      </c>
      <c r="F7" s="13" t="s">
        <v>2586</v>
      </c>
      <c r="G7" s="13" t="s">
        <v>1326</v>
      </c>
      <c r="H7" s="13" t="s">
        <v>1326</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0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4-000000000000}">
  <dimension ref="A1:E7"/>
  <sheetViews>
    <sheetView workbookViewId="0"/>
  </sheetViews>
  <sheetFormatPr baseColWidth="10" defaultRowHeight="14.4" x14ac:dyDescent="0.3"/>
  <cols>
    <col min="2" max="2" width="9.6640625" customWidth="1"/>
    <col min="3" max="3" width="54.7773437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HSMDEF-DEFI-REV'!A1", "Zurück")</f>
        <v>Zurück</v>
      </c>
    </row>
    <row r="3" spans="1:5" x14ac:dyDescent="0.3">
      <c r="B3" s="7" t="s">
        <v>2800</v>
      </c>
    </row>
    <row r="4" spans="1:5" x14ac:dyDescent="0.3">
      <c r="B4" s="3" t="s">
        <v>35</v>
      </c>
      <c r="C4" s="4" t="s">
        <v>394</v>
      </c>
      <c r="D4" s="3" t="s">
        <v>1765</v>
      </c>
      <c r="E4" s="4" t="s">
        <v>1101</v>
      </c>
    </row>
    <row r="5" spans="1:5" ht="37.799999999999997" x14ac:dyDescent="0.3">
      <c r="B5" s="5" t="s">
        <v>740</v>
      </c>
      <c r="C5" s="6" t="s">
        <v>709</v>
      </c>
      <c r="D5" s="5" t="s">
        <v>26</v>
      </c>
      <c r="E5" s="6" t="s">
        <v>2797</v>
      </c>
    </row>
    <row r="6" spans="1:5" ht="25.2" x14ac:dyDescent="0.3">
      <c r="B6" s="18" t="s">
        <v>741</v>
      </c>
      <c r="C6" s="12" t="s">
        <v>419</v>
      </c>
      <c r="D6" s="18" t="s">
        <v>26</v>
      </c>
      <c r="E6" s="12" t="s">
        <v>2798</v>
      </c>
    </row>
    <row r="7" spans="1:5" x14ac:dyDescent="0.3">
      <c r="B7" s="5" t="s">
        <v>741</v>
      </c>
      <c r="C7" s="6" t="s">
        <v>419</v>
      </c>
      <c r="D7" s="5" t="s">
        <v>32</v>
      </c>
      <c r="E7" s="6" t="s">
        <v>2799</v>
      </c>
    </row>
  </sheetData>
  <pageMargins left="0.7" right="0.7" top="0.75" bottom="0.75" header="0.3" footer="0.3"/>
  <pageSetup paperSize="9" orientation="portrait" horizontalDpi="300" verticalDpi="300"/>
</worksheet>
</file>

<file path=xl/worksheets/sheet10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4-000000000000}">
  <dimension ref="A1:E12"/>
  <sheetViews>
    <sheetView workbookViewId="0"/>
  </sheetViews>
  <sheetFormatPr baseColWidth="10" defaultRowHeight="14.4" x14ac:dyDescent="0.3"/>
  <cols>
    <col min="2" max="2" width="9.6640625" customWidth="1"/>
    <col min="3" max="3" width="49.554687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HSMDEF-DEFI-REV'!A1", "Zurück")</f>
        <v>Zurück</v>
      </c>
    </row>
    <row r="3" spans="1:5" x14ac:dyDescent="0.3">
      <c r="B3" s="7" t="s">
        <v>2939</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231</v>
      </c>
      <c r="C7" s="6" t="s">
        <v>232</v>
      </c>
      <c r="D7" s="9" t="s">
        <v>1688</v>
      </c>
      <c r="E7" s="9" t="s">
        <v>234</v>
      </c>
    </row>
    <row r="8" spans="1:5" x14ac:dyDescent="0.3">
      <c r="B8" s="23" t="s">
        <v>40</v>
      </c>
      <c r="C8" s="23"/>
      <c r="D8" s="29"/>
      <c r="E8" s="29"/>
    </row>
    <row r="9" spans="1:5" ht="25.2" x14ac:dyDescent="0.3">
      <c r="B9" s="6" t="s">
        <v>235</v>
      </c>
      <c r="C9" s="6" t="s">
        <v>204</v>
      </c>
      <c r="D9" s="9" t="s">
        <v>1586</v>
      </c>
      <c r="E9" s="9" t="s">
        <v>83</v>
      </c>
    </row>
    <row r="10" spans="1:5" ht="25.2" x14ac:dyDescent="0.3">
      <c r="B10" s="6" t="s">
        <v>236</v>
      </c>
      <c r="C10" s="6" t="s">
        <v>42</v>
      </c>
      <c r="D10" s="9" t="s">
        <v>1586</v>
      </c>
      <c r="E10" s="9" t="s">
        <v>83</v>
      </c>
    </row>
    <row r="11" spans="1:5" ht="25.2" x14ac:dyDescent="0.3">
      <c r="B11" s="6" t="s">
        <v>237</v>
      </c>
      <c r="C11" s="6" t="s">
        <v>46</v>
      </c>
      <c r="D11" s="9" t="s">
        <v>1580</v>
      </c>
      <c r="E11" s="9" t="s">
        <v>51</v>
      </c>
    </row>
    <row r="12" spans="1:5" ht="25.2" x14ac:dyDescent="0.3">
      <c r="B12" s="6" t="s">
        <v>238</v>
      </c>
      <c r="C12" s="6" t="s">
        <v>50</v>
      </c>
      <c r="D12" s="9" t="s">
        <v>1582</v>
      </c>
      <c r="E12" s="9" t="s">
        <v>68</v>
      </c>
    </row>
  </sheetData>
  <mergeCells count="5">
    <mergeCell ref="B4:B5"/>
    <mergeCell ref="C4:C5"/>
    <mergeCell ref="D4:D5"/>
    <mergeCell ref="B6:E6"/>
    <mergeCell ref="B8:E8"/>
  </mergeCells>
  <pageMargins left="0.7" right="0.7" top="0.75" bottom="0.75" header="0.3" footer="0.3"/>
  <pageSetup paperSize="9" orientation="portrait" horizontalDpi="300" verticalDpi="300"/>
</worksheet>
</file>

<file path=xl/worksheets/sheet10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4-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HSMDEF-DEFI-REV'!A1", "Zurück")</f>
        <v>Zurück</v>
      </c>
    </row>
  </sheetData>
  <pageMargins left="0.7" right="0.7" top="0.75" bottom="0.75" header="0.3" footer="0.3"/>
  <pageSetup paperSize="9" orientation="portrait" horizontalDpi="300" verticalDpi="300"/>
</worksheet>
</file>

<file path=xl/worksheets/sheet10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4-000000000000}">
  <dimension ref="A1:H7"/>
  <sheetViews>
    <sheetView workbookViewId="0"/>
  </sheetViews>
  <sheetFormatPr baseColWidth="10" defaultRowHeight="14.4" x14ac:dyDescent="0.3"/>
  <cols>
    <col min="2" max="2" width="9.6640625" customWidth="1"/>
    <col min="3" max="3" width="54.7773437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HSMDEF-DEFI-REV'!A1", "Zurück")</f>
        <v>Zurück</v>
      </c>
    </row>
    <row r="3" spans="1:8" x14ac:dyDescent="0.3">
      <c r="B3" s="7" t="s">
        <v>3078</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740</v>
      </c>
      <c r="C6" s="6" t="s">
        <v>709</v>
      </c>
      <c r="D6" s="9" t="s">
        <v>1636</v>
      </c>
      <c r="E6" s="9" t="s">
        <v>665</v>
      </c>
      <c r="F6" s="9" t="s">
        <v>665</v>
      </c>
      <c r="G6" s="9" t="s">
        <v>665</v>
      </c>
      <c r="H6" s="9" t="s">
        <v>1638</v>
      </c>
    </row>
    <row r="7" spans="1:8" ht="25.2" x14ac:dyDescent="0.3">
      <c r="B7" s="12" t="s">
        <v>741</v>
      </c>
      <c r="C7" s="12" t="s">
        <v>419</v>
      </c>
      <c r="D7" s="13" t="s">
        <v>1691</v>
      </c>
      <c r="E7" s="13" t="s">
        <v>245</v>
      </c>
      <c r="F7" s="13" t="s">
        <v>245</v>
      </c>
      <c r="G7" s="13" t="s">
        <v>245</v>
      </c>
      <c r="H7" s="13" t="s">
        <v>245</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0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4-000000000000}">
  <dimension ref="A1:E5"/>
  <sheetViews>
    <sheetView workbookViewId="0"/>
  </sheetViews>
  <sheetFormatPr baseColWidth="10" defaultRowHeight="14.4" x14ac:dyDescent="0.3"/>
  <cols>
    <col min="2" max="2" width="9.6640625" customWidth="1"/>
    <col min="3" max="3" width="54.77734375" customWidth="1"/>
    <col min="4" max="4" width="9.6640625" customWidth="1"/>
    <col min="5" max="5" width="155.88671875" customWidth="1"/>
  </cols>
  <sheetData>
    <row r="1" spans="1:5" x14ac:dyDescent="0.3">
      <c r="A1" s="2" t="str">
        <f>HYPERLINK("#'Auswahl Auswertungsmodul'!A1", "Zurück zum Start")</f>
        <v>Zurück zum Start</v>
      </c>
    </row>
    <row r="2" spans="1:5" x14ac:dyDescent="0.3">
      <c r="A2" s="2" t="str">
        <f>HYPERLINK("#'Auswahl HSMDEF-DEFI-REV'!A1", "Zurück")</f>
        <v>Zurück</v>
      </c>
    </row>
    <row r="3" spans="1:5" x14ac:dyDescent="0.3">
      <c r="B3" s="7" t="s">
        <v>3202</v>
      </c>
    </row>
    <row r="4" spans="1:5" x14ac:dyDescent="0.3">
      <c r="B4" s="3" t="s">
        <v>35</v>
      </c>
      <c r="C4" s="4" t="s">
        <v>394</v>
      </c>
      <c r="D4" s="3" t="s">
        <v>1765</v>
      </c>
      <c r="E4" s="4" t="s">
        <v>1101</v>
      </c>
    </row>
    <row r="5" spans="1:5" x14ac:dyDescent="0.3">
      <c r="B5" s="5" t="s">
        <v>740</v>
      </c>
      <c r="C5" s="6" t="s">
        <v>709</v>
      </c>
      <c r="D5" s="5" t="s">
        <v>22</v>
      </c>
      <c r="E5" s="6" t="s">
        <v>3201</v>
      </c>
    </row>
  </sheetData>
  <pageMargins left="0.7" right="0.7" top="0.75" bottom="0.75" header="0.3" footer="0.3"/>
  <pageSetup paperSize="9" orientation="portrait" horizontalDpi="300" verticalDpi="300"/>
</worksheet>
</file>

<file path=xl/worksheets/sheet10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4-000000000000}">
  <dimension ref="A1:G7"/>
  <sheetViews>
    <sheetView workbookViewId="0"/>
  </sheetViews>
  <sheetFormatPr baseColWidth="10" defaultRowHeight="14.4" x14ac:dyDescent="0.3"/>
  <cols>
    <col min="2" max="2" width="9.6640625" customWidth="1"/>
    <col min="3" max="3" width="54.777343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HSMDEF-DEFI-REV'!A1", "Zurück")</f>
        <v>Zurück</v>
      </c>
    </row>
    <row r="3" spans="1:7" x14ac:dyDescent="0.3">
      <c r="B3" s="7" t="s">
        <v>3374</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740</v>
      </c>
      <c r="C6" s="6" t="s">
        <v>709</v>
      </c>
      <c r="D6" s="9" t="s">
        <v>1008</v>
      </c>
      <c r="E6" s="9" t="s">
        <v>130</v>
      </c>
      <c r="F6" s="9" t="s">
        <v>211</v>
      </c>
      <c r="G6" s="9" t="s">
        <v>130</v>
      </c>
    </row>
    <row r="7" spans="1:7" ht="25.2" x14ac:dyDescent="0.3">
      <c r="B7" s="12" t="s">
        <v>741</v>
      </c>
      <c r="C7" s="12" t="s">
        <v>419</v>
      </c>
      <c r="D7" s="13" t="s">
        <v>51</v>
      </c>
      <c r="E7" s="13" t="s">
        <v>113</v>
      </c>
      <c r="F7" s="13" t="s">
        <v>51</v>
      </c>
      <c r="G7" s="13" t="s">
        <v>113</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10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4-000000000000}">
  <dimension ref="A1:G12"/>
  <sheetViews>
    <sheetView workbookViewId="0"/>
  </sheetViews>
  <sheetFormatPr baseColWidth="10" defaultRowHeight="14.4" x14ac:dyDescent="0.3"/>
  <cols>
    <col min="2" max="2" width="9.6640625" customWidth="1"/>
    <col min="3" max="3" width="49.55468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HSMDEF-DEFI-REV'!A1", "Zurück")</f>
        <v>Zurück</v>
      </c>
    </row>
    <row r="3" spans="1:7" x14ac:dyDescent="0.3">
      <c r="B3" s="7" t="s">
        <v>3314</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231</v>
      </c>
      <c r="C7" s="6" t="s">
        <v>232</v>
      </c>
      <c r="D7" s="9" t="s">
        <v>44</v>
      </c>
      <c r="E7" s="9" t="s">
        <v>229</v>
      </c>
      <c r="F7" s="9" t="s">
        <v>44</v>
      </c>
      <c r="G7" s="9" t="s">
        <v>229</v>
      </c>
    </row>
    <row r="8" spans="1:7" x14ac:dyDescent="0.3">
      <c r="B8" s="23" t="s">
        <v>40</v>
      </c>
      <c r="C8" s="23"/>
      <c r="D8" s="29"/>
      <c r="E8" s="29"/>
      <c r="F8" s="29"/>
      <c r="G8" s="29"/>
    </row>
    <row r="9" spans="1:7" ht="25.2" x14ac:dyDescent="0.3">
      <c r="B9" s="6" t="s">
        <v>235</v>
      </c>
      <c r="C9" s="6" t="s">
        <v>204</v>
      </c>
      <c r="D9" s="9" t="s">
        <v>87</v>
      </c>
      <c r="E9" s="9" t="s">
        <v>87</v>
      </c>
      <c r="F9" s="9" t="s">
        <v>87</v>
      </c>
      <c r="G9" s="9" t="s">
        <v>87</v>
      </c>
    </row>
    <row r="10" spans="1:7" ht="25.2" x14ac:dyDescent="0.3">
      <c r="B10" s="6" t="s">
        <v>236</v>
      </c>
      <c r="C10" s="6" t="s">
        <v>42</v>
      </c>
      <c r="D10" s="9" t="s">
        <v>87</v>
      </c>
      <c r="E10" s="9" t="s">
        <v>51</v>
      </c>
      <c r="F10" s="9" t="s">
        <v>87</v>
      </c>
      <c r="G10" s="9" t="s">
        <v>51</v>
      </c>
    </row>
    <row r="11" spans="1:7" ht="25.2" x14ac:dyDescent="0.3">
      <c r="B11" s="6" t="s">
        <v>237</v>
      </c>
      <c r="C11" s="6" t="s">
        <v>46</v>
      </c>
      <c r="D11" s="9" t="s">
        <v>51</v>
      </c>
      <c r="E11" s="9" t="s">
        <v>51</v>
      </c>
      <c r="F11" s="9" t="s">
        <v>51</v>
      </c>
      <c r="G11" s="9" t="s">
        <v>51</v>
      </c>
    </row>
    <row r="12" spans="1:7" ht="25.2" x14ac:dyDescent="0.3">
      <c r="B12" s="6" t="s">
        <v>238</v>
      </c>
      <c r="C12" s="6" t="s">
        <v>50</v>
      </c>
      <c r="D12" s="9" t="s">
        <v>83</v>
      </c>
      <c r="E12" s="9" t="s">
        <v>87</v>
      </c>
      <c r="F12" s="9" t="s">
        <v>83</v>
      </c>
      <c r="G12" s="9" t="s">
        <v>87</v>
      </c>
    </row>
  </sheetData>
  <mergeCells count="6">
    <mergeCell ref="B8:G8"/>
    <mergeCell ref="B4:B5"/>
    <mergeCell ref="C4:C5"/>
    <mergeCell ref="D4:E4"/>
    <mergeCell ref="F4:G4"/>
    <mergeCell ref="B6:G6"/>
  </mergeCells>
  <pageMargins left="0.7" right="0.7" top="0.75" bottom="0.75" header="0.3" footer="0.3"/>
  <pageSetup paperSize="9" orientation="portrait" horizontalDpi="300" verticalDpi="30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F30"/>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WI-NI-A'!A1", "Zurück")</f>
        <v>Zurück</v>
      </c>
    </row>
    <row r="3" spans="1:6" x14ac:dyDescent="0.3">
      <c r="B3" s="7" t="s">
        <v>5123</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1580</v>
      </c>
      <c r="D6" s="9" t="s">
        <v>3429</v>
      </c>
      <c r="E6" s="9" t="s">
        <v>5116</v>
      </c>
      <c r="F6" s="9" t="s">
        <v>3429</v>
      </c>
    </row>
    <row r="7" spans="1:6" x14ac:dyDescent="0.3">
      <c r="B7" s="10" t="s">
        <v>4873</v>
      </c>
      <c r="C7" s="9" t="s">
        <v>1580</v>
      </c>
      <c r="D7" s="9" t="s">
        <v>3429</v>
      </c>
      <c r="E7" s="9" t="s">
        <v>5117</v>
      </c>
      <c r="F7" s="9" t="s">
        <v>4530</v>
      </c>
    </row>
    <row r="8" spans="1:6" x14ac:dyDescent="0.3">
      <c r="B8" s="10" t="s">
        <v>4532</v>
      </c>
      <c r="C8" s="9" t="s">
        <v>1580</v>
      </c>
      <c r="D8" s="9" t="s">
        <v>3429</v>
      </c>
      <c r="E8" s="9" t="s">
        <v>2070</v>
      </c>
      <c r="F8" s="9" t="s">
        <v>5118</v>
      </c>
    </row>
    <row r="9" spans="1:6" x14ac:dyDescent="0.3">
      <c r="B9" s="9" t="s">
        <v>4535</v>
      </c>
      <c r="C9" s="9" t="s">
        <v>1580</v>
      </c>
      <c r="D9" s="9" t="s">
        <v>3429</v>
      </c>
      <c r="E9" s="9" t="s">
        <v>1580</v>
      </c>
      <c r="F9" s="9" t="s">
        <v>4536</v>
      </c>
    </row>
    <row r="10" spans="1:6" x14ac:dyDescent="0.3">
      <c r="B10" s="10" t="s">
        <v>4537</v>
      </c>
      <c r="C10" s="9" t="s">
        <v>1580</v>
      </c>
      <c r="D10" s="9" t="s">
        <v>3429</v>
      </c>
      <c r="E10" s="9" t="s">
        <v>2070</v>
      </c>
      <c r="F10" s="9" t="s">
        <v>4530</v>
      </c>
    </row>
    <row r="11" spans="1:6" x14ac:dyDescent="0.3">
      <c r="B11" s="9" t="s">
        <v>4879</v>
      </c>
      <c r="C11" s="9" t="s">
        <v>1580</v>
      </c>
      <c r="D11" s="9" t="s">
        <v>3429</v>
      </c>
      <c r="E11" s="9" t="s">
        <v>2070</v>
      </c>
      <c r="F11" s="9" t="s">
        <v>4530</v>
      </c>
    </row>
    <row r="12" spans="1:6" x14ac:dyDescent="0.3">
      <c r="B12" s="9" t="s">
        <v>4880</v>
      </c>
      <c r="C12" s="9" t="s">
        <v>1580</v>
      </c>
      <c r="D12" s="9" t="s">
        <v>3429</v>
      </c>
      <c r="E12" s="9" t="s">
        <v>1580</v>
      </c>
      <c r="F12" s="9" t="s">
        <v>4536</v>
      </c>
    </row>
    <row r="13" spans="1:6" x14ac:dyDescent="0.3">
      <c r="B13" s="9" t="s">
        <v>5080</v>
      </c>
      <c r="C13" s="9" t="s">
        <v>1580</v>
      </c>
      <c r="D13" s="9" t="s">
        <v>3429</v>
      </c>
      <c r="E13" s="9" t="s">
        <v>1580</v>
      </c>
      <c r="F13" s="9" t="s">
        <v>4536</v>
      </c>
    </row>
    <row r="14" spans="1:6" x14ac:dyDescent="0.3">
      <c r="B14" s="9" t="s">
        <v>4538</v>
      </c>
      <c r="C14" s="9" t="s">
        <v>1580</v>
      </c>
      <c r="D14" s="9" t="s">
        <v>3429</v>
      </c>
      <c r="E14" s="9" t="s">
        <v>1580</v>
      </c>
      <c r="F14" s="9" t="s">
        <v>4536</v>
      </c>
    </row>
    <row r="15" spans="1:6" x14ac:dyDescent="0.3">
      <c r="B15" s="23" t="s">
        <v>4539</v>
      </c>
      <c r="C15" s="24" t="s">
        <v>4523</v>
      </c>
      <c r="D15" s="24" t="s">
        <v>4523</v>
      </c>
      <c r="E15" s="24" t="s">
        <v>4523</v>
      </c>
      <c r="F15" s="24" t="s">
        <v>4523</v>
      </c>
    </row>
    <row r="16" spans="1:6" x14ac:dyDescent="0.3">
      <c r="B16" s="6" t="s">
        <v>4540</v>
      </c>
      <c r="C16" s="9" t="s">
        <v>1580</v>
      </c>
      <c r="D16" s="9" t="s">
        <v>3429</v>
      </c>
      <c r="E16" s="9" t="s">
        <v>1609</v>
      </c>
      <c r="F16" s="9" t="s">
        <v>4576</v>
      </c>
    </row>
    <row r="17" spans="2:6" x14ac:dyDescent="0.3">
      <c r="B17" s="6" t="s">
        <v>4543</v>
      </c>
      <c r="C17" s="9" t="s">
        <v>1580</v>
      </c>
      <c r="D17" s="9" t="s">
        <v>3429</v>
      </c>
      <c r="E17" s="9" t="s">
        <v>1884</v>
      </c>
      <c r="F17" s="9" t="s">
        <v>4582</v>
      </c>
    </row>
    <row r="18" spans="2:6" x14ac:dyDescent="0.3">
      <c r="B18" s="9" t="s">
        <v>4546</v>
      </c>
      <c r="C18" s="9" t="s">
        <v>1580</v>
      </c>
      <c r="D18" s="9" t="s">
        <v>3429</v>
      </c>
      <c r="E18" s="9" t="s">
        <v>1884</v>
      </c>
      <c r="F18" s="9" t="s">
        <v>4530</v>
      </c>
    </row>
    <row r="19" spans="2:6" x14ac:dyDescent="0.3">
      <c r="B19" s="9" t="s">
        <v>4547</v>
      </c>
      <c r="C19" s="9" t="s">
        <v>1580</v>
      </c>
      <c r="D19" s="9" t="s">
        <v>3429</v>
      </c>
      <c r="E19" s="9" t="s">
        <v>1580</v>
      </c>
      <c r="F19" s="9" t="s">
        <v>4536</v>
      </c>
    </row>
    <row r="20" spans="2:6" x14ac:dyDescent="0.3">
      <c r="B20" s="9" t="s">
        <v>4548</v>
      </c>
      <c r="C20" s="9" t="s">
        <v>1580</v>
      </c>
      <c r="D20" s="9" t="s">
        <v>3429</v>
      </c>
      <c r="E20" s="9" t="s">
        <v>1580</v>
      </c>
      <c r="F20" s="9" t="s">
        <v>4536</v>
      </c>
    </row>
    <row r="21" spans="2:6" x14ac:dyDescent="0.3">
      <c r="B21" s="6" t="s">
        <v>4549</v>
      </c>
      <c r="C21" s="9" t="s">
        <v>1580</v>
      </c>
      <c r="D21" s="9" t="s">
        <v>3429</v>
      </c>
      <c r="E21" s="9" t="s">
        <v>1580</v>
      </c>
      <c r="F21" s="9" t="s">
        <v>4536</v>
      </c>
    </row>
    <row r="22" spans="2:6" x14ac:dyDescent="0.3">
      <c r="B22" s="23" t="s">
        <v>4550</v>
      </c>
      <c r="C22" s="24" t="s">
        <v>4523</v>
      </c>
      <c r="D22" s="24" t="s">
        <v>4523</v>
      </c>
      <c r="E22" s="24" t="s">
        <v>4523</v>
      </c>
      <c r="F22" s="24" t="s">
        <v>4523</v>
      </c>
    </row>
    <row r="23" spans="2:6" x14ac:dyDescent="0.3">
      <c r="B23" s="6" t="s">
        <v>4551</v>
      </c>
      <c r="C23" s="9" t="s">
        <v>1580</v>
      </c>
      <c r="D23" s="9" t="s">
        <v>3429</v>
      </c>
      <c r="E23" s="9" t="s">
        <v>1678</v>
      </c>
      <c r="F23" s="9" t="s">
        <v>5119</v>
      </c>
    </row>
    <row r="24" spans="2:6" x14ac:dyDescent="0.3">
      <c r="B24" s="6" t="s">
        <v>4553</v>
      </c>
      <c r="C24" s="9" t="s">
        <v>1580</v>
      </c>
      <c r="D24" s="9" t="s">
        <v>3429</v>
      </c>
      <c r="E24" s="9" t="s">
        <v>1592</v>
      </c>
      <c r="F24" s="9" t="s">
        <v>5120</v>
      </c>
    </row>
    <row r="25" spans="2:6" x14ac:dyDescent="0.3">
      <c r="B25" s="6" t="s">
        <v>4898</v>
      </c>
      <c r="C25" s="9" t="s">
        <v>1580</v>
      </c>
      <c r="D25" s="9" t="s">
        <v>3429</v>
      </c>
      <c r="E25" s="9" t="s">
        <v>1587</v>
      </c>
      <c r="F25" s="9" t="s">
        <v>5121</v>
      </c>
    </row>
    <row r="26" spans="2:6" x14ac:dyDescent="0.3">
      <c r="B26" s="6" t="s">
        <v>4556</v>
      </c>
      <c r="C26" s="9" t="s">
        <v>1580</v>
      </c>
      <c r="D26" s="9" t="s">
        <v>3429</v>
      </c>
      <c r="E26" s="9" t="s">
        <v>1683</v>
      </c>
      <c r="F26" s="9" t="s">
        <v>5122</v>
      </c>
    </row>
    <row r="27" spans="2:6" x14ac:dyDescent="0.3">
      <c r="B27" s="23" t="s">
        <v>4558</v>
      </c>
      <c r="C27" s="24" t="s">
        <v>4523</v>
      </c>
      <c r="D27" s="24" t="s">
        <v>4523</v>
      </c>
      <c r="E27" s="24" t="s">
        <v>4523</v>
      </c>
      <c r="F27" s="24" t="s">
        <v>4523</v>
      </c>
    </row>
    <row r="28" spans="2:6" x14ac:dyDescent="0.3">
      <c r="B28" s="6" t="s">
        <v>4444</v>
      </c>
      <c r="C28" s="9" t="s">
        <v>1580</v>
      </c>
      <c r="D28" s="9" t="s">
        <v>4559</v>
      </c>
      <c r="E28" s="9" t="s">
        <v>1586</v>
      </c>
      <c r="F28" s="9" t="s">
        <v>4559</v>
      </c>
    </row>
    <row r="29" spans="2:6" x14ac:dyDescent="0.3">
      <c r="B29" s="6" t="s">
        <v>3288</v>
      </c>
      <c r="C29" s="9" t="s">
        <v>1580</v>
      </c>
      <c r="D29" s="9" t="s">
        <v>4559</v>
      </c>
      <c r="E29" s="9" t="s">
        <v>1580</v>
      </c>
      <c r="F29" s="9" t="s">
        <v>4559</v>
      </c>
    </row>
    <row r="30" spans="2:6" x14ac:dyDescent="0.3">
      <c r="B30" s="17" t="s">
        <v>4561</v>
      </c>
    </row>
  </sheetData>
  <mergeCells count="6">
    <mergeCell ref="B27:F27"/>
    <mergeCell ref="B4:B5"/>
    <mergeCell ref="C4:D4"/>
    <mergeCell ref="E4:F4"/>
    <mergeCell ref="B15:F15"/>
    <mergeCell ref="B22:F22"/>
  </mergeCells>
  <pageMargins left="0.7" right="0.7" top="0.75" bottom="0.75" header="0.3" footer="0.3"/>
  <pageSetup paperSize="9" orientation="portrait" horizontalDpi="300" verticalDpi="300"/>
</worksheet>
</file>

<file path=xl/worksheets/sheet10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4-000000000000}">
  <dimension ref="A1:H21"/>
  <sheetViews>
    <sheetView workbookViewId="0"/>
  </sheetViews>
  <sheetFormatPr baseColWidth="10" defaultRowHeight="14.4" x14ac:dyDescent="0.3"/>
  <cols>
    <col min="2" max="2" width="91.55468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HSMDEF-DEFI-REV'!A1", "Zurück")</f>
        <v>Zurück</v>
      </c>
    </row>
    <row r="3" spans="1:8" x14ac:dyDescent="0.3">
      <c r="B3" s="7" t="s">
        <v>4112</v>
      </c>
    </row>
    <row r="4" spans="1:8" x14ac:dyDescent="0.3">
      <c r="B4" s="4" t="s">
        <v>3417</v>
      </c>
      <c r="C4" s="19" t="s">
        <v>3418</v>
      </c>
      <c r="D4" s="19" t="s">
        <v>3812</v>
      </c>
      <c r="E4" s="19" t="s">
        <v>3420</v>
      </c>
      <c r="F4" s="19" t="s">
        <v>3421</v>
      </c>
      <c r="G4" s="19" t="s">
        <v>3422</v>
      </c>
      <c r="H4" s="19" t="s">
        <v>3423</v>
      </c>
    </row>
    <row r="5" spans="1:8" ht="25.2" x14ac:dyDescent="0.3">
      <c r="B5" s="6" t="s">
        <v>3424</v>
      </c>
      <c r="C5" s="9" t="s">
        <v>3472</v>
      </c>
      <c r="D5" s="9" t="s">
        <v>4103</v>
      </c>
      <c r="E5" s="9" t="s">
        <v>1580</v>
      </c>
      <c r="F5" s="9" t="s">
        <v>1860</v>
      </c>
      <c r="G5" s="9" t="s">
        <v>77</v>
      </c>
      <c r="H5" s="9" t="s">
        <v>87</v>
      </c>
    </row>
    <row r="6" spans="1:8" ht="25.2" x14ac:dyDescent="0.3">
      <c r="B6" s="12" t="s">
        <v>3427</v>
      </c>
      <c r="C6" s="13" t="s">
        <v>1688</v>
      </c>
      <c r="D6" s="13" t="s">
        <v>4104</v>
      </c>
      <c r="E6" s="13" t="s">
        <v>1580</v>
      </c>
      <c r="F6" s="13" t="s">
        <v>47</v>
      </c>
      <c r="G6" s="13" t="s">
        <v>48</v>
      </c>
      <c r="H6" s="13" t="s">
        <v>48</v>
      </c>
    </row>
    <row r="7" spans="1:8" ht="25.2" x14ac:dyDescent="0.3">
      <c r="B7" s="6" t="s">
        <v>3431</v>
      </c>
      <c r="C7" s="9" t="s">
        <v>1691</v>
      </c>
      <c r="D7" s="9" t="s">
        <v>1389</v>
      </c>
      <c r="E7" s="9" t="s">
        <v>1580</v>
      </c>
      <c r="F7" s="9" t="s">
        <v>86</v>
      </c>
      <c r="G7" s="9" t="s">
        <v>87</v>
      </c>
      <c r="H7" s="9" t="s">
        <v>87</v>
      </c>
    </row>
    <row r="8" spans="1:8" ht="25.2" x14ac:dyDescent="0.3">
      <c r="B8" s="12" t="s">
        <v>3433</v>
      </c>
      <c r="C8" s="13" t="s">
        <v>1622</v>
      </c>
      <c r="D8" s="13" t="s">
        <v>4105</v>
      </c>
      <c r="E8" s="13" t="s">
        <v>1580</v>
      </c>
      <c r="F8" s="13" t="s">
        <v>2010</v>
      </c>
      <c r="G8" s="13" t="s">
        <v>89</v>
      </c>
      <c r="H8" s="13" t="s">
        <v>83</v>
      </c>
    </row>
    <row r="9" spans="1:8" ht="25.2" x14ac:dyDescent="0.3">
      <c r="B9" s="6" t="s">
        <v>3435</v>
      </c>
      <c r="C9" s="9" t="s">
        <v>1579</v>
      </c>
      <c r="D9" s="9" t="s">
        <v>95</v>
      </c>
      <c r="E9" s="9" t="s">
        <v>3429</v>
      </c>
      <c r="F9" s="9" t="s">
        <v>3430</v>
      </c>
      <c r="G9" s="9" t="s">
        <v>3430</v>
      </c>
      <c r="H9" s="9" t="s">
        <v>3430</v>
      </c>
    </row>
    <row r="10" spans="1:8" ht="25.2" x14ac:dyDescent="0.3">
      <c r="B10" s="12" t="s">
        <v>3436</v>
      </c>
      <c r="C10" s="13" t="s">
        <v>1636</v>
      </c>
      <c r="D10" s="13" t="s">
        <v>2065</v>
      </c>
      <c r="E10" s="13" t="s">
        <v>1580</v>
      </c>
      <c r="F10" s="13" t="s">
        <v>965</v>
      </c>
      <c r="G10" s="13" t="s">
        <v>48</v>
      </c>
      <c r="H10" s="13" t="s">
        <v>87</v>
      </c>
    </row>
    <row r="11" spans="1:8" ht="25.2" x14ac:dyDescent="0.3">
      <c r="B11" s="6" t="s">
        <v>3439</v>
      </c>
      <c r="C11" s="9" t="s">
        <v>1680</v>
      </c>
      <c r="D11" s="9" t="s">
        <v>1080</v>
      </c>
      <c r="E11" s="9" t="s">
        <v>1580</v>
      </c>
      <c r="F11" s="9" t="s">
        <v>86</v>
      </c>
      <c r="G11" s="9" t="s">
        <v>87</v>
      </c>
      <c r="H11" s="9" t="s">
        <v>87</v>
      </c>
    </row>
    <row r="12" spans="1:8" ht="25.2" x14ac:dyDescent="0.3">
      <c r="B12" s="12" t="s">
        <v>3440</v>
      </c>
      <c r="C12" s="13" t="s">
        <v>1632</v>
      </c>
      <c r="D12" s="13" t="s">
        <v>273</v>
      </c>
      <c r="E12" s="13" t="s">
        <v>3429</v>
      </c>
      <c r="F12" s="13" t="s">
        <v>3430</v>
      </c>
      <c r="G12" s="13" t="s">
        <v>3430</v>
      </c>
      <c r="H12" s="13" t="s">
        <v>3430</v>
      </c>
    </row>
    <row r="13" spans="1:8" ht="25.2" x14ac:dyDescent="0.3">
      <c r="B13" s="6" t="s">
        <v>3441</v>
      </c>
      <c r="C13" s="9" t="s">
        <v>1870</v>
      </c>
      <c r="D13" s="9" t="s">
        <v>2098</v>
      </c>
      <c r="E13" s="9" t="s">
        <v>1580</v>
      </c>
      <c r="F13" s="9" t="s">
        <v>210</v>
      </c>
      <c r="G13" s="9" t="s">
        <v>1007</v>
      </c>
      <c r="H13" s="9" t="s">
        <v>1007</v>
      </c>
    </row>
    <row r="14" spans="1:8" ht="25.2" x14ac:dyDescent="0.3">
      <c r="B14" s="12" t="s">
        <v>3444</v>
      </c>
      <c r="C14" s="13" t="s">
        <v>4106</v>
      </c>
      <c r="D14" s="13" t="s">
        <v>4107</v>
      </c>
      <c r="E14" s="13" t="s">
        <v>1580</v>
      </c>
      <c r="F14" s="13" t="s">
        <v>71</v>
      </c>
      <c r="G14" s="13" t="s">
        <v>4108</v>
      </c>
      <c r="H14" s="13" t="s">
        <v>4108</v>
      </c>
    </row>
    <row r="15" spans="1:8" ht="25.2" x14ac:dyDescent="0.3">
      <c r="B15" s="6" t="s">
        <v>3447</v>
      </c>
      <c r="C15" s="9" t="s">
        <v>1705</v>
      </c>
      <c r="D15" s="9" t="s">
        <v>4109</v>
      </c>
      <c r="E15" s="9" t="s">
        <v>1580</v>
      </c>
      <c r="F15" s="9" t="s">
        <v>1860</v>
      </c>
      <c r="G15" s="9" t="s">
        <v>77</v>
      </c>
      <c r="H15" s="9" t="s">
        <v>87</v>
      </c>
    </row>
    <row r="16" spans="1:8" ht="25.2" x14ac:dyDescent="0.3">
      <c r="B16" s="12" t="s">
        <v>3450</v>
      </c>
      <c r="C16" s="13" t="s">
        <v>1614</v>
      </c>
      <c r="D16" s="13" t="s">
        <v>2537</v>
      </c>
      <c r="E16" s="13" t="s">
        <v>1580</v>
      </c>
      <c r="F16" s="13" t="s">
        <v>1015</v>
      </c>
      <c r="G16" s="13" t="s">
        <v>48</v>
      </c>
      <c r="H16" s="13" t="s">
        <v>83</v>
      </c>
    </row>
    <row r="17" spans="2:8" ht="25.2" x14ac:dyDescent="0.3">
      <c r="B17" s="6" t="s">
        <v>3452</v>
      </c>
      <c r="C17" s="9" t="s">
        <v>1584</v>
      </c>
      <c r="D17" s="9" t="s">
        <v>1602</v>
      </c>
      <c r="E17" s="9" t="s">
        <v>1580</v>
      </c>
      <c r="F17" s="9" t="s">
        <v>86</v>
      </c>
      <c r="G17" s="9" t="s">
        <v>87</v>
      </c>
      <c r="H17" s="9" t="s">
        <v>87</v>
      </c>
    </row>
    <row r="18" spans="2:8" ht="25.2" x14ac:dyDescent="0.3">
      <c r="B18" s="12" t="s">
        <v>3453</v>
      </c>
      <c r="C18" s="13" t="s">
        <v>1718</v>
      </c>
      <c r="D18" s="13" t="s">
        <v>213</v>
      </c>
      <c r="E18" s="13" t="s">
        <v>3429</v>
      </c>
      <c r="F18" s="13" t="s">
        <v>3430</v>
      </c>
      <c r="G18" s="13" t="s">
        <v>3430</v>
      </c>
      <c r="H18" s="13" t="s">
        <v>3430</v>
      </c>
    </row>
    <row r="19" spans="2:8" ht="25.2" x14ac:dyDescent="0.3">
      <c r="B19" s="6" t="s">
        <v>3455</v>
      </c>
      <c r="C19" s="9" t="s">
        <v>1611</v>
      </c>
      <c r="D19" s="9" t="s">
        <v>2008</v>
      </c>
      <c r="E19" s="9" t="s">
        <v>1580</v>
      </c>
      <c r="F19" s="9" t="s">
        <v>210</v>
      </c>
      <c r="G19" s="9" t="s">
        <v>211</v>
      </c>
      <c r="H19" s="9" t="s">
        <v>211</v>
      </c>
    </row>
    <row r="20" spans="2:8" ht="25.2" x14ac:dyDescent="0.3">
      <c r="B20" s="12" t="s">
        <v>3457</v>
      </c>
      <c r="C20" s="13" t="s">
        <v>1691</v>
      </c>
      <c r="D20" s="13" t="s">
        <v>1389</v>
      </c>
      <c r="E20" s="13" t="s">
        <v>1580</v>
      </c>
      <c r="F20" s="13" t="s">
        <v>86</v>
      </c>
      <c r="G20" s="13" t="s">
        <v>87</v>
      </c>
      <c r="H20" s="13" t="s">
        <v>87</v>
      </c>
    </row>
    <row r="21" spans="2:8" ht="25.2" x14ac:dyDescent="0.3">
      <c r="B21" s="10" t="s">
        <v>3459</v>
      </c>
      <c r="C21" s="11" t="s">
        <v>1948</v>
      </c>
      <c r="D21" s="11" t="s">
        <v>4110</v>
      </c>
      <c r="E21" s="11" t="s">
        <v>1580</v>
      </c>
      <c r="F21" s="11" t="s">
        <v>4111</v>
      </c>
      <c r="G21" s="11" t="s">
        <v>1852</v>
      </c>
      <c r="H21" s="11" t="s">
        <v>2008</v>
      </c>
    </row>
  </sheetData>
  <pageMargins left="0.7" right="0.7" top="0.75" bottom="0.75" header="0.3" footer="0.3"/>
  <pageSetup paperSize="9" orientation="portrait" horizontalDpi="300" verticalDpi="300"/>
</worksheet>
</file>

<file path=xl/worksheets/sheet10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4-000000000000}">
  <dimension ref="A1:H21"/>
  <sheetViews>
    <sheetView workbookViewId="0"/>
  </sheetViews>
  <sheetFormatPr baseColWidth="10" defaultRowHeight="14.4" x14ac:dyDescent="0.3"/>
  <cols>
    <col min="2" max="2" width="94.218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HSMDEF-DEFI-REV'!A1", "Zurück")</f>
        <v>Zurück</v>
      </c>
    </row>
    <row r="3" spans="1:8" x14ac:dyDescent="0.3">
      <c r="B3" s="7" t="s">
        <v>3597</v>
      </c>
    </row>
    <row r="4" spans="1:8" x14ac:dyDescent="0.3">
      <c r="B4" s="4" t="s">
        <v>3417</v>
      </c>
      <c r="C4" s="19" t="s">
        <v>3418</v>
      </c>
      <c r="D4" s="19" t="s">
        <v>3419</v>
      </c>
      <c r="E4" s="19" t="s">
        <v>3420</v>
      </c>
      <c r="F4" s="19" t="s">
        <v>3421</v>
      </c>
      <c r="G4" s="19" t="s">
        <v>3422</v>
      </c>
      <c r="H4" s="19" t="s">
        <v>3423</v>
      </c>
    </row>
    <row r="5" spans="1:8" ht="25.2" x14ac:dyDescent="0.3">
      <c r="B5" s="6" t="s">
        <v>3424</v>
      </c>
      <c r="C5" s="9" t="s">
        <v>3581</v>
      </c>
      <c r="D5" s="9" t="s">
        <v>3582</v>
      </c>
      <c r="E5" s="9" t="s">
        <v>1580</v>
      </c>
      <c r="F5" s="9" t="s">
        <v>76</v>
      </c>
      <c r="G5" s="9" t="s">
        <v>1014</v>
      </c>
      <c r="H5" s="9" t="s">
        <v>1014</v>
      </c>
    </row>
    <row r="6" spans="1:8" ht="25.2" x14ac:dyDescent="0.3">
      <c r="B6" s="12" t="s">
        <v>3427</v>
      </c>
      <c r="C6" s="13" t="s">
        <v>1688</v>
      </c>
      <c r="D6" s="13" t="s">
        <v>3432</v>
      </c>
      <c r="E6" s="13" t="s">
        <v>3429</v>
      </c>
      <c r="F6" s="13" t="s">
        <v>3430</v>
      </c>
      <c r="G6" s="13" t="s">
        <v>3430</v>
      </c>
      <c r="H6" s="13" t="s">
        <v>3430</v>
      </c>
    </row>
    <row r="7" spans="1:8" ht="25.2" x14ac:dyDescent="0.3">
      <c r="B7" s="6" t="s">
        <v>3431</v>
      </c>
      <c r="C7" s="9" t="s">
        <v>1674</v>
      </c>
      <c r="D7" s="9" t="s">
        <v>3583</v>
      </c>
      <c r="E7" s="9" t="s">
        <v>1580</v>
      </c>
      <c r="F7" s="9" t="s">
        <v>1019</v>
      </c>
      <c r="G7" s="9" t="s">
        <v>83</v>
      </c>
      <c r="H7" s="9" t="s">
        <v>87</v>
      </c>
    </row>
    <row r="8" spans="1:8" ht="25.2" x14ac:dyDescent="0.3">
      <c r="B8" s="12" t="s">
        <v>3433</v>
      </c>
      <c r="C8" s="13" t="s">
        <v>1855</v>
      </c>
      <c r="D8" s="13" t="s">
        <v>3584</v>
      </c>
      <c r="E8" s="13" t="s">
        <v>1580</v>
      </c>
      <c r="F8" s="13" t="s">
        <v>966</v>
      </c>
      <c r="G8" s="13" t="s">
        <v>965</v>
      </c>
      <c r="H8" s="13" t="s">
        <v>1007</v>
      </c>
    </row>
    <row r="9" spans="1:8" ht="25.2" x14ac:dyDescent="0.3">
      <c r="B9" s="6" t="s">
        <v>3435</v>
      </c>
      <c r="C9" s="9" t="s">
        <v>1579</v>
      </c>
      <c r="D9" s="9" t="s">
        <v>130</v>
      </c>
      <c r="E9" s="9" t="s">
        <v>3429</v>
      </c>
      <c r="F9" s="9" t="s">
        <v>3430</v>
      </c>
      <c r="G9" s="9" t="s">
        <v>3430</v>
      </c>
      <c r="H9" s="9" t="s">
        <v>3430</v>
      </c>
    </row>
    <row r="10" spans="1:8" ht="25.2" x14ac:dyDescent="0.3">
      <c r="B10" s="12" t="s">
        <v>3436</v>
      </c>
      <c r="C10" s="13" t="s">
        <v>1650</v>
      </c>
      <c r="D10" s="13" t="s">
        <v>3585</v>
      </c>
      <c r="E10" s="13" t="s">
        <v>3429</v>
      </c>
      <c r="F10" s="13" t="s">
        <v>3430</v>
      </c>
      <c r="G10" s="13" t="s">
        <v>3430</v>
      </c>
      <c r="H10" s="13" t="s">
        <v>3430</v>
      </c>
    </row>
    <row r="11" spans="1:8" ht="25.2" x14ac:dyDescent="0.3">
      <c r="B11" s="6" t="s">
        <v>3439</v>
      </c>
      <c r="C11" s="9" t="s">
        <v>1680</v>
      </c>
      <c r="D11" s="9" t="s">
        <v>3586</v>
      </c>
      <c r="E11" s="9" t="s">
        <v>1580</v>
      </c>
      <c r="F11" s="9" t="s">
        <v>86</v>
      </c>
      <c r="G11" s="9" t="s">
        <v>87</v>
      </c>
      <c r="H11" s="9" t="s">
        <v>87</v>
      </c>
    </row>
    <row r="12" spans="1:8" ht="25.2" x14ac:dyDescent="0.3">
      <c r="B12" s="12" t="s">
        <v>3440</v>
      </c>
      <c r="C12" s="13" t="s">
        <v>1632</v>
      </c>
      <c r="D12" s="13" t="s">
        <v>3587</v>
      </c>
      <c r="E12" s="13" t="s">
        <v>1580</v>
      </c>
      <c r="F12" s="13" t="s">
        <v>86</v>
      </c>
      <c r="G12" s="13" t="s">
        <v>86</v>
      </c>
      <c r="H12" s="13" t="s">
        <v>86</v>
      </c>
    </row>
    <row r="13" spans="1:8" ht="25.2" x14ac:dyDescent="0.3">
      <c r="B13" s="6" t="s">
        <v>3441</v>
      </c>
      <c r="C13" s="9" t="s">
        <v>1870</v>
      </c>
      <c r="D13" s="9" t="s">
        <v>3588</v>
      </c>
      <c r="E13" s="9" t="s">
        <v>1580</v>
      </c>
      <c r="F13" s="9" t="s">
        <v>210</v>
      </c>
      <c r="G13" s="9" t="s">
        <v>211</v>
      </c>
      <c r="H13" s="9" t="s">
        <v>211</v>
      </c>
    </row>
    <row r="14" spans="1:8" ht="25.2" x14ac:dyDescent="0.3">
      <c r="B14" s="12" t="s">
        <v>3444</v>
      </c>
      <c r="C14" s="13" t="s">
        <v>3589</v>
      </c>
      <c r="D14" s="13" t="s">
        <v>3590</v>
      </c>
      <c r="E14" s="13" t="s">
        <v>1580</v>
      </c>
      <c r="F14" s="13" t="s">
        <v>994</v>
      </c>
      <c r="G14" s="13" t="s">
        <v>95</v>
      </c>
      <c r="H14" s="13" t="s">
        <v>77</v>
      </c>
    </row>
    <row r="15" spans="1:8" ht="25.2" x14ac:dyDescent="0.3">
      <c r="B15" s="6" t="s">
        <v>3447</v>
      </c>
      <c r="C15" s="9" t="s">
        <v>1705</v>
      </c>
      <c r="D15" s="9" t="s">
        <v>3591</v>
      </c>
      <c r="E15" s="9" t="s">
        <v>1580</v>
      </c>
      <c r="F15" s="9" t="s">
        <v>47</v>
      </c>
      <c r="G15" s="9" t="s">
        <v>966</v>
      </c>
      <c r="H15" s="9" t="s">
        <v>966</v>
      </c>
    </row>
    <row r="16" spans="1:8" ht="25.2" x14ac:dyDescent="0.3">
      <c r="B16" s="12" t="s">
        <v>3450</v>
      </c>
      <c r="C16" s="13" t="s">
        <v>1614</v>
      </c>
      <c r="D16" s="13" t="s">
        <v>1399</v>
      </c>
      <c r="E16" s="13" t="s">
        <v>1580</v>
      </c>
      <c r="F16" s="13" t="s">
        <v>86</v>
      </c>
      <c r="G16" s="13" t="s">
        <v>87</v>
      </c>
      <c r="H16" s="13" t="s">
        <v>87</v>
      </c>
    </row>
    <row r="17" spans="2:8" ht="25.2" x14ac:dyDescent="0.3">
      <c r="B17" s="6" t="s">
        <v>3452</v>
      </c>
      <c r="C17" s="9" t="s">
        <v>1584</v>
      </c>
      <c r="D17" s="9" t="s">
        <v>202</v>
      </c>
      <c r="E17" s="9" t="s">
        <v>3429</v>
      </c>
      <c r="F17" s="9" t="s">
        <v>3430</v>
      </c>
      <c r="G17" s="9" t="s">
        <v>3430</v>
      </c>
      <c r="H17" s="9" t="s">
        <v>3430</v>
      </c>
    </row>
    <row r="18" spans="2:8" ht="25.2" x14ac:dyDescent="0.3">
      <c r="B18" s="12" t="s">
        <v>3453</v>
      </c>
      <c r="C18" s="13" t="s">
        <v>1718</v>
      </c>
      <c r="D18" s="13" t="s">
        <v>3391</v>
      </c>
      <c r="E18" s="13" t="s">
        <v>3429</v>
      </c>
      <c r="F18" s="13" t="s">
        <v>3430</v>
      </c>
      <c r="G18" s="13" t="s">
        <v>3430</v>
      </c>
      <c r="H18" s="13" t="s">
        <v>3430</v>
      </c>
    </row>
    <row r="19" spans="2:8" ht="25.2" x14ac:dyDescent="0.3">
      <c r="B19" s="6" t="s">
        <v>3455</v>
      </c>
      <c r="C19" s="9" t="s">
        <v>1611</v>
      </c>
      <c r="D19" s="9" t="s">
        <v>2118</v>
      </c>
      <c r="E19" s="9" t="s">
        <v>1580</v>
      </c>
      <c r="F19" s="9" t="s">
        <v>86</v>
      </c>
      <c r="G19" s="9" t="s">
        <v>87</v>
      </c>
      <c r="H19" s="9" t="s">
        <v>87</v>
      </c>
    </row>
    <row r="20" spans="2:8" ht="25.2" x14ac:dyDescent="0.3">
      <c r="B20" s="12" t="s">
        <v>3457</v>
      </c>
      <c r="C20" s="13" t="s">
        <v>1691</v>
      </c>
      <c r="D20" s="13" t="s">
        <v>2682</v>
      </c>
      <c r="E20" s="13" t="s">
        <v>1580</v>
      </c>
      <c r="F20" s="13" t="s">
        <v>82</v>
      </c>
      <c r="G20" s="13" t="s">
        <v>82</v>
      </c>
      <c r="H20" s="13" t="s">
        <v>82</v>
      </c>
    </row>
    <row r="21" spans="2:8" ht="25.2" x14ac:dyDescent="0.3">
      <c r="B21" s="10" t="s">
        <v>3459</v>
      </c>
      <c r="C21" s="11" t="s">
        <v>3592</v>
      </c>
      <c r="D21" s="11" t="s">
        <v>3593</v>
      </c>
      <c r="E21" s="11" t="s">
        <v>1580</v>
      </c>
      <c r="F21" s="11" t="s">
        <v>3594</v>
      </c>
      <c r="G21" s="11" t="s">
        <v>3595</v>
      </c>
      <c r="H21" s="11" t="s">
        <v>3596</v>
      </c>
    </row>
  </sheetData>
  <pageMargins left="0.7" right="0.7" top="0.75" bottom="0.75" header="0.3" footer="0.3"/>
  <pageSetup paperSize="9" orientation="portrait" horizontalDpi="300" verticalDpi="300"/>
</worksheet>
</file>

<file path=xl/worksheets/sheet10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4-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HSMDEF-DEFI-REV'!A1", "Zurück")</f>
        <v>Zurück</v>
      </c>
    </row>
  </sheetData>
  <pageMargins left="0.7" right="0.7" top="0.75" bottom="0.75" header="0.3" footer="0.3"/>
  <pageSetup paperSize="9" orientation="portrait" horizontalDpi="300" verticalDpi="300"/>
</worksheet>
</file>

<file path=xl/worksheets/sheet10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4-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HSMDEF-DEFI-REV'!A1", "Zurück")</f>
        <v>Zurück</v>
      </c>
    </row>
  </sheetData>
  <pageMargins left="0.7" right="0.7" top="0.75" bottom="0.75" header="0.3" footer="0.3"/>
  <pageSetup paperSize="9" orientation="portrait" horizontalDpi="300" verticalDpi="300"/>
</worksheet>
</file>

<file path=xl/worksheets/sheet10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4-000000000000}">
  <dimension ref="A1:K10"/>
  <sheetViews>
    <sheetView workbookViewId="0"/>
  </sheetViews>
  <sheetFormatPr baseColWidth="10" defaultRowHeight="14.4" x14ac:dyDescent="0.3"/>
  <cols>
    <col min="2" max="2" width="9.6640625" customWidth="1"/>
    <col min="3" max="3" width="54.777343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HSMDEF-DEFI-REV'!A1", "Zurück")</f>
        <v>Zurück</v>
      </c>
    </row>
    <row r="3" spans="1:11" x14ac:dyDescent="0.3">
      <c r="B3" s="7" t="s">
        <v>4507</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740</v>
      </c>
      <c r="C6" s="6" t="s">
        <v>709</v>
      </c>
      <c r="D6" s="6" t="s">
        <v>1621</v>
      </c>
      <c r="E6" s="9" t="s">
        <v>1580</v>
      </c>
      <c r="F6" s="9" t="s">
        <v>1580</v>
      </c>
      <c r="G6" s="9" t="s">
        <v>1580</v>
      </c>
      <c r="H6" s="9" t="s">
        <v>1580</v>
      </c>
      <c r="I6" s="9" t="s">
        <v>1580</v>
      </c>
      <c r="J6" s="9" t="s">
        <v>1580</v>
      </c>
      <c r="K6" s="9" t="s">
        <v>1586</v>
      </c>
    </row>
    <row r="7" spans="1:11" x14ac:dyDescent="0.3">
      <c r="B7" s="6" t="s">
        <v>740</v>
      </c>
      <c r="C7" s="6" t="s">
        <v>709</v>
      </c>
      <c r="D7" s="6" t="s">
        <v>4452</v>
      </c>
      <c r="E7" s="9" t="s">
        <v>1580</v>
      </c>
      <c r="F7" s="9" t="s">
        <v>1580</v>
      </c>
      <c r="G7" s="9" t="s">
        <v>1580</v>
      </c>
      <c r="H7" s="9" t="s">
        <v>1580</v>
      </c>
      <c r="I7" s="9" t="s">
        <v>1580</v>
      </c>
      <c r="J7" s="9" t="s">
        <v>1580</v>
      </c>
      <c r="K7" s="9" t="s">
        <v>1580</v>
      </c>
    </row>
    <row r="8" spans="1:11" x14ac:dyDescent="0.3">
      <c r="B8" s="6" t="s">
        <v>741</v>
      </c>
      <c r="C8" s="6" t="s">
        <v>419</v>
      </c>
      <c r="D8" s="6" t="s">
        <v>1621</v>
      </c>
      <c r="E8" s="9" t="s">
        <v>1580</v>
      </c>
      <c r="F8" s="9" t="s">
        <v>1580</v>
      </c>
      <c r="G8" s="9" t="s">
        <v>1580</v>
      </c>
      <c r="H8" s="9" t="s">
        <v>1580</v>
      </c>
      <c r="I8" s="9" t="s">
        <v>1580</v>
      </c>
      <c r="J8" s="9" t="s">
        <v>1580</v>
      </c>
      <c r="K8" s="9" t="s">
        <v>1580</v>
      </c>
    </row>
    <row r="9" spans="1:11" x14ac:dyDescent="0.3">
      <c r="B9" s="6" t="s">
        <v>741</v>
      </c>
      <c r="C9" s="6" t="s">
        <v>419</v>
      </c>
      <c r="D9" s="6" t="s">
        <v>4452</v>
      </c>
      <c r="E9" s="9" t="s">
        <v>1580</v>
      </c>
      <c r="F9" s="9" t="s">
        <v>1580</v>
      </c>
      <c r="G9" s="9" t="s">
        <v>1580</v>
      </c>
      <c r="H9" s="9" t="s">
        <v>1580</v>
      </c>
      <c r="I9" s="9" t="s">
        <v>1580</v>
      </c>
      <c r="J9" s="9" t="s">
        <v>1580</v>
      </c>
      <c r="K9" s="9" t="s">
        <v>1580</v>
      </c>
    </row>
    <row r="10" spans="1:11" x14ac:dyDescent="0.3">
      <c r="B10"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0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4-000000000000}">
  <dimension ref="A1:K18"/>
  <sheetViews>
    <sheetView workbookViewId="0"/>
  </sheetViews>
  <sheetFormatPr baseColWidth="10" defaultRowHeight="14.4" x14ac:dyDescent="0.3"/>
  <cols>
    <col min="2" max="2" width="9.6640625" customWidth="1"/>
    <col min="3" max="3" width="49.554687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HSMDEF-DEFI-REV'!A1", "Zurück")</f>
        <v>Zurück</v>
      </c>
    </row>
    <row r="3" spans="1:11" x14ac:dyDescent="0.3">
      <c r="B3" s="7" t="s">
        <v>4473</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231</v>
      </c>
      <c r="C7" s="6" t="s">
        <v>232</v>
      </c>
      <c r="D7" s="6" t="s">
        <v>1621</v>
      </c>
      <c r="E7" s="9" t="s">
        <v>1580</v>
      </c>
      <c r="F7" s="9" t="s">
        <v>1580</v>
      </c>
      <c r="G7" s="9" t="s">
        <v>1580</v>
      </c>
      <c r="H7" s="9" t="s">
        <v>1580</v>
      </c>
      <c r="I7" s="9" t="s">
        <v>1580</v>
      </c>
      <c r="J7" s="9" t="s">
        <v>1580</v>
      </c>
      <c r="K7" s="9" t="s">
        <v>1580</v>
      </c>
    </row>
    <row r="8" spans="1:11" x14ac:dyDescent="0.3">
      <c r="B8" s="6" t="s">
        <v>231</v>
      </c>
      <c r="C8" s="6" t="s">
        <v>232</v>
      </c>
      <c r="D8" s="6" t="s">
        <v>4452</v>
      </c>
      <c r="E8" s="9" t="s">
        <v>1580</v>
      </c>
      <c r="F8" s="9" t="s">
        <v>1580</v>
      </c>
      <c r="G8" s="9" t="s">
        <v>1580</v>
      </c>
      <c r="H8" s="9" t="s">
        <v>1580</v>
      </c>
      <c r="I8" s="9" t="s">
        <v>1580</v>
      </c>
      <c r="J8" s="9" t="s">
        <v>1580</v>
      </c>
      <c r="K8" s="9" t="s">
        <v>1580</v>
      </c>
    </row>
    <row r="9" spans="1:11" x14ac:dyDescent="0.3">
      <c r="B9" s="23" t="s">
        <v>40</v>
      </c>
      <c r="C9" s="23"/>
      <c r="D9" s="23"/>
      <c r="E9" s="29"/>
      <c r="F9" s="29"/>
      <c r="G9" s="29"/>
      <c r="H9" s="29"/>
      <c r="I9" s="29"/>
      <c r="J9" s="29"/>
      <c r="K9" s="29"/>
    </row>
    <row r="10" spans="1:11" x14ac:dyDescent="0.3">
      <c r="B10" s="6" t="s">
        <v>235</v>
      </c>
      <c r="C10" s="6" t="s">
        <v>204</v>
      </c>
      <c r="D10" s="6" t="s">
        <v>1621</v>
      </c>
      <c r="E10" s="9" t="s">
        <v>1580</v>
      </c>
      <c r="F10" s="9" t="s">
        <v>1580</v>
      </c>
      <c r="G10" s="9" t="s">
        <v>1580</v>
      </c>
      <c r="H10" s="9" t="s">
        <v>1580</v>
      </c>
      <c r="I10" s="9" t="s">
        <v>1580</v>
      </c>
      <c r="J10" s="9" t="s">
        <v>1580</v>
      </c>
      <c r="K10" s="9" t="s">
        <v>1580</v>
      </c>
    </row>
    <row r="11" spans="1:11" x14ac:dyDescent="0.3">
      <c r="B11" s="6" t="s">
        <v>235</v>
      </c>
      <c r="C11" s="6" t="s">
        <v>204</v>
      </c>
      <c r="D11" s="6" t="s">
        <v>4452</v>
      </c>
      <c r="E11" s="9" t="s">
        <v>1580</v>
      </c>
      <c r="F11" s="9" t="s">
        <v>1580</v>
      </c>
      <c r="G11" s="9" t="s">
        <v>1580</v>
      </c>
      <c r="H11" s="9" t="s">
        <v>1580</v>
      </c>
      <c r="I11" s="9" t="s">
        <v>1580</v>
      </c>
      <c r="J11" s="9" t="s">
        <v>1580</v>
      </c>
      <c r="K11" s="9" t="s">
        <v>1580</v>
      </c>
    </row>
    <row r="12" spans="1:11" x14ac:dyDescent="0.3">
      <c r="B12" s="6" t="s">
        <v>236</v>
      </c>
      <c r="C12" s="6" t="s">
        <v>42</v>
      </c>
      <c r="D12" s="6" t="s">
        <v>1621</v>
      </c>
      <c r="E12" s="9" t="s">
        <v>1580</v>
      </c>
      <c r="F12" s="9" t="s">
        <v>1580</v>
      </c>
      <c r="G12" s="9" t="s">
        <v>1580</v>
      </c>
      <c r="H12" s="9" t="s">
        <v>1580</v>
      </c>
      <c r="I12" s="9" t="s">
        <v>1580</v>
      </c>
      <c r="J12" s="9" t="s">
        <v>1580</v>
      </c>
      <c r="K12" s="9" t="s">
        <v>1580</v>
      </c>
    </row>
    <row r="13" spans="1:11" x14ac:dyDescent="0.3">
      <c r="B13" s="6" t="s">
        <v>236</v>
      </c>
      <c r="C13" s="6" t="s">
        <v>42</v>
      </c>
      <c r="D13" s="6" t="s">
        <v>4452</v>
      </c>
      <c r="E13" s="9" t="s">
        <v>1580</v>
      </c>
      <c r="F13" s="9" t="s">
        <v>1580</v>
      </c>
      <c r="G13" s="9" t="s">
        <v>1580</v>
      </c>
      <c r="H13" s="9" t="s">
        <v>1580</v>
      </c>
      <c r="I13" s="9" t="s">
        <v>1580</v>
      </c>
      <c r="J13" s="9" t="s">
        <v>1580</v>
      </c>
      <c r="K13" s="9" t="s">
        <v>1580</v>
      </c>
    </row>
    <row r="14" spans="1:11" x14ac:dyDescent="0.3">
      <c r="B14" s="6" t="s">
        <v>237</v>
      </c>
      <c r="C14" s="6" t="s">
        <v>46</v>
      </c>
      <c r="D14" s="6" t="s">
        <v>1621</v>
      </c>
      <c r="E14" s="9" t="s">
        <v>1580</v>
      </c>
      <c r="F14" s="9" t="s">
        <v>1580</v>
      </c>
      <c r="G14" s="9" t="s">
        <v>1580</v>
      </c>
      <c r="H14" s="9" t="s">
        <v>1580</v>
      </c>
      <c r="I14" s="9" t="s">
        <v>1580</v>
      </c>
      <c r="J14" s="9" t="s">
        <v>1580</v>
      </c>
      <c r="K14" s="9" t="s">
        <v>1580</v>
      </c>
    </row>
    <row r="15" spans="1:11" x14ac:dyDescent="0.3">
      <c r="B15" s="6" t="s">
        <v>237</v>
      </c>
      <c r="C15" s="6" t="s">
        <v>46</v>
      </c>
      <c r="D15" s="6" t="s">
        <v>4452</v>
      </c>
      <c r="E15" s="9" t="s">
        <v>1580</v>
      </c>
      <c r="F15" s="9" t="s">
        <v>1580</v>
      </c>
      <c r="G15" s="9" t="s">
        <v>1580</v>
      </c>
      <c r="H15" s="9" t="s">
        <v>1580</v>
      </c>
      <c r="I15" s="9" t="s">
        <v>1580</v>
      </c>
      <c r="J15" s="9" t="s">
        <v>1580</v>
      </c>
      <c r="K15" s="9" t="s">
        <v>1580</v>
      </c>
    </row>
    <row r="16" spans="1:11" x14ac:dyDescent="0.3">
      <c r="B16" s="6" t="s">
        <v>238</v>
      </c>
      <c r="C16" s="6" t="s">
        <v>50</v>
      </c>
      <c r="D16" s="6" t="s">
        <v>1621</v>
      </c>
      <c r="E16" s="9" t="s">
        <v>1580</v>
      </c>
      <c r="F16" s="9" t="s">
        <v>1580</v>
      </c>
      <c r="G16" s="9" t="s">
        <v>1580</v>
      </c>
      <c r="H16" s="9" t="s">
        <v>1580</v>
      </c>
      <c r="I16" s="9" t="s">
        <v>1580</v>
      </c>
      <c r="J16" s="9" t="s">
        <v>1580</v>
      </c>
      <c r="K16" s="9" t="s">
        <v>1580</v>
      </c>
    </row>
    <row r="17" spans="2:11" x14ac:dyDescent="0.3">
      <c r="B17" s="6" t="s">
        <v>238</v>
      </c>
      <c r="C17" s="6" t="s">
        <v>50</v>
      </c>
      <c r="D17" s="6" t="s">
        <v>4452</v>
      </c>
      <c r="E17" s="9" t="s">
        <v>1580</v>
      </c>
      <c r="F17" s="9" t="s">
        <v>1580</v>
      </c>
      <c r="G17" s="9" t="s">
        <v>1580</v>
      </c>
      <c r="H17" s="9" t="s">
        <v>1580</v>
      </c>
      <c r="I17" s="9" t="s">
        <v>1580</v>
      </c>
      <c r="J17" s="9" t="s">
        <v>1580</v>
      </c>
      <c r="K17" s="9" t="s">
        <v>1580</v>
      </c>
    </row>
    <row r="18" spans="2:11" x14ac:dyDescent="0.3">
      <c r="B18" s="17" t="s">
        <v>968</v>
      </c>
    </row>
  </sheetData>
  <mergeCells count="6">
    <mergeCell ref="B9:K9"/>
    <mergeCell ref="B4:B5"/>
    <mergeCell ref="C4:C5"/>
    <mergeCell ref="D4:D5"/>
    <mergeCell ref="E4:K4"/>
    <mergeCell ref="B6:K6"/>
  </mergeCells>
  <pageMargins left="0.7" right="0.7" top="0.75" bottom="0.75" header="0.3" footer="0.3"/>
  <pageSetup paperSize="9" orientation="portrait" horizontalDpi="300" verticalDpi="300"/>
</worksheet>
</file>

<file path=xl/worksheets/sheet10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4-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HSMDEF-DEFI-REV'!A1", "Zurück")</f>
        <v>Zurück</v>
      </c>
    </row>
  </sheetData>
  <pageMargins left="0.7" right="0.7" top="0.75" bottom="0.75" header="0.3" footer="0.3"/>
  <pageSetup paperSize="9" orientation="portrait" horizontalDpi="300" verticalDpi="300"/>
</worksheet>
</file>

<file path=xl/worksheets/sheet10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4-000000000000}">
  <dimension ref="A1:C41"/>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HYPERLINK("#'PM-GEBH - K3_1_QI'!A1", "Qualitätsindikatoren: Übersicht über Auffälligkeiten und Qualitätssicherungsmaßnahmen gem. § 17 DeQS-RL")</f>
        <v>Qualitätsindikatoren: Übersicht über Auffälligkeiten und Qualitätssicherungsmaßnahmen gem. § 17 DeQS-RL</v>
      </c>
      <c r="C6" s="2" t="str">
        <f>HYPERLINK("#'PM-GEBH - K3_1_QI'!A1", "K3_1_QI")</f>
        <v>K3_1_QI</v>
      </c>
    </row>
    <row r="7" spans="1:3" x14ac:dyDescent="0.3">
      <c r="B7" s="2" t="str">
        <f>HYPERLINK("#'PM-GEBH - K3_1_AK'!A1", "Auffälligkeitskriterien: Übersicht über Auffälligkeiten und Qualitätssicherungsmaßnahmen gem. § 17 DeQS-RL")</f>
        <v>Auffälligkeitskriterien: Übersicht über Auffälligkeiten und Qualitätssicherungsmaßnahmen gem. § 17 DeQS-RL</v>
      </c>
      <c r="C7" s="2" t="str">
        <f>HYPERLINK("#'PM-GEBH - K3_1_AK'!A1", "K3_1_AK")</f>
        <v>K3_1_AK</v>
      </c>
    </row>
    <row r="8" spans="1:3" x14ac:dyDescent="0.3">
      <c r="B8" s="2" t="str">
        <f>HYPERLINK("#'PM-GEBH - K3_2_QI'!A1", "Qualitätsindikatoren: Auffälligkeiten und Bewertungen nach Abschluss des Stellungnahmeverfahrens (AJ 2024)")</f>
        <v>Qualitätsindikatoren: Auffälligkeiten und Bewertungen nach Abschluss des Stellungnahmeverfahrens (AJ 2024)</v>
      </c>
      <c r="C8" s="2" t="str">
        <f>HYPERLINK("#'PM-GEBH - K3_2_QI'!A1", "K3_2_QI")</f>
        <v>K3_2_QI</v>
      </c>
    </row>
    <row r="9" spans="1:3" x14ac:dyDescent="0.3">
      <c r="B9" s="2" t="str">
        <f>HYPERLINK("#'PM-GEBH - K3_2_AK'!A1", "Auffälligkeitskriterien: Auffälligkeiten und Bewertungen nach Abschluss des Stellungnahmeverfahrens (AJ 2024)")</f>
        <v>Auffälligkeitskriterien: Auffälligkeiten und Bewertungen nach Abschluss des Stellungnahmeverfahrens (AJ 2024)</v>
      </c>
      <c r="C9" s="2" t="str">
        <f>HYPERLINK("#'PM-GEBH - K3_2_AK'!A1", "K3_2_AK")</f>
        <v>K3_2_AK</v>
      </c>
    </row>
    <row r="10" spans="1:3" x14ac:dyDescent="0.3">
      <c r="B10" s="2" t="str">
        <f>HYPERLINK("#'PM-GEBH - K3_3_QI'!A1", "Qualitätsindikatoren: Wiederholte Auffälligkeiten (AJ 2024 und Vorjahre)")</f>
        <v>Qualitätsindikatoren: Wiederholte Auffälligkeiten (AJ 2024 und Vorjahre)</v>
      </c>
      <c r="C10" s="2" t="str">
        <f>HYPERLINK("#'PM-GEBH - K3_3_QI'!A1", "K3_3_QI")</f>
        <v>K3_3_QI</v>
      </c>
    </row>
    <row r="11" spans="1:3" x14ac:dyDescent="0.3">
      <c r="B11" s="2" t="str">
        <f>HYPERLINK("#'PM-GEBH - K3_3_AK'!A1", "Auffälligkeitskriterien: Wiederholte Auffälligkeiten (AJ 2024 und Vorjahre)")</f>
        <v>Auffälligkeitskriterien: Wiederholte Auffälligkeiten (AJ 2024 und Vorjahre)</v>
      </c>
      <c r="C11" s="2" t="str">
        <f>HYPERLINK("#'PM-GEBH - K3_3_AK'!A1", "K3_3_AK")</f>
        <v>K3_3_AK</v>
      </c>
    </row>
    <row r="12" spans="1:3" x14ac:dyDescent="0.3">
      <c r="B12" s="2" t="str">
        <f>HYPERLINK("#'PM-GEBH - K3_4_QI'!A1", "Qualitätsindikatoren: Mehrfache Auffälligkeiten bei Leistungserbringern (AJ 2024)")</f>
        <v>Qualitätsindikatoren: Mehrfache Auffälligkeiten bei Leistungserbringern (AJ 2024)</v>
      </c>
      <c r="C12" s="2" t="str">
        <f>HYPERLINK("#'PM-GEBH - K3_4_QI'!A1", "K3_4_QI")</f>
        <v>K3_4_QI</v>
      </c>
    </row>
    <row r="13" spans="1:3" x14ac:dyDescent="0.3">
      <c r="B13" s="2" t="str">
        <f>HYPERLINK("#'PM-GEBH - K3_4_AK'!A1", "Auffälligkeitskriterien: Mehrfache Auffälligkeiten bei Leistungserbringern (AJ 2024)")</f>
        <v>Auffälligkeitskriterien: Mehrfache Auffälligkeiten bei Leistungserbringern (AJ 2024)</v>
      </c>
      <c r="C13" s="2" t="str">
        <f>HYPERLINK("#'PM-GEBH - K3_4_AK'!A1", "K3_4_AK")</f>
        <v>K3_4_AK</v>
      </c>
    </row>
    <row r="14" spans="1:3" x14ac:dyDescent="0.3">
      <c r="B14" s="2" t="str">
        <f>HYPERLINK("#'PM-GEBH - K3_5_QI'!A1", "Auffälligkeiten und Stellungnahmeverfahren nach Fallzahl pro Qualitätsindikator (AJ 2024)")</f>
        <v>Auffälligkeiten und Stellungnahmeverfahren nach Fallzahl pro Qualitätsindikator (AJ 2024)</v>
      </c>
      <c r="C14" s="2" t="str">
        <f>HYPERLINK("#'PM-GEBH - K3_5_QI'!A1", "K3_5_QI")</f>
        <v>K3_5_QI</v>
      </c>
    </row>
    <row r="15" spans="1:3" x14ac:dyDescent="0.3">
      <c r="B15" s="2" t="str">
        <f>HYPERLINK("#'PM-GEBH - A_1_QI'!A1", "Qualitätsindikatoren: Art der Auffälligkeit (AJ 2024)")</f>
        <v>Qualitätsindikatoren: Art der Auffälligkeit (AJ 2024)</v>
      </c>
      <c r="C15" s="2" t="str">
        <f>HYPERLINK("#'PM-GEBH - A_1_QI'!A1", "A_1_QI")</f>
        <v>A_1_QI</v>
      </c>
    </row>
    <row r="16" spans="1:3" x14ac:dyDescent="0.3">
      <c r="B16" s="2" t="str">
        <f>HYPERLINK("#'PM-GEBH - A_1_AK'!A1", "Auffälligkeitskriterien: Art der Auffälligkeit (AJ 2024)")</f>
        <v>Auffälligkeitskriterien: Art der Auffälligkeit (AJ 2024)</v>
      </c>
      <c r="C16" s="2" t="str">
        <f>HYPERLINK("#'PM-GEBH - A_1_AK'!A1", "A_1_AK")</f>
        <v>A_1_AK</v>
      </c>
    </row>
    <row r="17" spans="2:3" x14ac:dyDescent="0.3">
      <c r="B17" s="2" t="str">
        <f>HYPERLINK("#'PM-GEBH - A_2_QI_a'!A1", "Qualitätsindikatoren: Stellungnahmeverfahren (AJ 2024)")</f>
        <v>Qualitätsindikatoren: Stellungnahmeverfahren (AJ 2024)</v>
      </c>
      <c r="C17" s="2" t="str">
        <f>HYPERLINK("#'PM-GEBH - A_2_QI_a'!A1", "A_2_QI_a")</f>
        <v>A_2_QI_a</v>
      </c>
    </row>
    <row r="18" spans="2:3" x14ac:dyDescent="0.3">
      <c r="B18" s="2" t="str">
        <f>HYPERLINK("#'PM-GEBH - A_2_AK_a'!A1", "Auffälligkeitskriterien: Stellungnahmeverfahren (AJ 2024)")</f>
        <v>Auffälligkeitskriterien: Stellungnahmeverfahren (AJ 2024)</v>
      </c>
      <c r="C18" s="2" t="str">
        <f>HYPERLINK("#'PM-GEBH - A_2_AK_a'!A1", "A_2_AK_a")</f>
        <v>A_2_AK_a</v>
      </c>
    </row>
    <row r="19" spans="2:3" x14ac:dyDescent="0.3">
      <c r="B19" s="2" t="str">
        <f>HYPERLINK("#'PM-GEBH - A_2_QI_b'!A1", "Qualitätsindikatoren: Freitextkommentare zur Nicht-Einleitung von Stellungnahmeverfahren (AJ 2024)")</f>
        <v>Qualitätsindikatoren: Freitextkommentare zur Nicht-Einleitung von Stellungnahmeverfahren (AJ 2024)</v>
      </c>
      <c r="C19" s="2" t="str">
        <f>HYPERLINK("#'PM-GEBH - A_2_QI_b'!A1", "A_2_QI_b")</f>
        <v>A_2_QI_b</v>
      </c>
    </row>
    <row r="20" spans="2:3" x14ac:dyDescent="0.3">
      <c r="B20" s="2" t="str">
        <f>HYPERLINK("#'PM-GEBH - A_2_AK_b'!A1", "Auffälligkeitskriterien: Freitextkommentare zur Nicht-Einleitung von Stellungnahmeverfahren (AJ 2024)")</f>
        <v>Auffälligkeitskriterien: Freitextkommentare zur Nicht-Einleitung von Stellungnahmeverfahren (AJ 2024)</v>
      </c>
      <c r="C20" s="2" t="str">
        <f>HYPERLINK("#'PM-GEBH - A_2_AK_b'!A1", "A_2_AK_b")</f>
        <v>A_2_AK_b</v>
      </c>
    </row>
    <row r="21" spans="2:3" x14ac:dyDescent="0.3">
      <c r="B21" s="2" t="str">
        <f>HYPERLINK("#'PM-GEBH - A_3_AK_a'!A1", "Auffälligkeitskriterien: Bewertung der qualitativ auffälligen Ergebnisse (AJ 2024)")</f>
        <v>Auffälligkeitskriterien: Bewertung der qualitativ auffälligen Ergebnisse (AJ 2024)</v>
      </c>
      <c r="C21" s="2" t="str">
        <f>HYPERLINK("#'PM-GEBH - A_3_AK_a'!A1", "A_3_AK_a")</f>
        <v>A_3_AK_a</v>
      </c>
    </row>
    <row r="22" spans="2:3" x14ac:dyDescent="0.3">
      <c r="B22" s="2" t="str">
        <f>HYPERLINK("#'PM-GEBH - A_3_AK_b'!A1", "Auffälligkeitskriterien: Freitextkommentare zur Bewertung der qualitativ auffälligen Ergebnisse (AJ 2024)")</f>
        <v>Auffälligkeitskriterien: Freitextkommentare zur Bewertung der qualitativ auffälligen Ergebnisse (AJ 2024)</v>
      </c>
      <c r="C22" s="2" t="str">
        <f>HYPERLINK("#'PM-GEBH - A_3_AK_b'!A1", "A_3_AK_b")</f>
        <v>A_3_AK_b</v>
      </c>
    </row>
    <row r="23" spans="2:3" x14ac:dyDescent="0.3">
      <c r="B23" s="2" t="str">
        <f>HYPERLINK("#'PM-GEBH - A_4_QI_a'!A1", "Qualitätsindikatoren: Bewertung der qualitativ auffälligen Ergebnisse (AJ 2024)")</f>
        <v>Qualitätsindikatoren: Bewertung der qualitativ auffälligen Ergebnisse (AJ 2024)</v>
      </c>
      <c r="C23" s="2" t="str">
        <f>HYPERLINK("#'PM-GEBH - A_4_QI_a'!A1", "A_4_QI_a")</f>
        <v>A_4_QI_a</v>
      </c>
    </row>
    <row r="24" spans="2:3" x14ac:dyDescent="0.3">
      <c r="B24" s="2" t="str">
        <f>HYPERLINK("#'PM-GEBH - A_4_QI_b'!A1", "Qualitätsindikatoren: Freitextkommentare zur Bewertung der qualitativ auffälligen Ergebnisse (AJ 2024)")</f>
        <v>Qualitätsindikatoren: Freitextkommentare zur Bewertung der qualitativ auffälligen Ergebnisse (AJ 2024)</v>
      </c>
      <c r="C24" s="2" t="str">
        <f>HYPERLINK("#'PM-GEBH - A_4_QI_b'!A1", "A_4_QI_b")</f>
        <v>A_4_QI_b</v>
      </c>
    </row>
    <row r="25" spans="2:3" x14ac:dyDescent="0.3">
      <c r="B25" s="2" t="str">
        <f>HYPERLINK("#'PM-GEBH - A_5_AK_a'!A1", "Auffälligkeitskriterien: Bewertung der qualitativ unauffälligen Ergebnisse (AJ 2024)")</f>
        <v>Auffälligkeitskriterien: Bewertung der qualitativ unauffälligen Ergebnisse (AJ 2024)</v>
      </c>
      <c r="C25" s="2" t="str">
        <f>HYPERLINK("#'PM-GEBH - A_5_AK_a'!A1", "A_5_AK_a")</f>
        <v>A_5_AK_a</v>
      </c>
    </row>
    <row r="26" spans="2:3" x14ac:dyDescent="0.3">
      <c r="B26" s="2" t="str">
        <f>HYPERLINK("#'PM-GEBH - A_5_AK_b'!A1", "Auffälligkeitskriterien: Freitextkommentare zur Bewertung der qualitativ unauffälligen Ergebnisse (AJ 2024)")</f>
        <v>Auffälligkeitskriterien: Freitextkommentare zur Bewertung der qualitativ unauffälligen Ergebnisse (AJ 2024)</v>
      </c>
      <c r="C26" s="2" t="str">
        <f>HYPERLINK("#'PM-GEBH - A_5_AK_b'!A1", "A_5_AK_b")</f>
        <v>A_5_AK_b</v>
      </c>
    </row>
    <row r="27" spans="2:3" x14ac:dyDescent="0.3">
      <c r="B27" s="2" t="str">
        <f>HYPERLINK("#'PM-GEBH - A_6_QI_a'!A1", "Qualitätsindikatoren: Bewertung der qualitativ unauffälligen Ergebnisse (AJ 2024)")</f>
        <v>Qualitätsindikatoren: Bewertung der qualitativ unauffälligen Ergebnisse (AJ 2024)</v>
      </c>
      <c r="C27" s="2" t="str">
        <f>HYPERLINK("#'PM-GEBH - A_6_QI_a'!A1", "A_6_QI_a")</f>
        <v>A_6_QI_a</v>
      </c>
    </row>
    <row r="28" spans="2:3" x14ac:dyDescent="0.3">
      <c r="B28" s="2" t="str">
        <f>HYPERLINK("#'PM-GEBH - A_6_QI_b'!A1", "Qualitätsindikatoren: Freitextkommentare zur Bewertung der qualitativ unauffälligen Ergebnisse (AJ 2024)")</f>
        <v>Qualitätsindikatoren: Freitextkommentare zur Bewertung der qualitativ unauffälligen Ergebnisse (AJ 2024)</v>
      </c>
      <c r="C28" s="2" t="str">
        <f>HYPERLINK("#'PM-GEBH - A_6_QI_b'!A1", "A_6_QI_b")</f>
        <v>A_6_QI_b</v>
      </c>
    </row>
    <row r="29" spans="2:3" x14ac:dyDescent="0.3">
      <c r="B29" s="2" t="str">
        <f>HYPERLINK("#'PM-GEBH - A_7_AK_a'!A1", "Auffälligkeitskriterien: Bewertung der  Ergebnisse als Sonstiges (AJ 2024)")</f>
        <v>Auffälligkeitskriterien: Bewertung der  Ergebnisse als Sonstiges (AJ 2024)</v>
      </c>
      <c r="C29" s="2" t="str">
        <f>HYPERLINK("#'PM-GEBH - A_7_AK_a'!A1", "A_7_AK_a")</f>
        <v>A_7_AK_a</v>
      </c>
    </row>
    <row r="30" spans="2:3" x14ac:dyDescent="0.3">
      <c r="B30" s="2" t="str">
        <f>HYPERLINK("#'PM-GEBH - A_7_AK_b'!A1", "Auffälligkeitskriterien: Freitextkommentare zur Bewertung der Ergebnisse als Sonstiges (AJ 2024)")</f>
        <v>Auffälligkeitskriterien: Freitextkommentare zur Bewertung der Ergebnisse als Sonstiges (AJ 2024)</v>
      </c>
      <c r="C30" s="2" t="str">
        <f>HYPERLINK("#'PM-GEBH - A_7_AK_b'!A1", "A_7_AK_b")</f>
        <v>A_7_AK_b</v>
      </c>
    </row>
    <row r="31" spans="2:3" x14ac:dyDescent="0.3">
      <c r="B31" s="2" t="str">
        <f>HYPERLINK("#'PM-GEBH - A_8_QI_a'!A1", "Qualitätsindikatoren: Bewertung der Ergebnisse als Dokumentationsfehler oder Sonstiges (AJ 2024)")</f>
        <v>Qualitätsindikatoren: Bewertung der Ergebnisse als Dokumentationsfehler oder Sonstiges (AJ 2024)</v>
      </c>
      <c r="C31" s="2" t="str">
        <f>HYPERLINK("#'PM-GEBH - A_8_QI_a'!A1", "A_8_QI_a")</f>
        <v>A_8_QI_a</v>
      </c>
    </row>
    <row r="32" spans="2:3" x14ac:dyDescent="0.3">
      <c r="B32" s="2" t="str">
        <f>HYPERLINK("#'PM-GEBH - A_8_QI_b'!A1", "Qualitätsindikatoren: Freitextkommentare zur Bewertung der Ergebnisse als Dokumentationsfehler oder Sonstiges (AJ 2024)")</f>
        <v>Qualitätsindikatoren: Freitextkommentare zur Bewertung der Ergebnisse als Dokumentationsfehler oder Sonstiges (AJ 2024)</v>
      </c>
      <c r="C32" s="2" t="str">
        <f>HYPERLINK("#'PM-GEBH - A_8_QI_b'!A1", "A_8_QI_b")</f>
        <v>A_8_QI_b</v>
      </c>
    </row>
    <row r="33" spans="2:3" x14ac:dyDescent="0.3">
      <c r="B33" s="2" t="str">
        <f>HYPERLINK("#'PM-GEBH - A_9_QI'!A1", "Qualitätsindikatoren: Initiierung Maßnahmenstufe 1 und 2 (AJ 2024)")</f>
        <v>Qualitätsindikatoren: Initiierung Maßnahmenstufe 1 und 2 (AJ 2024)</v>
      </c>
      <c r="C33" s="2" t="str">
        <f>HYPERLINK("#'PM-GEBH - A_9_QI'!A1", "A_9_QI")</f>
        <v>A_9_QI</v>
      </c>
    </row>
    <row r="34" spans="2:3" x14ac:dyDescent="0.3">
      <c r="B34" s="2" t="str">
        <f>HYPERLINK("#'PM-GEBH - A_9_AK'!A1", "Auffälligkeitskriterien: Initiierung Maßnahmenstufe 1 und 2 (AJ 2024)")</f>
        <v>Auffälligkeitskriterien: Initiierung Maßnahmenstufe 1 und 2 (AJ 2024)</v>
      </c>
      <c r="C34" s="2" t="str">
        <f>HYPERLINK("#'PM-GEBH - A_9_AK'!A1", "A_9_AK")</f>
        <v>A_9_AK</v>
      </c>
    </row>
    <row r="35" spans="2:3" x14ac:dyDescent="0.3">
      <c r="B35" s="2" t="str">
        <f>HYPERLINK("#'PM-GEBH - A_10_QI'!A1", "Qualitätsindikatoren: Ergebnisse nach Stellungnahmeverfahren pro Bundesland (AJ 2024)")</f>
        <v>Qualitätsindikatoren: Ergebnisse nach Stellungnahmeverfahren pro Bundesland (AJ 2024)</v>
      </c>
      <c r="C35" s="2" t="str">
        <f>HYPERLINK("#'PM-GEBH - A_10_QI'!A1", "A_10_QI")</f>
        <v>A_10_QI</v>
      </c>
    </row>
    <row r="36" spans="2:3" x14ac:dyDescent="0.3">
      <c r="B36" s="2" t="str">
        <f>HYPERLINK("#'PM-GEBH - A_10_AK'!A1", "Auffälligkeitskriterien: Ergebnisse nach Stellungnahmeverfahren pro Bundesland (AJ 2024)")</f>
        <v>Auffälligkeitskriterien: Ergebnisse nach Stellungnahmeverfahren pro Bundesland (AJ 2024)</v>
      </c>
      <c r="C36" s="2" t="str">
        <f>HYPERLINK("#'PM-GEBH - A_10_AK'!A1", "A_10_AK")</f>
        <v>A_10_AK</v>
      </c>
    </row>
    <row r="37" spans="2:3" x14ac:dyDescent="0.3">
      <c r="B37" s="2" t="str">
        <f>HYPERLINK("#'PM-GEBH - A_11_QI_AK'!A1", "Qualitätsindikatoren und Auffälligkeitskriterien: Best Practice (AJ 2024)")</f>
        <v>Qualitätsindikatoren und Auffälligkeitskriterien: Best Practice (AJ 2024)</v>
      </c>
      <c r="C37" s="2" t="str">
        <f>HYPERLINK("#'PM-GEBH - A_11_QI_AK'!A1", "A_11_QI_AK")</f>
        <v>A_11_QI_AK</v>
      </c>
    </row>
    <row r="38" spans="2:3" x14ac:dyDescent="0.3">
      <c r="B38" s="2" t="str">
        <f>HYPERLINK("#'PM-GEBH - A_12_QI'!A1", "Darstellung des Verlaufs der Bewertung (AJ 2024)")</f>
        <v>Darstellung des Verlaufs der Bewertung (AJ 2024)</v>
      </c>
      <c r="C38" s="2" t="str">
        <f>HYPERLINK("#'PM-GEBH - A_12_QI'!A1", "A_12_QI")</f>
        <v>A_12_QI</v>
      </c>
    </row>
    <row r="39" spans="2:3" x14ac:dyDescent="0.3">
      <c r="B39" s="2" t="str">
        <f>HYPERLINK("#'PM-GEBH - A_13_QI'!A1", "Qualitätsindikatoren: Art der Maßnahme in Maßnahmenstufe 1 (AJ 2023 und 2024)")</f>
        <v>Qualitätsindikatoren: Art der Maßnahme in Maßnahmenstufe 1 (AJ 2023 und 2024)</v>
      </c>
      <c r="C39" s="2" t="str">
        <f>HYPERLINK("#'PM-GEBH - A_13_QI'!A1", "A_13_QI")</f>
        <v>A_13_QI</v>
      </c>
    </row>
    <row r="40" spans="2:3" x14ac:dyDescent="0.3">
      <c r="B40" s="2" t="str">
        <f>HYPERLINK("#'PM-GEBH - A_13_AK'!A1", "Auffälligkeitskriterien: Art der Maßnahme in Maßnahmenstufe 1 (AJ 2023 und 2024)")</f>
        <v>Auffälligkeitskriterien: Art der Maßnahme in Maßnahmenstufe 1 (AJ 2023 und 2024)</v>
      </c>
      <c r="C40" s="2" t="str">
        <f>HYPERLINK("#'PM-GEBH - A_13_AK'!A1", "A_13_AK")</f>
        <v>A_13_AK</v>
      </c>
    </row>
    <row r="41" spans="2:3" x14ac:dyDescent="0.3">
      <c r="B41" s="2" t="str">
        <f>HYPERLINK("#'PM-GEBH - A_14_QI_AK'!A1", "Qualitätsindikatoren und Auffälligkeitskriterien: Freitextkommentare zu Maßnahmenstufe 2 (AJ 2024)")</f>
        <v>Qualitätsindikatoren und Auffälligkeitskriterien: Freitextkommentare zu Maßnahmenstufe 2 (AJ 2024)</v>
      </c>
      <c r="C41" s="2" t="str">
        <f>HYPERLINK("#'PM-GEBH - A_14_QI_AK'!A1", "A_14_QI_AK")</f>
        <v>A_14_QI_AK</v>
      </c>
    </row>
  </sheetData>
  <pageMargins left="0.7" right="0.7" top="0.75" bottom="0.75" header="0.3" footer="0.3"/>
  <pageSetup paperSize="9" orientation="portrait" horizontalDpi="300" verticalDpi="300"/>
</worksheet>
</file>

<file path=xl/worksheets/sheet10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4-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PM-GEBH'!A1", "Zurück")</f>
        <v>Zurück</v>
      </c>
    </row>
    <row r="3" spans="1:6" x14ac:dyDescent="0.3">
      <c r="B3" s="7" t="s">
        <v>5288</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5268</v>
      </c>
      <c r="D6" s="9" t="s">
        <v>3429</v>
      </c>
      <c r="E6" s="9" t="s">
        <v>5269</v>
      </c>
      <c r="F6" s="9" t="s">
        <v>3429</v>
      </c>
    </row>
    <row r="7" spans="1:6" x14ac:dyDescent="0.3">
      <c r="B7" s="10" t="s">
        <v>4873</v>
      </c>
      <c r="C7" s="9" t="s">
        <v>5268</v>
      </c>
      <c r="D7" s="9" t="s">
        <v>4530</v>
      </c>
      <c r="E7" s="9" t="s">
        <v>5269</v>
      </c>
      <c r="F7" s="9" t="s">
        <v>4530</v>
      </c>
    </row>
    <row r="8" spans="1:6" x14ac:dyDescent="0.3">
      <c r="B8" s="10" t="s">
        <v>4532</v>
      </c>
      <c r="C8" s="9" t="s">
        <v>5270</v>
      </c>
      <c r="D8" s="9" t="s">
        <v>5114</v>
      </c>
      <c r="E8" s="9" t="s">
        <v>5271</v>
      </c>
      <c r="F8" s="9" t="s">
        <v>5272</v>
      </c>
    </row>
    <row r="9" spans="1:6" x14ac:dyDescent="0.3">
      <c r="B9" s="9" t="s">
        <v>4535</v>
      </c>
      <c r="C9" s="9" t="s">
        <v>3749</v>
      </c>
      <c r="D9" s="9" t="s">
        <v>5273</v>
      </c>
      <c r="E9" s="9" t="s">
        <v>1580</v>
      </c>
      <c r="F9" s="9" t="s">
        <v>4536</v>
      </c>
    </row>
    <row r="10" spans="1:6" x14ac:dyDescent="0.3">
      <c r="B10" s="10" t="s">
        <v>4537</v>
      </c>
      <c r="C10" s="9" t="s">
        <v>4568</v>
      </c>
      <c r="D10" s="9" t="s">
        <v>4530</v>
      </c>
      <c r="E10" s="9" t="s">
        <v>5271</v>
      </c>
      <c r="F10" s="9" t="s">
        <v>4530</v>
      </c>
    </row>
    <row r="11" spans="1:6" x14ac:dyDescent="0.3">
      <c r="B11" s="9" t="s">
        <v>4879</v>
      </c>
      <c r="C11" s="9" t="s">
        <v>4568</v>
      </c>
      <c r="D11" s="9" t="s">
        <v>4530</v>
      </c>
      <c r="E11" s="9" t="s">
        <v>5271</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1892</v>
      </c>
      <c r="D15" s="9" t="s">
        <v>5274</v>
      </c>
      <c r="E15" s="9" t="s">
        <v>1871</v>
      </c>
      <c r="F15" s="9" t="s">
        <v>5275</v>
      </c>
    </row>
    <row r="16" spans="1:6" x14ac:dyDescent="0.3">
      <c r="B16" s="6" t="s">
        <v>4543</v>
      </c>
      <c r="C16" s="9" t="s">
        <v>5276</v>
      </c>
      <c r="D16" s="9" t="s">
        <v>5277</v>
      </c>
      <c r="E16" s="9" t="s">
        <v>5278</v>
      </c>
      <c r="F16" s="9" t="s">
        <v>5279</v>
      </c>
    </row>
    <row r="17" spans="2:6" x14ac:dyDescent="0.3">
      <c r="B17" s="9" t="s">
        <v>4546</v>
      </c>
      <c r="C17" s="9" t="s">
        <v>5276</v>
      </c>
      <c r="D17" s="9" t="s">
        <v>4530</v>
      </c>
      <c r="E17" s="9" t="s">
        <v>5278</v>
      </c>
      <c r="F17" s="9" t="s">
        <v>4530</v>
      </c>
    </row>
    <row r="18" spans="2:6" x14ac:dyDescent="0.3">
      <c r="B18" s="9" t="s">
        <v>4547</v>
      </c>
      <c r="C18" s="9" t="s">
        <v>1586</v>
      </c>
      <c r="D18" s="9" t="s">
        <v>4696</v>
      </c>
      <c r="E18" s="9" t="s">
        <v>1586</v>
      </c>
      <c r="F18" s="9" t="s">
        <v>5280</v>
      </c>
    </row>
    <row r="19" spans="2:6" x14ac:dyDescent="0.3">
      <c r="B19" s="9" t="s">
        <v>4548</v>
      </c>
      <c r="C19" s="9" t="s">
        <v>1580</v>
      </c>
      <c r="D19" s="9" t="s">
        <v>4536</v>
      </c>
      <c r="E19" s="9" t="s">
        <v>1580</v>
      </c>
      <c r="F19" s="9" t="s">
        <v>4536</v>
      </c>
    </row>
    <row r="20" spans="2:6" x14ac:dyDescent="0.3">
      <c r="B20" s="6" t="s">
        <v>4549</v>
      </c>
      <c r="C20" s="9" t="s">
        <v>1580</v>
      </c>
      <c r="D20" s="9" t="s">
        <v>4536</v>
      </c>
      <c r="E20" s="9" t="s">
        <v>1587</v>
      </c>
      <c r="F20" s="9" t="s">
        <v>4534</v>
      </c>
    </row>
    <row r="21" spans="2:6" x14ac:dyDescent="0.3">
      <c r="B21" s="23" t="s">
        <v>4550</v>
      </c>
      <c r="C21" s="24" t="s">
        <v>4523</v>
      </c>
      <c r="D21" s="24" t="s">
        <v>4523</v>
      </c>
      <c r="E21" s="24" t="s">
        <v>4523</v>
      </c>
      <c r="F21" s="24" t="s">
        <v>4523</v>
      </c>
    </row>
    <row r="22" spans="2:6" x14ac:dyDescent="0.3">
      <c r="B22" s="6" t="s">
        <v>4551</v>
      </c>
      <c r="C22" s="9" t="s">
        <v>2116</v>
      </c>
      <c r="D22" s="9" t="s">
        <v>5281</v>
      </c>
      <c r="E22" s="9" t="s">
        <v>5282</v>
      </c>
      <c r="F22" s="9" t="s">
        <v>5283</v>
      </c>
    </row>
    <row r="23" spans="2:6" x14ac:dyDescent="0.3">
      <c r="B23" s="6" t="s">
        <v>4553</v>
      </c>
      <c r="C23" s="9" t="s">
        <v>3571</v>
      </c>
      <c r="D23" s="9" t="s">
        <v>5284</v>
      </c>
      <c r="E23" s="9" t="s">
        <v>1966</v>
      </c>
      <c r="F23" s="9" t="s">
        <v>5285</v>
      </c>
    </row>
    <row r="24" spans="2:6" x14ac:dyDescent="0.3">
      <c r="B24" s="6" t="s">
        <v>4898</v>
      </c>
      <c r="C24" s="9" t="s">
        <v>1617</v>
      </c>
      <c r="D24" s="9" t="s">
        <v>5173</v>
      </c>
      <c r="E24" s="9" t="s">
        <v>3553</v>
      </c>
      <c r="F24" s="9" t="s">
        <v>5286</v>
      </c>
    </row>
    <row r="25" spans="2:6" x14ac:dyDescent="0.3">
      <c r="B25" s="6" t="s">
        <v>4556</v>
      </c>
      <c r="C25" s="9" t="s">
        <v>1594</v>
      </c>
      <c r="D25" s="9" t="s">
        <v>5287</v>
      </c>
      <c r="E25" s="9" t="s">
        <v>1871</v>
      </c>
      <c r="F25" s="9" t="s">
        <v>5275</v>
      </c>
    </row>
    <row r="26" spans="2:6" x14ac:dyDescent="0.3">
      <c r="B26" s="23" t="s">
        <v>4558</v>
      </c>
      <c r="C26" s="24" t="s">
        <v>4523</v>
      </c>
      <c r="D26" s="24" t="s">
        <v>4523</v>
      </c>
      <c r="E26" s="24" t="s">
        <v>4523</v>
      </c>
      <c r="F26" s="24" t="s">
        <v>4523</v>
      </c>
    </row>
    <row r="27" spans="2:6" x14ac:dyDescent="0.3">
      <c r="B27" s="6" t="s">
        <v>4444</v>
      </c>
      <c r="C27" s="9" t="s">
        <v>1986</v>
      </c>
      <c r="D27" s="9" t="s">
        <v>4559</v>
      </c>
      <c r="E27" s="9" t="s">
        <v>1945</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0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4-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PM-GEBH'!A1", "Zurück")</f>
        <v>Zurück</v>
      </c>
    </row>
    <row r="3" spans="1:6" x14ac:dyDescent="0.3">
      <c r="B3" s="7" t="s">
        <v>4772</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4759</v>
      </c>
      <c r="D6" s="9" t="s">
        <v>4530</v>
      </c>
      <c r="E6" s="9" t="s">
        <v>4760</v>
      </c>
      <c r="F6" s="9" t="s">
        <v>4530</v>
      </c>
    </row>
    <row r="7" spans="1:6" x14ac:dyDescent="0.3">
      <c r="B7" s="10" t="s">
        <v>4532</v>
      </c>
      <c r="C7" s="9" t="s">
        <v>1982</v>
      </c>
      <c r="D7" s="9" t="s">
        <v>4761</v>
      </c>
      <c r="E7" s="9" t="s">
        <v>1670</v>
      </c>
      <c r="F7" s="9" t="s">
        <v>4762</v>
      </c>
    </row>
    <row r="8" spans="1:6" x14ac:dyDescent="0.3">
      <c r="B8" s="9" t="s">
        <v>4535</v>
      </c>
      <c r="C8" s="9" t="s">
        <v>1580</v>
      </c>
      <c r="D8" s="9" t="s">
        <v>4536</v>
      </c>
      <c r="E8" s="9" t="s">
        <v>1580</v>
      </c>
      <c r="F8" s="9" t="s">
        <v>4536</v>
      </c>
    </row>
    <row r="9" spans="1:6" x14ac:dyDescent="0.3">
      <c r="B9" s="10" t="s">
        <v>4537</v>
      </c>
      <c r="C9" s="9" t="s">
        <v>1982</v>
      </c>
      <c r="D9" s="9" t="s">
        <v>4530</v>
      </c>
      <c r="E9" s="9" t="s">
        <v>1670</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1716</v>
      </c>
      <c r="D12" s="9" t="s">
        <v>4763</v>
      </c>
      <c r="E12" s="9" t="s">
        <v>1586</v>
      </c>
      <c r="F12" s="9" t="s">
        <v>4764</v>
      </c>
    </row>
    <row r="13" spans="1:6" x14ac:dyDescent="0.3">
      <c r="B13" s="6" t="s">
        <v>4543</v>
      </c>
      <c r="C13" s="9" t="s">
        <v>1853</v>
      </c>
      <c r="D13" s="9" t="s">
        <v>4765</v>
      </c>
      <c r="E13" s="9" t="s">
        <v>1748</v>
      </c>
      <c r="F13" s="9" t="s">
        <v>4766</v>
      </c>
    </row>
    <row r="14" spans="1:6" x14ac:dyDescent="0.3">
      <c r="B14" s="9" t="s">
        <v>4546</v>
      </c>
      <c r="C14" s="9" t="s">
        <v>1853</v>
      </c>
      <c r="D14" s="9" t="s">
        <v>4530</v>
      </c>
      <c r="E14" s="9" t="s">
        <v>1748</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1614</v>
      </c>
      <c r="D19" s="9" t="s">
        <v>4767</v>
      </c>
      <c r="E19" s="9" t="s">
        <v>1733</v>
      </c>
      <c r="F19" s="9" t="s">
        <v>4768</v>
      </c>
    </row>
    <row r="20" spans="2:6" x14ac:dyDescent="0.3">
      <c r="B20" s="6" t="s">
        <v>4553</v>
      </c>
      <c r="C20" s="9" t="s">
        <v>1693</v>
      </c>
      <c r="D20" s="9" t="s">
        <v>4769</v>
      </c>
      <c r="E20" s="9" t="s">
        <v>1650</v>
      </c>
      <c r="F20" s="9" t="s">
        <v>4623</v>
      </c>
    </row>
    <row r="21" spans="2:6" x14ac:dyDescent="0.3">
      <c r="B21" s="6" t="s">
        <v>4556</v>
      </c>
      <c r="C21" s="9" t="s">
        <v>1683</v>
      </c>
      <c r="D21" s="9" t="s">
        <v>4770</v>
      </c>
      <c r="E21" s="9" t="s">
        <v>1589</v>
      </c>
      <c r="F21" s="9" t="s">
        <v>4771</v>
      </c>
    </row>
    <row r="22" spans="2:6" x14ac:dyDescent="0.3">
      <c r="B22" s="23" t="s">
        <v>4558</v>
      </c>
      <c r="C22" s="24" t="s">
        <v>4523</v>
      </c>
      <c r="D22" s="24" t="s">
        <v>4523</v>
      </c>
      <c r="E22" s="24" t="s">
        <v>4523</v>
      </c>
      <c r="F22" s="24" t="s">
        <v>4523</v>
      </c>
    </row>
    <row r="23" spans="2:6" x14ac:dyDescent="0.3">
      <c r="B23" s="6" t="s">
        <v>4444</v>
      </c>
      <c r="C23" s="9" t="s">
        <v>1586</v>
      </c>
      <c r="D23" s="9" t="s">
        <v>4559</v>
      </c>
      <c r="E23" s="9" t="s">
        <v>1578</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P12"/>
  <sheetViews>
    <sheetView workbookViewId="0"/>
  </sheetViews>
  <sheetFormatPr baseColWidth="10" defaultRowHeight="14.4" x14ac:dyDescent="0.3"/>
  <cols>
    <col min="2" max="2" width="9.6640625" customWidth="1"/>
    <col min="3" max="3" width="108.77734375" customWidth="1"/>
    <col min="4" max="4" width="17" customWidth="1"/>
    <col min="5" max="5" width="64.6640625" customWidth="1"/>
    <col min="6" max="6" width="22.6640625" customWidth="1"/>
    <col min="7" max="8" width="47.6640625" customWidth="1"/>
    <col min="9" max="9" width="40.6640625" customWidth="1"/>
    <col min="10" max="10" width="35.6640625" customWidth="1"/>
    <col min="11" max="11" width="40.6640625" customWidth="1"/>
    <col min="12" max="12" width="33.6640625" customWidth="1"/>
    <col min="13" max="13" width="40.6640625" customWidth="1"/>
    <col min="14" max="14" width="32.6640625" customWidth="1"/>
    <col min="15" max="15" width="40.6640625" customWidth="1"/>
    <col min="16" max="16" width="32.6640625" customWidth="1"/>
  </cols>
  <sheetData>
    <row r="1" spans="1:16" x14ac:dyDescent="0.3">
      <c r="A1" s="2" t="str">
        <f>HYPERLINK("#'Auswahl Auswertungsmodul'!A1", "Zurück zum Start")</f>
        <v>Zurück zum Start</v>
      </c>
    </row>
    <row r="2" spans="1:16" x14ac:dyDescent="0.3">
      <c r="A2" s="2" t="str">
        <f>HYPERLINK("#'Auswahl WI-NI-A'!A1", "Zurück")</f>
        <v>Zurück</v>
      </c>
    </row>
    <row r="3" spans="1:16" x14ac:dyDescent="0.3">
      <c r="B3" s="7" t="s">
        <v>6305</v>
      </c>
    </row>
    <row r="4" spans="1:16" x14ac:dyDescent="0.3">
      <c r="B4" s="25" t="s">
        <v>35</v>
      </c>
      <c r="C4" s="25" t="s">
        <v>394</v>
      </c>
      <c r="D4" s="25" t="s">
        <v>1619</v>
      </c>
      <c r="E4" s="28" t="s">
        <v>5880</v>
      </c>
      <c r="F4" s="28" t="s">
        <v>5451</v>
      </c>
      <c r="G4" s="21" t="s">
        <v>5452</v>
      </c>
      <c r="H4" s="25" t="s">
        <v>5452</v>
      </c>
      <c r="I4" s="25" t="s">
        <v>5452</v>
      </c>
      <c r="J4" s="25" t="s">
        <v>5452</v>
      </c>
      <c r="K4" s="25" t="s">
        <v>5452</v>
      </c>
      <c r="L4" s="25" t="s">
        <v>5452</v>
      </c>
      <c r="M4" s="25" t="s">
        <v>5452</v>
      </c>
      <c r="N4" s="25" t="s">
        <v>5452</v>
      </c>
      <c r="O4" s="25" t="s">
        <v>5452</v>
      </c>
      <c r="P4" s="25" t="s">
        <v>5452</v>
      </c>
    </row>
    <row r="5" spans="1:16" x14ac:dyDescent="0.3">
      <c r="B5" s="26"/>
      <c r="C5" s="26"/>
      <c r="D5" s="26"/>
      <c r="E5" s="26"/>
      <c r="F5" s="26"/>
      <c r="G5" s="26" t="s">
        <v>4549</v>
      </c>
      <c r="H5" s="26" t="s">
        <v>4549</v>
      </c>
      <c r="I5" s="26" t="s">
        <v>5453</v>
      </c>
      <c r="J5" s="26" t="s">
        <v>5453</v>
      </c>
      <c r="K5" s="26" t="s">
        <v>5454</v>
      </c>
      <c r="L5" s="26" t="s">
        <v>5454</v>
      </c>
      <c r="M5" s="26" t="s">
        <v>4425</v>
      </c>
      <c r="N5" s="26" t="s">
        <v>4425</v>
      </c>
      <c r="O5" s="26" t="s">
        <v>4556</v>
      </c>
      <c r="P5" s="26" t="s">
        <v>4556</v>
      </c>
    </row>
    <row r="6" spans="1:16" x14ac:dyDescent="0.3">
      <c r="B6" s="27"/>
      <c r="C6" s="27"/>
      <c r="D6" s="27"/>
      <c r="E6" s="27"/>
      <c r="F6" s="27"/>
      <c r="G6" s="8" t="s">
        <v>5455</v>
      </c>
      <c r="H6" s="8" t="s">
        <v>5881</v>
      </c>
      <c r="I6" s="8" t="s">
        <v>5455</v>
      </c>
      <c r="J6" s="8" t="s">
        <v>5881</v>
      </c>
      <c r="K6" s="8" t="s">
        <v>5455</v>
      </c>
      <c r="L6" s="8" t="s">
        <v>5881</v>
      </c>
      <c r="M6" s="8" t="s">
        <v>5455</v>
      </c>
      <c r="N6" s="8" t="s">
        <v>5881</v>
      </c>
      <c r="O6" s="8" t="s">
        <v>5455</v>
      </c>
      <c r="P6" s="8" t="s">
        <v>5881</v>
      </c>
    </row>
    <row r="7" spans="1:16" ht="25.2" x14ac:dyDescent="0.3">
      <c r="B7" s="6" t="s">
        <v>682</v>
      </c>
      <c r="C7" s="6" t="s">
        <v>683</v>
      </c>
      <c r="D7" s="6" t="s">
        <v>1621</v>
      </c>
      <c r="E7" s="9" t="s">
        <v>6279</v>
      </c>
      <c r="F7" s="9" t="s">
        <v>1611</v>
      </c>
      <c r="G7" s="9" t="s">
        <v>400</v>
      </c>
      <c r="H7" s="9" t="s">
        <v>6280</v>
      </c>
      <c r="I7" s="9" t="s">
        <v>2556</v>
      </c>
      <c r="J7" s="9" t="s">
        <v>6281</v>
      </c>
      <c r="K7" s="9" t="s">
        <v>6282</v>
      </c>
      <c r="L7" s="9" t="s">
        <v>6283</v>
      </c>
      <c r="M7" s="9" t="s">
        <v>1190</v>
      </c>
      <c r="N7" s="9" t="s">
        <v>6284</v>
      </c>
      <c r="O7" s="9" t="s">
        <v>1257</v>
      </c>
      <c r="P7" s="9" t="s">
        <v>6285</v>
      </c>
    </row>
    <row r="8" spans="1:16" ht="25.2" x14ac:dyDescent="0.3">
      <c r="B8" s="6" t="s">
        <v>682</v>
      </c>
      <c r="C8" s="6" t="s">
        <v>683</v>
      </c>
      <c r="D8" s="6" t="s">
        <v>1626</v>
      </c>
      <c r="E8" s="9" t="s">
        <v>6286</v>
      </c>
      <c r="F8" s="9" t="s">
        <v>1871</v>
      </c>
      <c r="G8" s="9" t="s">
        <v>752</v>
      </c>
      <c r="H8" s="9" t="s">
        <v>6287</v>
      </c>
      <c r="I8" s="9" t="s">
        <v>2557</v>
      </c>
      <c r="J8" s="9" t="s">
        <v>6288</v>
      </c>
      <c r="K8" s="9" t="s">
        <v>6289</v>
      </c>
      <c r="L8" s="9" t="s">
        <v>6290</v>
      </c>
      <c r="M8" s="9" t="s">
        <v>752</v>
      </c>
      <c r="N8" s="9" t="s">
        <v>6287</v>
      </c>
      <c r="O8" s="9" t="s">
        <v>1304</v>
      </c>
      <c r="P8" s="9" t="s">
        <v>6291</v>
      </c>
    </row>
    <row r="9" spans="1:16" ht="25.2" x14ac:dyDescent="0.3">
      <c r="B9" s="6" t="s">
        <v>682</v>
      </c>
      <c r="C9" s="6" t="s">
        <v>683</v>
      </c>
      <c r="D9" s="6" t="s">
        <v>1631</v>
      </c>
      <c r="E9" s="9" t="s">
        <v>6292</v>
      </c>
      <c r="F9" s="9" t="s">
        <v>1579</v>
      </c>
      <c r="G9" s="9" t="s">
        <v>207</v>
      </c>
      <c r="H9" s="9" t="s">
        <v>6293</v>
      </c>
      <c r="I9" s="9" t="s">
        <v>2558</v>
      </c>
      <c r="J9" s="9" t="s">
        <v>6294</v>
      </c>
      <c r="K9" s="9" t="s">
        <v>3956</v>
      </c>
      <c r="L9" s="9" t="s">
        <v>6295</v>
      </c>
      <c r="M9" s="9" t="s">
        <v>1682</v>
      </c>
      <c r="N9" s="9" t="s">
        <v>6296</v>
      </c>
      <c r="O9" s="9" t="s">
        <v>1682</v>
      </c>
      <c r="P9" s="9" t="s">
        <v>6296</v>
      </c>
    </row>
    <row r="10" spans="1:16" ht="25.2" x14ac:dyDescent="0.3">
      <c r="B10" s="6" t="s">
        <v>684</v>
      </c>
      <c r="C10" s="6" t="s">
        <v>685</v>
      </c>
      <c r="D10" s="6" t="s">
        <v>1621</v>
      </c>
      <c r="E10" s="9" t="s">
        <v>6297</v>
      </c>
      <c r="F10" s="9" t="s">
        <v>1586</v>
      </c>
      <c r="G10" s="9" t="s">
        <v>77</v>
      </c>
      <c r="H10" s="9" t="s">
        <v>6298</v>
      </c>
      <c r="I10" s="9" t="s">
        <v>1014</v>
      </c>
      <c r="J10" s="9" t="s">
        <v>6299</v>
      </c>
      <c r="K10" s="9" t="s">
        <v>77</v>
      </c>
      <c r="L10" s="9" t="s">
        <v>6298</v>
      </c>
      <c r="M10" s="9" t="s">
        <v>77</v>
      </c>
      <c r="N10" s="9" t="s">
        <v>6298</v>
      </c>
      <c r="O10" s="9" t="s">
        <v>77</v>
      </c>
      <c r="P10" s="9" t="s">
        <v>6298</v>
      </c>
    </row>
    <row r="11" spans="1:16" ht="25.2" x14ac:dyDescent="0.3">
      <c r="B11" s="6" t="s">
        <v>684</v>
      </c>
      <c r="C11" s="6" t="s">
        <v>685</v>
      </c>
      <c r="D11" s="6" t="s">
        <v>1626</v>
      </c>
      <c r="E11" s="9" t="s">
        <v>6300</v>
      </c>
      <c r="F11" s="9" t="s">
        <v>1586</v>
      </c>
      <c r="G11" s="9" t="s">
        <v>68</v>
      </c>
      <c r="H11" s="9" t="s">
        <v>6301</v>
      </c>
      <c r="I11" s="9" t="s">
        <v>1021</v>
      </c>
      <c r="J11" s="9" t="s">
        <v>6302</v>
      </c>
      <c r="K11" s="9" t="s">
        <v>68</v>
      </c>
      <c r="L11" s="9" t="s">
        <v>6301</v>
      </c>
      <c r="M11" s="9" t="s">
        <v>68</v>
      </c>
      <c r="N11" s="9" t="s">
        <v>6301</v>
      </c>
      <c r="O11" s="9" t="s">
        <v>68</v>
      </c>
      <c r="P11" s="9" t="s">
        <v>6301</v>
      </c>
    </row>
    <row r="12" spans="1:16" ht="25.2" x14ac:dyDescent="0.3">
      <c r="B12" s="6" t="s">
        <v>684</v>
      </c>
      <c r="C12" s="6" t="s">
        <v>685</v>
      </c>
      <c r="D12" s="6" t="s">
        <v>1631</v>
      </c>
      <c r="E12" s="9" t="s">
        <v>6303</v>
      </c>
      <c r="F12" s="9" t="s">
        <v>1580</v>
      </c>
      <c r="G12" s="9" t="s">
        <v>87</v>
      </c>
      <c r="H12" s="9" t="s">
        <v>6304</v>
      </c>
      <c r="I12" s="9" t="s">
        <v>86</v>
      </c>
      <c r="J12" s="9" t="s">
        <v>6303</v>
      </c>
      <c r="K12" s="9" t="s">
        <v>87</v>
      </c>
      <c r="L12" s="9" t="s">
        <v>6304</v>
      </c>
      <c r="M12" s="9" t="s">
        <v>87</v>
      </c>
      <c r="N12" s="9" t="s">
        <v>6304</v>
      </c>
      <c r="O12" s="9" t="s">
        <v>87</v>
      </c>
      <c r="P12" s="9" t="s">
        <v>6304</v>
      </c>
    </row>
  </sheetData>
  <mergeCells count="11">
    <mergeCell ref="G4:P4"/>
    <mergeCell ref="G5:H5"/>
    <mergeCell ref="I5:J5"/>
    <mergeCell ref="K5:L5"/>
    <mergeCell ref="M5:N5"/>
    <mergeCell ref="O5:P5"/>
    <mergeCell ref="B4:B6"/>
    <mergeCell ref="C4:C6"/>
    <mergeCell ref="D4:D6"/>
    <mergeCell ref="E4:E6"/>
    <mergeCell ref="F4:F6"/>
  </mergeCells>
  <pageMargins left="0.7" right="0.7" top="0.75" bottom="0.75" header="0.3" footer="0.3"/>
  <pageSetup paperSize="9" orientation="portrait" horizontalDpi="300" verticalDpi="300"/>
</worksheet>
</file>

<file path=xl/worksheets/sheet10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4-000000000000}">
  <dimension ref="A1:O16"/>
  <sheetViews>
    <sheetView workbookViewId="0"/>
  </sheetViews>
  <sheetFormatPr baseColWidth="10" defaultRowHeight="14.4" x14ac:dyDescent="0.3"/>
  <cols>
    <col min="2" max="2" width="9.6640625" customWidth="1"/>
    <col min="3" max="3" width="133.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PM-GEBH'!A1", "Zurück")</f>
        <v>Zurück</v>
      </c>
    </row>
    <row r="3" spans="1:15" x14ac:dyDescent="0.3">
      <c r="B3" s="7" t="s">
        <v>6562</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785</v>
      </c>
      <c r="C7" s="6" t="s">
        <v>786</v>
      </c>
      <c r="D7" s="9" t="s">
        <v>6510</v>
      </c>
      <c r="E7" s="9" t="s">
        <v>1580</v>
      </c>
      <c r="F7" s="9" t="s">
        <v>211</v>
      </c>
      <c r="G7" s="9" t="s">
        <v>6511</v>
      </c>
      <c r="H7" s="9" t="s">
        <v>211</v>
      </c>
      <c r="I7" s="9" t="s">
        <v>6511</v>
      </c>
      <c r="J7" s="9" t="s">
        <v>1007</v>
      </c>
      <c r="K7" s="9" t="s">
        <v>6512</v>
      </c>
      <c r="L7" s="9" t="s">
        <v>1008</v>
      </c>
      <c r="M7" s="9" t="s">
        <v>6513</v>
      </c>
      <c r="N7" s="9" t="s">
        <v>211</v>
      </c>
      <c r="O7" s="9" t="s">
        <v>6511</v>
      </c>
    </row>
    <row r="8" spans="1:15" ht="25.2" x14ac:dyDescent="0.3">
      <c r="B8" s="12" t="s">
        <v>787</v>
      </c>
      <c r="C8" s="12" t="s">
        <v>788</v>
      </c>
      <c r="D8" s="13" t="s">
        <v>6514</v>
      </c>
      <c r="E8" s="13" t="s">
        <v>1600</v>
      </c>
      <c r="F8" s="13" t="s">
        <v>790</v>
      </c>
      <c r="G8" s="13" t="s">
        <v>6515</v>
      </c>
      <c r="H8" s="13" t="s">
        <v>1323</v>
      </c>
      <c r="I8" s="13" t="s">
        <v>6516</v>
      </c>
      <c r="J8" s="13" t="s">
        <v>6517</v>
      </c>
      <c r="K8" s="13" t="s">
        <v>6518</v>
      </c>
      <c r="L8" s="13" t="s">
        <v>1325</v>
      </c>
      <c r="M8" s="13" t="s">
        <v>6519</v>
      </c>
      <c r="N8" s="13" t="s">
        <v>3092</v>
      </c>
      <c r="O8" s="13" t="s">
        <v>6520</v>
      </c>
    </row>
    <row r="9" spans="1:15" ht="25.2" x14ac:dyDescent="0.3">
      <c r="B9" s="6" t="s">
        <v>791</v>
      </c>
      <c r="C9" s="6" t="s">
        <v>792</v>
      </c>
      <c r="D9" s="9" t="s">
        <v>6521</v>
      </c>
      <c r="E9" s="9" t="s">
        <v>1587</v>
      </c>
      <c r="F9" s="9" t="s">
        <v>245</v>
      </c>
      <c r="G9" s="9" t="s">
        <v>5674</v>
      </c>
      <c r="H9" s="9" t="s">
        <v>1302</v>
      </c>
      <c r="I9" s="9" t="s">
        <v>6522</v>
      </c>
      <c r="J9" s="9" t="s">
        <v>1023</v>
      </c>
      <c r="K9" s="9" t="s">
        <v>6523</v>
      </c>
      <c r="L9" s="9" t="s">
        <v>1875</v>
      </c>
      <c r="M9" s="9" t="s">
        <v>6524</v>
      </c>
      <c r="N9" s="9" t="s">
        <v>245</v>
      </c>
      <c r="O9" s="9" t="s">
        <v>5674</v>
      </c>
    </row>
    <row r="10" spans="1:15" ht="25.2" x14ac:dyDescent="0.3">
      <c r="B10" s="12" t="s">
        <v>793</v>
      </c>
      <c r="C10" s="12" t="s">
        <v>794</v>
      </c>
      <c r="D10" s="13" t="s">
        <v>6525</v>
      </c>
      <c r="E10" s="13" t="s">
        <v>1587</v>
      </c>
      <c r="F10" s="13" t="s">
        <v>273</v>
      </c>
      <c r="G10" s="13" t="s">
        <v>6526</v>
      </c>
      <c r="H10" s="13" t="s">
        <v>6527</v>
      </c>
      <c r="I10" s="13" t="s">
        <v>6528</v>
      </c>
      <c r="J10" s="13" t="s">
        <v>4384</v>
      </c>
      <c r="K10" s="13" t="s">
        <v>6529</v>
      </c>
      <c r="L10" s="13" t="s">
        <v>1328</v>
      </c>
      <c r="M10" s="13" t="s">
        <v>6530</v>
      </c>
      <c r="N10" s="13" t="s">
        <v>1035</v>
      </c>
      <c r="O10" s="13" t="s">
        <v>6531</v>
      </c>
    </row>
    <row r="11" spans="1:15" ht="25.2" x14ac:dyDescent="0.3">
      <c r="B11" s="6" t="s">
        <v>795</v>
      </c>
      <c r="C11" s="6" t="s">
        <v>796</v>
      </c>
      <c r="D11" s="9" t="s">
        <v>6532</v>
      </c>
      <c r="E11" s="9" t="s">
        <v>1587</v>
      </c>
      <c r="F11" s="9" t="s">
        <v>734</v>
      </c>
      <c r="G11" s="9" t="s">
        <v>6533</v>
      </c>
      <c r="H11" s="9" t="s">
        <v>6534</v>
      </c>
      <c r="I11" s="9" t="s">
        <v>6535</v>
      </c>
      <c r="J11" s="9" t="s">
        <v>6536</v>
      </c>
      <c r="K11" s="9" t="s">
        <v>6537</v>
      </c>
      <c r="L11" s="9" t="s">
        <v>2035</v>
      </c>
      <c r="M11" s="9" t="s">
        <v>6538</v>
      </c>
      <c r="N11" s="9" t="s">
        <v>1330</v>
      </c>
      <c r="O11" s="9" t="s">
        <v>6539</v>
      </c>
    </row>
    <row r="12" spans="1:15" ht="25.2" x14ac:dyDescent="0.3">
      <c r="B12" s="12" t="s">
        <v>797</v>
      </c>
      <c r="C12" s="12" t="s">
        <v>798</v>
      </c>
      <c r="D12" s="13" t="s">
        <v>5678</v>
      </c>
      <c r="E12" s="13" t="s">
        <v>1580</v>
      </c>
      <c r="F12" s="13" t="s">
        <v>202</v>
      </c>
      <c r="G12" s="13" t="s">
        <v>5679</v>
      </c>
      <c r="H12" s="13" t="s">
        <v>6540</v>
      </c>
      <c r="I12" s="13" t="s">
        <v>6541</v>
      </c>
      <c r="J12" s="13" t="s">
        <v>6542</v>
      </c>
      <c r="K12" s="13" t="s">
        <v>6543</v>
      </c>
      <c r="L12" s="13" t="s">
        <v>202</v>
      </c>
      <c r="M12" s="13" t="s">
        <v>5679</v>
      </c>
      <c r="N12" s="13" t="s">
        <v>1332</v>
      </c>
      <c r="O12" s="13" t="s">
        <v>6544</v>
      </c>
    </row>
    <row r="13" spans="1:15" ht="25.2" x14ac:dyDescent="0.3">
      <c r="B13" s="6" t="s">
        <v>799</v>
      </c>
      <c r="C13" s="6" t="s">
        <v>800</v>
      </c>
      <c r="D13" s="9" t="s">
        <v>6545</v>
      </c>
      <c r="E13" s="9" t="s">
        <v>1580</v>
      </c>
      <c r="F13" s="9" t="s">
        <v>2100</v>
      </c>
      <c r="G13" s="9" t="s">
        <v>6519</v>
      </c>
      <c r="H13" s="9" t="s">
        <v>4211</v>
      </c>
      <c r="I13" s="9" t="s">
        <v>6546</v>
      </c>
      <c r="J13" s="9" t="s">
        <v>146</v>
      </c>
      <c r="K13" s="9" t="s">
        <v>6515</v>
      </c>
      <c r="L13" s="9" t="s">
        <v>146</v>
      </c>
      <c r="M13" s="9" t="s">
        <v>6515</v>
      </c>
      <c r="N13" s="9" t="s">
        <v>3093</v>
      </c>
      <c r="O13" s="9" t="s">
        <v>6547</v>
      </c>
    </row>
    <row r="14" spans="1:15" ht="25.2" x14ac:dyDescent="0.3">
      <c r="B14" s="12" t="s">
        <v>801</v>
      </c>
      <c r="C14" s="12" t="s">
        <v>802</v>
      </c>
      <c r="D14" s="13" t="s">
        <v>6548</v>
      </c>
      <c r="E14" s="13" t="s">
        <v>1580</v>
      </c>
      <c r="F14" s="13" t="s">
        <v>804</v>
      </c>
      <c r="G14" s="13" t="s">
        <v>5549</v>
      </c>
      <c r="H14" s="13" t="s">
        <v>6549</v>
      </c>
      <c r="I14" s="13" t="s">
        <v>1655</v>
      </c>
      <c r="J14" s="13" t="s">
        <v>6550</v>
      </c>
      <c r="K14" s="13" t="s">
        <v>6551</v>
      </c>
      <c r="L14" s="13" t="s">
        <v>3094</v>
      </c>
      <c r="M14" s="13" t="s">
        <v>2333</v>
      </c>
      <c r="N14" s="13" t="s">
        <v>804</v>
      </c>
      <c r="O14" s="13" t="s">
        <v>5549</v>
      </c>
    </row>
    <row r="15" spans="1:15" ht="25.2" x14ac:dyDescent="0.3">
      <c r="B15" s="6" t="s">
        <v>805</v>
      </c>
      <c r="C15" s="6" t="s">
        <v>806</v>
      </c>
      <c r="D15" s="9" t="s">
        <v>6552</v>
      </c>
      <c r="E15" s="9" t="s">
        <v>1580</v>
      </c>
      <c r="F15" s="9" t="s">
        <v>77</v>
      </c>
      <c r="G15" s="9" t="s">
        <v>6553</v>
      </c>
      <c r="H15" s="9" t="s">
        <v>1585</v>
      </c>
      <c r="I15" s="9" t="s">
        <v>6554</v>
      </c>
      <c r="J15" s="9" t="s">
        <v>1013</v>
      </c>
      <c r="K15" s="9" t="s">
        <v>6555</v>
      </c>
      <c r="L15" s="9" t="s">
        <v>1860</v>
      </c>
      <c r="M15" s="9" t="s">
        <v>6556</v>
      </c>
      <c r="N15" s="9" t="s">
        <v>77</v>
      </c>
      <c r="O15" s="9" t="s">
        <v>6553</v>
      </c>
    </row>
    <row r="16" spans="1:15" ht="25.2" x14ac:dyDescent="0.3">
      <c r="B16" s="12" t="s">
        <v>807</v>
      </c>
      <c r="C16" s="12" t="s">
        <v>808</v>
      </c>
      <c r="D16" s="13" t="s">
        <v>6557</v>
      </c>
      <c r="E16" s="13" t="s">
        <v>1580</v>
      </c>
      <c r="F16" s="13" t="s">
        <v>234</v>
      </c>
      <c r="G16" s="13" t="s">
        <v>6558</v>
      </c>
      <c r="H16" s="13" t="s">
        <v>3371</v>
      </c>
      <c r="I16" s="13" t="s">
        <v>6559</v>
      </c>
      <c r="J16" s="13" t="s">
        <v>2621</v>
      </c>
      <c r="K16" s="13" t="s">
        <v>6560</v>
      </c>
      <c r="L16" s="13" t="s">
        <v>1040</v>
      </c>
      <c r="M16" s="13" t="s">
        <v>6561</v>
      </c>
      <c r="N16" s="13" t="s">
        <v>234</v>
      </c>
      <c r="O16" s="13" t="s">
        <v>6558</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10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4-000000000000}">
  <dimension ref="A1:M13"/>
  <sheetViews>
    <sheetView workbookViewId="0"/>
  </sheetViews>
  <sheetFormatPr baseColWidth="10" defaultRowHeight="14.4" x14ac:dyDescent="0.3"/>
  <cols>
    <col min="2" max="2" width="9.6640625" customWidth="1"/>
    <col min="3" max="3" width="105.3320312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PM-GEBH'!A1", "Zurück")</f>
        <v>Zurück</v>
      </c>
    </row>
    <row r="3" spans="1:13" x14ac:dyDescent="0.3">
      <c r="B3" s="7" t="s">
        <v>5689</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270</v>
      </c>
      <c r="C8" s="6" t="s">
        <v>271</v>
      </c>
      <c r="D8" s="9" t="s">
        <v>5673</v>
      </c>
      <c r="E8" s="9" t="s">
        <v>1586</v>
      </c>
      <c r="F8" s="9" t="s">
        <v>273</v>
      </c>
      <c r="G8" s="9" t="s">
        <v>5674</v>
      </c>
      <c r="H8" s="9" t="s">
        <v>5675</v>
      </c>
      <c r="I8" s="9" t="s">
        <v>5676</v>
      </c>
      <c r="J8" s="9" t="s">
        <v>2528</v>
      </c>
      <c r="K8" s="9" t="s">
        <v>5677</v>
      </c>
      <c r="L8" s="9" t="s">
        <v>273</v>
      </c>
      <c r="M8" s="9" t="s">
        <v>5674</v>
      </c>
    </row>
    <row r="9" spans="1:13" ht="25.2" x14ac:dyDescent="0.3">
      <c r="B9" s="6" t="s">
        <v>274</v>
      </c>
      <c r="C9" s="6" t="s">
        <v>275</v>
      </c>
      <c r="D9" s="9" t="s">
        <v>5678</v>
      </c>
      <c r="E9" s="9" t="s">
        <v>1580</v>
      </c>
      <c r="F9" s="9" t="s">
        <v>202</v>
      </c>
      <c r="G9" s="9" t="s">
        <v>5679</v>
      </c>
      <c r="H9" s="9" t="s">
        <v>1708</v>
      </c>
      <c r="I9" s="9" t="s">
        <v>5680</v>
      </c>
      <c r="J9" s="9" t="s">
        <v>1679</v>
      </c>
      <c r="K9" s="9" t="s">
        <v>5681</v>
      </c>
      <c r="L9" s="9" t="s">
        <v>1001</v>
      </c>
      <c r="M9" s="9" t="s">
        <v>5682</v>
      </c>
    </row>
    <row r="10" spans="1:13" x14ac:dyDescent="0.3">
      <c r="B10" s="23" t="s">
        <v>40</v>
      </c>
      <c r="C10" s="23"/>
      <c r="D10" s="29"/>
      <c r="E10" s="29"/>
      <c r="F10" s="29"/>
      <c r="G10" s="29"/>
      <c r="H10" s="29"/>
      <c r="I10" s="29"/>
      <c r="J10" s="29"/>
      <c r="K10" s="29"/>
      <c r="L10" s="29"/>
      <c r="M10" s="29"/>
    </row>
    <row r="11" spans="1:13" ht="25.2" x14ac:dyDescent="0.3">
      <c r="B11" s="6" t="s">
        <v>276</v>
      </c>
      <c r="C11" s="6" t="s">
        <v>42</v>
      </c>
      <c r="D11" s="9" t="s">
        <v>5683</v>
      </c>
      <c r="E11" s="9" t="s">
        <v>1580</v>
      </c>
      <c r="F11" s="9" t="s">
        <v>107</v>
      </c>
      <c r="G11" s="9" t="s">
        <v>5684</v>
      </c>
      <c r="H11" s="9" t="s">
        <v>107</v>
      </c>
      <c r="I11" s="9" t="s">
        <v>5684</v>
      </c>
      <c r="J11" s="9" t="s">
        <v>1601</v>
      </c>
      <c r="K11" s="9" t="s">
        <v>5685</v>
      </c>
      <c r="L11" s="9" t="s">
        <v>1602</v>
      </c>
      <c r="M11" s="9" t="s">
        <v>5686</v>
      </c>
    </row>
    <row r="12" spans="1:13" ht="25.2" x14ac:dyDescent="0.3">
      <c r="B12" s="6" t="s">
        <v>277</v>
      </c>
      <c r="C12" s="6" t="s">
        <v>46</v>
      </c>
      <c r="D12" s="9" t="s">
        <v>5687</v>
      </c>
      <c r="E12" s="9" t="s">
        <v>1580</v>
      </c>
      <c r="F12" s="9" t="s">
        <v>48</v>
      </c>
      <c r="G12" s="9" t="s">
        <v>5684</v>
      </c>
      <c r="H12" s="9" t="s">
        <v>48</v>
      </c>
      <c r="I12" s="9" t="s">
        <v>5684</v>
      </c>
      <c r="J12" s="9" t="s">
        <v>965</v>
      </c>
      <c r="K12" s="9" t="s">
        <v>5686</v>
      </c>
      <c r="L12" s="9" t="s">
        <v>966</v>
      </c>
      <c r="M12" s="9" t="s">
        <v>5688</v>
      </c>
    </row>
    <row r="13" spans="1:13" ht="25.2" x14ac:dyDescent="0.3">
      <c r="B13" s="6" t="s">
        <v>278</v>
      </c>
      <c r="C13" s="6" t="s">
        <v>50</v>
      </c>
      <c r="D13" s="9" t="s">
        <v>5684</v>
      </c>
      <c r="E13" s="9" t="s">
        <v>1580</v>
      </c>
      <c r="F13" s="9" t="s">
        <v>51</v>
      </c>
      <c r="G13" s="9" t="s">
        <v>5684</v>
      </c>
      <c r="H13" s="9" t="s">
        <v>51</v>
      </c>
      <c r="I13" s="9" t="s">
        <v>5684</v>
      </c>
      <c r="J13" s="9" t="s">
        <v>51</v>
      </c>
      <c r="K13" s="9" t="s">
        <v>5684</v>
      </c>
      <c r="L13" s="9" t="s">
        <v>51</v>
      </c>
      <c r="M13" s="9" t="s">
        <v>5684</v>
      </c>
    </row>
  </sheetData>
  <mergeCells count="11">
    <mergeCell ref="B7:M7"/>
    <mergeCell ref="B10:M10"/>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10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4-000000000000}">
  <dimension ref="A1:I15"/>
  <sheetViews>
    <sheetView workbookViewId="0"/>
  </sheetViews>
  <sheetFormatPr baseColWidth="10" defaultRowHeight="14.4" x14ac:dyDescent="0.3"/>
  <cols>
    <col min="2" max="2" width="9.6640625" customWidth="1"/>
    <col min="3" max="3" width="133.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PM-GEBH'!A1", "Zurück")</f>
        <v>Zurück</v>
      </c>
    </row>
    <row r="3" spans="1:9" x14ac:dyDescent="0.3">
      <c r="B3" s="7" t="s">
        <v>6928</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785</v>
      </c>
      <c r="C6" s="6" t="s">
        <v>786</v>
      </c>
      <c r="D6" s="9" t="s">
        <v>1683</v>
      </c>
      <c r="E6" s="9" t="s">
        <v>1580</v>
      </c>
      <c r="F6" s="9" t="s">
        <v>1580</v>
      </c>
      <c r="G6" s="9" t="s">
        <v>1587</v>
      </c>
      <c r="H6" s="9" t="s">
        <v>1580</v>
      </c>
      <c r="I6" s="9" t="s">
        <v>1580</v>
      </c>
    </row>
    <row r="7" spans="1:9" x14ac:dyDescent="0.3">
      <c r="B7" s="12" t="s">
        <v>787</v>
      </c>
      <c r="C7" s="12" t="s">
        <v>788</v>
      </c>
      <c r="D7" s="13" t="s">
        <v>2031</v>
      </c>
      <c r="E7" s="13" t="s">
        <v>1945</v>
      </c>
      <c r="F7" s="13" t="s">
        <v>1611</v>
      </c>
      <c r="G7" s="13" t="s">
        <v>1705</v>
      </c>
      <c r="H7" s="13" t="s">
        <v>1597</v>
      </c>
      <c r="I7" s="13" t="s">
        <v>1580</v>
      </c>
    </row>
    <row r="8" spans="1:9" x14ac:dyDescent="0.3">
      <c r="B8" s="6" t="s">
        <v>791</v>
      </c>
      <c r="C8" s="6" t="s">
        <v>792</v>
      </c>
      <c r="D8" s="9" t="s">
        <v>1691</v>
      </c>
      <c r="E8" s="9" t="s">
        <v>1587</v>
      </c>
      <c r="F8" s="9" t="s">
        <v>1580</v>
      </c>
      <c r="G8" s="9" t="s">
        <v>1586</v>
      </c>
      <c r="H8" s="9" t="s">
        <v>1580</v>
      </c>
      <c r="I8" s="9" t="s">
        <v>1580</v>
      </c>
    </row>
    <row r="9" spans="1:9" x14ac:dyDescent="0.3">
      <c r="B9" s="12" t="s">
        <v>793</v>
      </c>
      <c r="C9" s="12" t="s">
        <v>794</v>
      </c>
      <c r="D9" s="13" t="s">
        <v>1705</v>
      </c>
      <c r="E9" s="13" t="s">
        <v>1582</v>
      </c>
      <c r="F9" s="13" t="s">
        <v>1587</v>
      </c>
      <c r="G9" s="13" t="s">
        <v>1589</v>
      </c>
      <c r="H9" s="13" t="s">
        <v>1580</v>
      </c>
      <c r="I9" s="13" t="s">
        <v>1580</v>
      </c>
    </row>
    <row r="10" spans="1:9" x14ac:dyDescent="0.3">
      <c r="B10" s="6" t="s">
        <v>795</v>
      </c>
      <c r="C10" s="6" t="s">
        <v>796</v>
      </c>
      <c r="D10" s="9" t="s">
        <v>1891</v>
      </c>
      <c r="E10" s="9" t="s">
        <v>1582</v>
      </c>
      <c r="F10" s="9" t="s">
        <v>1580</v>
      </c>
      <c r="G10" s="9" t="s">
        <v>1594</v>
      </c>
      <c r="H10" s="9" t="s">
        <v>1587</v>
      </c>
      <c r="I10" s="9" t="s">
        <v>1580</v>
      </c>
    </row>
    <row r="11" spans="1:9" x14ac:dyDescent="0.3">
      <c r="B11" s="12" t="s">
        <v>797</v>
      </c>
      <c r="C11" s="12" t="s">
        <v>798</v>
      </c>
      <c r="D11" s="13" t="s">
        <v>1678</v>
      </c>
      <c r="E11" s="13" t="s">
        <v>1587</v>
      </c>
      <c r="F11" s="13" t="s">
        <v>1587</v>
      </c>
      <c r="G11" s="13" t="s">
        <v>1609</v>
      </c>
      <c r="H11" s="13" t="s">
        <v>1587</v>
      </c>
      <c r="I11" s="13" t="s">
        <v>1580</v>
      </c>
    </row>
    <row r="12" spans="1:9" x14ac:dyDescent="0.3">
      <c r="B12" s="6" t="s">
        <v>799</v>
      </c>
      <c r="C12" s="6" t="s">
        <v>800</v>
      </c>
      <c r="D12" s="9" t="s">
        <v>1609</v>
      </c>
      <c r="E12" s="9" t="s">
        <v>1580</v>
      </c>
      <c r="F12" s="9" t="s">
        <v>1580</v>
      </c>
      <c r="G12" s="9" t="s">
        <v>1580</v>
      </c>
      <c r="H12" s="9" t="s">
        <v>1580</v>
      </c>
      <c r="I12" s="9" t="s">
        <v>1580</v>
      </c>
    </row>
    <row r="13" spans="1:9" x14ac:dyDescent="0.3">
      <c r="B13" s="12" t="s">
        <v>801</v>
      </c>
      <c r="C13" s="12" t="s">
        <v>802</v>
      </c>
      <c r="D13" s="13" t="s">
        <v>2037</v>
      </c>
      <c r="E13" s="13" t="s">
        <v>1580</v>
      </c>
      <c r="F13" s="13" t="s">
        <v>1580</v>
      </c>
      <c r="G13" s="13" t="s">
        <v>1578</v>
      </c>
      <c r="H13" s="13" t="s">
        <v>1580</v>
      </c>
      <c r="I13" s="13" t="s">
        <v>1580</v>
      </c>
    </row>
    <row r="14" spans="1:9" x14ac:dyDescent="0.3">
      <c r="B14" s="6" t="s">
        <v>805</v>
      </c>
      <c r="C14" s="6" t="s">
        <v>806</v>
      </c>
      <c r="D14" s="9" t="s">
        <v>1584</v>
      </c>
      <c r="E14" s="9" t="s">
        <v>1580</v>
      </c>
      <c r="F14" s="9" t="s">
        <v>1580</v>
      </c>
      <c r="G14" s="9" t="s">
        <v>1586</v>
      </c>
      <c r="H14" s="9" t="s">
        <v>1580</v>
      </c>
      <c r="I14" s="9" t="s">
        <v>1580</v>
      </c>
    </row>
    <row r="15" spans="1:9" x14ac:dyDescent="0.3">
      <c r="B15" s="12" t="s">
        <v>807</v>
      </c>
      <c r="C15" s="12" t="s">
        <v>808</v>
      </c>
      <c r="D15" s="13" t="s">
        <v>1688</v>
      </c>
      <c r="E15" s="13" t="s">
        <v>1580</v>
      </c>
      <c r="F15" s="13" t="s">
        <v>1580</v>
      </c>
      <c r="G15" s="13" t="s">
        <v>1584</v>
      </c>
      <c r="H15" s="13" t="s">
        <v>1580</v>
      </c>
      <c r="I15" s="13"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10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4-000000000000}">
  <dimension ref="A1:I12"/>
  <sheetViews>
    <sheetView workbookViewId="0"/>
  </sheetViews>
  <sheetFormatPr baseColWidth="10" defaultRowHeight="14.4" x14ac:dyDescent="0.3"/>
  <cols>
    <col min="2" max="2" width="9.6640625" customWidth="1"/>
    <col min="3" max="3" width="105.332031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PM-GEBH'!A1", "Zurück")</f>
        <v>Zurück</v>
      </c>
    </row>
    <row r="3" spans="1:9" x14ac:dyDescent="0.3">
      <c r="B3" s="7" t="s">
        <v>6892</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270</v>
      </c>
      <c r="C7" s="6" t="s">
        <v>271</v>
      </c>
      <c r="D7" s="9" t="s">
        <v>1705</v>
      </c>
      <c r="E7" s="9" t="s">
        <v>1594</v>
      </c>
      <c r="F7" s="9" t="s">
        <v>1683</v>
      </c>
      <c r="G7" s="9" t="s">
        <v>1582</v>
      </c>
      <c r="H7" s="9" t="s">
        <v>1580</v>
      </c>
      <c r="I7" s="9" t="s">
        <v>1580</v>
      </c>
    </row>
    <row r="8" spans="1:9" x14ac:dyDescent="0.3">
      <c r="B8" s="6" t="s">
        <v>274</v>
      </c>
      <c r="C8" s="6" t="s">
        <v>275</v>
      </c>
      <c r="D8" s="9" t="s">
        <v>1678</v>
      </c>
      <c r="E8" s="9" t="s">
        <v>1597</v>
      </c>
      <c r="F8" s="9" t="s">
        <v>1683</v>
      </c>
      <c r="G8" s="9" t="s">
        <v>1691</v>
      </c>
      <c r="H8" s="9" t="s">
        <v>1579</v>
      </c>
      <c r="I8" s="9" t="s">
        <v>1580</v>
      </c>
    </row>
    <row r="9" spans="1:9" x14ac:dyDescent="0.3">
      <c r="B9" s="23" t="s">
        <v>40</v>
      </c>
      <c r="C9" s="23"/>
      <c r="D9" s="29"/>
      <c r="E9" s="29"/>
      <c r="F9" s="29"/>
      <c r="G9" s="29"/>
      <c r="H9" s="29"/>
      <c r="I9" s="29"/>
    </row>
    <row r="10" spans="1:9" x14ac:dyDescent="0.3">
      <c r="B10" s="6" t="s">
        <v>276</v>
      </c>
      <c r="C10" s="6" t="s">
        <v>42</v>
      </c>
      <c r="D10" s="9" t="s">
        <v>1600</v>
      </c>
      <c r="E10" s="9" t="s">
        <v>1587</v>
      </c>
      <c r="F10" s="9" t="s">
        <v>1580</v>
      </c>
      <c r="G10" s="9" t="s">
        <v>1617</v>
      </c>
      <c r="H10" s="9" t="s">
        <v>1580</v>
      </c>
      <c r="I10" s="9" t="s">
        <v>1580</v>
      </c>
    </row>
    <row r="11" spans="1:9" x14ac:dyDescent="0.3">
      <c r="B11" s="6" t="s">
        <v>277</v>
      </c>
      <c r="C11" s="6" t="s">
        <v>46</v>
      </c>
      <c r="D11" s="9" t="s">
        <v>1579</v>
      </c>
      <c r="E11" s="9" t="s">
        <v>1580</v>
      </c>
      <c r="F11" s="9" t="s">
        <v>1580</v>
      </c>
      <c r="G11" s="9" t="s">
        <v>1587</v>
      </c>
      <c r="H11" s="9" t="s">
        <v>1580</v>
      </c>
      <c r="I11" s="9" t="s">
        <v>1580</v>
      </c>
    </row>
    <row r="12" spans="1:9" x14ac:dyDescent="0.3">
      <c r="B12" s="6" t="s">
        <v>278</v>
      </c>
      <c r="C12" s="6" t="s">
        <v>50</v>
      </c>
      <c r="D12" s="9" t="s">
        <v>1580</v>
      </c>
      <c r="E12" s="9" t="s">
        <v>1580</v>
      </c>
      <c r="F12" s="9" t="s">
        <v>1580</v>
      </c>
      <c r="G12" s="9" t="s">
        <v>1580</v>
      </c>
      <c r="H12" s="9" t="s">
        <v>1580</v>
      </c>
      <c r="I12" s="9" t="s">
        <v>1580</v>
      </c>
    </row>
  </sheetData>
  <mergeCells count="6">
    <mergeCell ref="B9:I9"/>
    <mergeCell ref="B4:B5"/>
    <mergeCell ref="C4:C5"/>
    <mergeCell ref="D4:F4"/>
    <mergeCell ref="G4:I4"/>
    <mergeCell ref="B6:I6"/>
  </mergeCells>
  <pageMargins left="0.7" right="0.7" top="0.75" bottom="0.75" header="0.3" footer="0.3"/>
  <pageSetup paperSize="9" orientation="portrait" horizontalDpi="300" verticalDpi="300"/>
</worksheet>
</file>

<file path=xl/worksheets/sheet10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4-000000000000}">
  <dimension ref="A1:G6"/>
  <sheetViews>
    <sheetView workbookViewId="0"/>
  </sheetViews>
  <sheetFormatPr baseColWidth="10" defaultRowHeight="14.4" x14ac:dyDescent="0.3"/>
  <cols>
    <col min="2" max="2" width="95.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PM-GEBH'!A1", "Zurück")</f>
        <v>Zurück</v>
      </c>
    </row>
    <row r="3" spans="1:7" x14ac:dyDescent="0.3">
      <c r="B3" s="7" t="s">
        <v>7003</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5049</v>
      </c>
      <c r="C6" s="5" t="s">
        <v>1627</v>
      </c>
      <c r="D6" s="5" t="s">
        <v>1578</v>
      </c>
      <c r="E6" s="5" t="s">
        <v>1701</v>
      </c>
      <c r="F6" s="5" t="s">
        <v>1617</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10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4-000000000000}">
  <dimension ref="A1:G6"/>
  <sheetViews>
    <sheetView workbookViewId="0"/>
  </sheetViews>
  <sheetFormatPr baseColWidth="10" defaultRowHeight="14.4" x14ac:dyDescent="0.3"/>
  <cols>
    <col min="2" max="2" width="98.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PM-GEBH'!A1", "Zurück")</f>
        <v>Zurück</v>
      </c>
    </row>
    <row r="3" spans="1:7" x14ac:dyDescent="0.3">
      <c r="B3" s="7" t="s">
        <v>6965</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3448</v>
      </c>
      <c r="C6" s="5" t="s">
        <v>1584</v>
      </c>
      <c r="D6" s="5" t="s">
        <v>1580</v>
      </c>
      <c r="E6" s="5" t="s">
        <v>1711</v>
      </c>
      <c r="F6" s="5" t="s">
        <v>1587</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10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4-000000000000}">
  <dimension ref="A1:E10"/>
  <sheetViews>
    <sheetView workbookViewId="0"/>
  </sheetViews>
  <sheetFormatPr baseColWidth="10" defaultRowHeight="14.4" x14ac:dyDescent="0.3"/>
  <cols>
    <col min="2" max="2" width="89"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PM-GEBH'!A1", "Zurück")</f>
        <v>Zurück</v>
      </c>
    </row>
    <row r="3" spans="1:5" x14ac:dyDescent="0.3">
      <c r="B3" s="7" t="s">
        <v>7292</v>
      </c>
    </row>
    <row r="4" spans="1:5" x14ac:dyDescent="0.3">
      <c r="B4" s="4" t="s">
        <v>7014</v>
      </c>
      <c r="C4" s="3" t="s">
        <v>7015</v>
      </c>
      <c r="D4" s="3" t="s">
        <v>7016</v>
      </c>
      <c r="E4" s="3" t="s">
        <v>7017</v>
      </c>
    </row>
    <row r="5" spans="1:5" x14ac:dyDescent="0.3">
      <c r="B5" s="6" t="s">
        <v>7275</v>
      </c>
      <c r="C5" s="5" t="s">
        <v>1658</v>
      </c>
      <c r="D5" s="5" t="s">
        <v>7276</v>
      </c>
      <c r="E5" s="5" t="s">
        <v>7277</v>
      </c>
    </row>
    <row r="6" spans="1:5" x14ac:dyDescent="0.3">
      <c r="B6" s="12" t="s">
        <v>7278</v>
      </c>
      <c r="C6" s="18" t="s">
        <v>1753</v>
      </c>
      <c r="D6" s="18" t="s">
        <v>7279</v>
      </c>
      <c r="E6" s="18" t="s">
        <v>7280</v>
      </c>
    </row>
    <row r="7" spans="1:5" x14ac:dyDescent="0.3">
      <c r="B7" s="6" t="s">
        <v>7281</v>
      </c>
      <c r="C7" s="5" t="s">
        <v>1627</v>
      </c>
      <c r="D7" s="5" t="s">
        <v>7282</v>
      </c>
      <c r="E7" s="5" t="s">
        <v>7283</v>
      </c>
    </row>
    <row r="8" spans="1:5" x14ac:dyDescent="0.3">
      <c r="B8" s="12" t="s">
        <v>7284</v>
      </c>
      <c r="C8" s="18" t="s">
        <v>1753</v>
      </c>
      <c r="D8" s="18" t="s">
        <v>7285</v>
      </c>
      <c r="E8" s="18" t="s">
        <v>7286</v>
      </c>
    </row>
    <row r="9" spans="1:5" x14ac:dyDescent="0.3">
      <c r="B9" s="6" t="s">
        <v>7287</v>
      </c>
      <c r="C9" s="5" t="s">
        <v>3860</v>
      </c>
      <c r="D9" s="5" t="s">
        <v>7288</v>
      </c>
      <c r="E9" s="5" t="s">
        <v>7289</v>
      </c>
    </row>
    <row r="10" spans="1:5" x14ac:dyDescent="0.3">
      <c r="B10" s="12" t="s">
        <v>3459</v>
      </c>
      <c r="C10" s="18" t="s">
        <v>5271</v>
      </c>
      <c r="D10" s="18" t="s">
        <v>7290</v>
      </c>
      <c r="E10" s="18" t="s">
        <v>7291</v>
      </c>
    </row>
  </sheetData>
  <pageMargins left="0.7" right="0.7" top="0.75" bottom="0.75" header="0.3" footer="0.3"/>
  <pageSetup paperSize="9" orientation="portrait" horizontalDpi="300" verticalDpi="300"/>
</worksheet>
</file>

<file path=xl/worksheets/sheet10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4-000000000000}">
  <dimension ref="A1:E16"/>
  <sheetViews>
    <sheetView workbookViewId="0"/>
  </sheetViews>
  <sheetFormatPr baseColWidth="10" defaultRowHeight="14.4" x14ac:dyDescent="0.3"/>
  <cols>
    <col min="2" max="2" width="9.6640625" customWidth="1"/>
    <col min="3" max="3" width="133.664062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PM-GEBH'!A1", "Zurück")</f>
        <v>Zurück</v>
      </c>
    </row>
    <row r="3" spans="1:5" x14ac:dyDescent="0.3">
      <c r="B3" s="7" t="s">
        <v>811</v>
      </c>
    </row>
    <row r="4" spans="1:5" x14ac:dyDescent="0.3">
      <c r="B4" s="25" t="s">
        <v>35</v>
      </c>
      <c r="C4" s="25" t="s">
        <v>394</v>
      </c>
      <c r="D4" s="21" t="s">
        <v>37</v>
      </c>
      <c r="E4" s="25" t="s">
        <v>37</v>
      </c>
    </row>
    <row r="5" spans="1:5" x14ac:dyDescent="0.3">
      <c r="B5" s="22"/>
      <c r="C5" s="22"/>
      <c r="D5" s="8" t="s">
        <v>38</v>
      </c>
      <c r="E5" s="8" t="s">
        <v>39</v>
      </c>
    </row>
    <row r="6" spans="1:5" ht="25.2" x14ac:dyDescent="0.3">
      <c r="B6" s="6" t="s">
        <v>785</v>
      </c>
      <c r="C6" s="6" t="s">
        <v>786</v>
      </c>
      <c r="D6" s="9" t="s">
        <v>210</v>
      </c>
      <c r="E6" s="9" t="s">
        <v>211</v>
      </c>
    </row>
    <row r="7" spans="1:5" ht="25.2" x14ac:dyDescent="0.3">
      <c r="B7" s="12" t="s">
        <v>787</v>
      </c>
      <c r="C7" s="12" t="s">
        <v>788</v>
      </c>
      <c r="D7" s="13" t="s">
        <v>789</v>
      </c>
      <c r="E7" s="13" t="s">
        <v>790</v>
      </c>
    </row>
    <row r="8" spans="1:5" ht="25.2" x14ac:dyDescent="0.3">
      <c r="B8" s="6" t="s">
        <v>791</v>
      </c>
      <c r="C8" s="6" t="s">
        <v>792</v>
      </c>
      <c r="D8" s="9" t="s">
        <v>244</v>
      </c>
      <c r="E8" s="9" t="s">
        <v>245</v>
      </c>
    </row>
    <row r="9" spans="1:5" ht="25.2" x14ac:dyDescent="0.3">
      <c r="B9" s="12" t="s">
        <v>793</v>
      </c>
      <c r="C9" s="12" t="s">
        <v>794</v>
      </c>
      <c r="D9" s="13" t="s">
        <v>272</v>
      </c>
      <c r="E9" s="13" t="s">
        <v>273</v>
      </c>
    </row>
    <row r="10" spans="1:5" ht="25.2" x14ac:dyDescent="0.3">
      <c r="B10" s="6" t="s">
        <v>795</v>
      </c>
      <c r="C10" s="6" t="s">
        <v>796</v>
      </c>
      <c r="D10" s="9" t="s">
        <v>733</v>
      </c>
      <c r="E10" s="9" t="s">
        <v>734</v>
      </c>
    </row>
    <row r="11" spans="1:5" ht="25.2" x14ac:dyDescent="0.3">
      <c r="B11" s="12" t="s">
        <v>797</v>
      </c>
      <c r="C11" s="12" t="s">
        <v>798</v>
      </c>
      <c r="D11" s="13" t="s">
        <v>201</v>
      </c>
      <c r="E11" s="13" t="s">
        <v>202</v>
      </c>
    </row>
    <row r="12" spans="1:5" ht="25.2" x14ac:dyDescent="0.3">
      <c r="B12" s="6" t="s">
        <v>799</v>
      </c>
      <c r="C12" s="6" t="s">
        <v>800</v>
      </c>
      <c r="D12" s="9" t="s">
        <v>145</v>
      </c>
      <c r="E12" s="9" t="s">
        <v>146</v>
      </c>
    </row>
    <row r="13" spans="1:5" ht="25.2" x14ac:dyDescent="0.3">
      <c r="B13" s="12" t="s">
        <v>801</v>
      </c>
      <c r="C13" s="12" t="s">
        <v>802</v>
      </c>
      <c r="D13" s="13" t="s">
        <v>803</v>
      </c>
      <c r="E13" s="13" t="s">
        <v>804</v>
      </c>
    </row>
    <row r="14" spans="1:5" ht="25.2" x14ac:dyDescent="0.3">
      <c r="B14" s="6" t="s">
        <v>805</v>
      </c>
      <c r="C14" s="6" t="s">
        <v>806</v>
      </c>
      <c r="D14" s="9" t="s">
        <v>76</v>
      </c>
      <c r="E14" s="9" t="s">
        <v>77</v>
      </c>
    </row>
    <row r="15" spans="1:5" ht="25.2" x14ac:dyDescent="0.3">
      <c r="B15" s="12" t="s">
        <v>807</v>
      </c>
      <c r="C15" s="12" t="s">
        <v>808</v>
      </c>
      <c r="D15" s="13" t="s">
        <v>233</v>
      </c>
      <c r="E15" s="13" t="s">
        <v>234</v>
      </c>
    </row>
    <row r="16" spans="1:5" ht="25.2" x14ac:dyDescent="0.3">
      <c r="B16" s="10" t="s">
        <v>52</v>
      </c>
      <c r="C16" s="10"/>
      <c r="D16" s="11" t="s">
        <v>809</v>
      </c>
      <c r="E16" s="11" t="s">
        <v>810</v>
      </c>
    </row>
  </sheetData>
  <mergeCells count="3">
    <mergeCell ref="B4:B5"/>
    <mergeCell ref="C4:C5"/>
    <mergeCell ref="D4:E4"/>
  </mergeCells>
  <pageMargins left="0.7" right="0.7" top="0.75" bottom="0.75" header="0.3" footer="0.3"/>
  <pageSetup paperSize="9" orientation="portrait" horizontalDpi="300" verticalDpi="300"/>
</worksheet>
</file>

<file path=xl/worksheets/sheet10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4-000000000000}">
  <dimension ref="A1:E13"/>
  <sheetViews>
    <sheetView workbookViewId="0"/>
  </sheetViews>
  <sheetFormatPr baseColWidth="10" defaultRowHeight="14.4" x14ac:dyDescent="0.3"/>
  <cols>
    <col min="2" max="2" width="9.6640625" customWidth="1"/>
    <col min="3" max="3" width="105.3320312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PM-GEBH'!A1", "Zurück")</f>
        <v>Zurück</v>
      </c>
    </row>
    <row r="3" spans="1:5" x14ac:dyDescent="0.3">
      <c r="B3" s="7" t="s">
        <v>279</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270</v>
      </c>
      <c r="C7" s="6" t="s">
        <v>271</v>
      </c>
      <c r="D7" s="9" t="s">
        <v>272</v>
      </c>
      <c r="E7" s="9" t="s">
        <v>273</v>
      </c>
    </row>
    <row r="8" spans="1:5" ht="25.2" x14ac:dyDescent="0.3">
      <c r="B8" s="6" t="s">
        <v>274</v>
      </c>
      <c r="C8" s="6" t="s">
        <v>275</v>
      </c>
      <c r="D8" s="9" t="s">
        <v>201</v>
      </c>
      <c r="E8" s="9" t="s">
        <v>202</v>
      </c>
    </row>
    <row r="9" spans="1:5" x14ac:dyDescent="0.3">
      <c r="B9" s="23" t="s">
        <v>40</v>
      </c>
      <c r="C9" s="23"/>
      <c r="D9" s="29"/>
      <c r="E9" s="29"/>
    </row>
    <row r="10" spans="1:5" ht="25.2" x14ac:dyDescent="0.3">
      <c r="B10" s="6" t="s">
        <v>276</v>
      </c>
      <c r="C10" s="6" t="s">
        <v>42</v>
      </c>
      <c r="D10" s="9" t="s">
        <v>106</v>
      </c>
      <c r="E10" s="9" t="s">
        <v>107</v>
      </c>
    </row>
    <row r="11" spans="1:5" ht="25.2" x14ac:dyDescent="0.3">
      <c r="B11" s="6" t="s">
        <v>277</v>
      </c>
      <c r="C11" s="6" t="s">
        <v>46</v>
      </c>
      <c r="D11" s="9" t="s">
        <v>47</v>
      </c>
      <c r="E11" s="9" t="s">
        <v>48</v>
      </c>
    </row>
    <row r="12" spans="1:5" ht="25.2" x14ac:dyDescent="0.3">
      <c r="B12" s="6" t="s">
        <v>278</v>
      </c>
      <c r="C12" s="6" t="s">
        <v>50</v>
      </c>
      <c r="D12" s="9" t="s">
        <v>51</v>
      </c>
      <c r="E12" s="9" t="s">
        <v>51</v>
      </c>
    </row>
    <row r="13" spans="1:5" ht="25.2" x14ac:dyDescent="0.3">
      <c r="B13" s="10" t="s">
        <v>52</v>
      </c>
      <c r="C13" s="10"/>
      <c r="D13" s="11" t="s">
        <v>191</v>
      </c>
      <c r="E13" s="11" t="s">
        <v>192</v>
      </c>
    </row>
  </sheetData>
  <mergeCells count="5">
    <mergeCell ref="B4:B5"/>
    <mergeCell ref="C4:C5"/>
    <mergeCell ref="D4:E4"/>
    <mergeCell ref="B6:E6"/>
    <mergeCell ref="B9:E9"/>
  </mergeCells>
  <pageMargins left="0.7" right="0.7" top="0.75" bottom="0.75" header="0.3" footer="0.3"/>
  <pageSetup paperSize="9" orientation="portrait" horizontalDpi="300" verticalDpi="300"/>
</worksheet>
</file>

<file path=xl/worksheets/sheet10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4-000000000000}">
  <dimension ref="A1:G16"/>
  <sheetViews>
    <sheetView workbookViewId="0"/>
  </sheetViews>
  <sheetFormatPr baseColWidth="10" defaultRowHeight="14.4" x14ac:dyDescent="0.3"/>
  <cols>
    <col min="2" max="2" width="9.6640625" customWidth="1"/>
    <col min="3" max="3" width="133.664062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PM-GEBH'!A1", "Zurück")</f>
        <v>Zurück</v>
      </c>
    </row>
    <row r="3" spans="1:7" x14ac:dyDescent="0.3">
      <c r="B3" s="7" t="s">
        <v>1333</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785</v>
      </c>
      <c r="C6" s="6" t="s">
        <v>786</v>
      </c>
      <c r="D6" s="9" t="s">
        <v>211</v>
      </c>
      <c r="E6" s="9" t="s">
        <v>210</v>
      </c>
      <c r="F6" s="9" t="s">
        <v>211</v>
      </c>
      <c r="G6" s="9" t="s">
        <v>211</v>
      </c>
    </row>
    <row r="7" spans="1:7" ht="25.2" x14ac:dyDescent="0.3">
      <c r="B7" s="12" t="s">
        <v>787</v>
      </c>
      <c r="C7" s="12" t="s">
        <v>788</v>
      </c>
      <c r="D7" s="13" t="s">
        <v>1323</v>
      </c>
      <c r="E7" s="13" t="s">
        <v>1324</v>
      </c>
      <c r="F7" s="13" t="s">
        <v>1325</v>
      </c>
      <c r="G7" s="13" t="s">
        <v>790</v>
      </c>
    </row>
    <row r="8" spans="1:7" ht="25.2" x14ac:dyDescent="0.3">
      <c r="B8" s="6" t="s">
        <v>791</v>
      </c>
      <c r="C8" s="6" t="s">
        <v>792</v>
      </c>
      <c r="D8" s="9" t="s">
        <v>1326</v>
      </c>
      <c r="E8" s="9" t="s">
        <v>1327</v>
      </c>
      <c r="F8" s="9" t="s">
        <v>245</v>
      </c>
      <c r="G8" s="9" t="s">
        <v>245</v>
      </c>
    </row>
    <row r="9" spans="1:7" ht="25.2" x14ac:dyDescent="0.3">
      <c r="B9" s="12" t="s">
        <v>793</v>
      </c>
      <c r="C9" s="12" t="s">
        <v>794</v>
      </c>
      <c r="D9" s="13" t="s">
        <v>1328</v>
      </c>
      <c r="E9" s="13" t="s">
        <v>1329</v>
      </c>
      <c r="F9" s="13" t="s">
        <v>273</v>
      </c>
      <c r="G9" s="13" t="s">
        <v>273</v>
      </c>
    </row>
    <row r="10" spans="1:7" ht="25.2" x14ac:dyDescent="0.3">
      <c r="B10" s="6" t="s">
        <v>795</v>
      </c>
      <c r="C10" s="6" t="s">
        <v>796</v>
      </c>
      <c r="D10" s="9" t="s">
        <v>1330</v>
      </c>
      <c r="E10" s="9" t="s">
        <v>1331</v>
      </c>
      <c r="F10" s="9" t="s">
        <v>734</v>
      </c>
      <c r="G10" s="9" t="s">
        <v>734</v>
      </c>
    </row>
    <row r="11" spans="1:7" ht="25.2" x14ac:dyDescent="0.3">
      <c r="B11" s="12" t="s">
        <v>797</v>
      </c>
      <c r="C11" s="12" t="s">
        <v>798</v>
      </c>
      <c r="D11" s="13" t="s">
        <v>202</v>
      </c>
      <c r="E11" s="13" t="s">
        <v>201</v>
      </c>
      <c r="F11" s="13" t="s">
        <v>1332</v>
      </c>
      <c r="G11" s="13" t="s">
        <v>202</v>
      </c>
    </row>
    <row r="12" spans="1:7" ht="25.2" x14ac:dyDescent="0.3">
      <c r="B12" s="6" t="s">
        <v>799</v>
      </c>
      <c r="C12" s="6" t="s">
        <v>800</v>
      </c>
      <c r="D12" s="9" t="s">
        <v>146</v>
      </c>
      <c r="E12" s="9" t="s">
        <v>145</v>
      </c>
      <c r="F12" s="9" t="s">
        <v>146</v>
      </c>
      <c r="G12" s="9" t="s">
        <v>146</v>
      </c>
    </row>
    <row r="13" spans="1:7" ht="25.2" x14ac:dyDescent="0.3">
      <c r="B13" s="12" t="s">
        <v>801</v>
      </c>
      <c r="C13" s="12" t="s">
        <v>802</v>
      </c>
      <c r="D13" s="13" t="s">
        <v>804</v>
      </c>
      <c r="E13" s="13" t="s">
        <v>803</v>
      </c>
      <c r="F13" s="13" t="s">
        <v>804</v>
      </c>
      <c r="G13" s="13" t="s">
        <v>804</v>
      </c>
    </row>
    <row r="14" spans="1:7" ht="25.2" x14ac:dyDescent="0.3">
      <c r="B14" s="6" t="s">
        <v>805</v>
      </c>
      <c r="C14" s="6" t="s">
        <v>806</v>
      </c>
      <c r="D14" s="9" t="s">
        <v>77</v>
      </c>
      <c r="E14" s="9" t="s">
        <v>76</v>
      </c>
      <c r="F14" s="9" t="s">
        <v>77</v>
      </c>
      <c r="G14" s="9" t="s">
        <v>77</v>
      </c>
    </row>
    <row r="15" spans="1:7" ht="25.2" x14ac:dyDescent="0.3">
      <c r="B15" s="12" t="s">
        <v>807</v>
      </c>
      <c r="C15" s="12" t="s">
        <v>808</v>
      </c>
      <c r="D15" s="13" t="s">
        <v>234</v>
      </c>
      <c r="E15" s="13" t="s">
        <v>233</v>
      </c>
      <c r="F15" s="13" t="s">
        <v>234</v>
      </c>
      <c r="G15" s="13" t="s">
        <v>234</v>
      </c>
    </row>
    <row r="16" spans="1:7" x14ac:dyDescent="0.3">
      <c r="B16"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J11"/>
  <sheetViews>
    <sheetView workbookViewId="0"/>
  </sheetViews>
  <sheetFormatPr baseColWidth="10" defaultRowHeight="14.4" x14ac:dyDescent="0.3"/>
  <cols>
    <col min="2" max="2" width="9.6640625" customWidth="1"/>
    <col min="3" max="3" width="108.77734375" customWidth="1"/>
    <col min="4" max="4" width="17" customWidth="1"/>
    <col min="5" max="5" width="52.6640625" customWidth="1"/>
    <col min="6" max="6" width="71.6640625" customWidth="1"/>
    <col min="7" max="7" width="85.6640625" customWidth="1"/>
    <col min="8" max="8" width="63.6640625" customWidth="1"/>
    <col min="9" max="9" width="82.6640625" customWidth="1"/>
    <col min="10" max="10" width="93.6640625" customWidth="1"/>
  </cols>
  <sheetData>
    <row r="1" spans="1:10" x14ac:dyDescent="0.3">
      <c r="A1" s="2" t="str">
        <f>HYPERLINK("#'Auswahl Auswertungsmodul'!A1", "Zurück zum Start")</f>
        <v>Zurück zum Start</v>
      </c>
    </row>
    <row r="2" spans="1:10" x14ac:dyDescent="0.3">
      <c r="A2" s="2" t="str">
        <f>HYPERLINK("#'Auswahl WI-NI-A'!A1", "Zurück")</f>
        <v>Zurück</v>
      </c>
    </row>
    <row r="3" spans="1:10" x14ac:dyDescent="0.3">
      <c r="B3" s="7" t="s">
        <v>6920</v>
      </c>
    </row>
    <row r="4" spans="1:10" x14ac:dyDescent="0.3">
      <c r="B4" s="25" t="s">
        <v>35</v>
      </c>
      <c r="C4" s="25" t="s">
        <v>394</v>
      </c>
      <c r="D4" s="25" t="s">
        <v>1619</v>
      </c>
      <c r="E4" s="21" t="s">
        <v>6862</v>
      </c>
      <c r="F4" s="21" t="s">
        <v>6862</v>
      </c>
      <c r="G4" s="21" t="s">
        <v>6862</v>
      </c>
      <c r="H4" s="21" t="s">
        <v>5454</v>
      </c>
      <c r="I4" s="21" t="s">
        <v>5454</v>
      </c>
      <c r="J4" s="21" t="s">
        <v>5454</v>
      </c>
    </row>
    <row r="5" spans="1:10" x14ac:dyDescent="0.3">
      <c r="B5" s="22"/>
      <c r="C5" s="22"/>
      <c r="D5" s="22"/>
      <c r="E5" s="8" t="s">
        <v>6863</v>
      </c>
      <c r="F5" s="8" t="s">
        <v>6864</v>
      </c>
      <c r="G5" s="8" t="s">
        <v>6865</v>
      </c>
      <c r="H5" s="8" t="s">
        <v>6866</v>
      </c>
      <c r="I5" s="8" t="s">
        <v>6867</v>
      </c>
      <c r="J5" s="8" t="s">
        <v>6868</v>
      </c>
    </row>
    <row r="6" spans="1:10" x14ac:dyDescent="0.3">
      <c r="B6" s="6" t="s">
        <v>682</v>
      </c>
      <c r="C6" s="6" t="s">
        <v>683</v>
      </c>
      <c r="D6" s="6" t="s">
        <v>1621</v>
      </c>
      <c r="E6" s="9" t="s">
        <v>1850</v>
      </c>
      <c r="F6" s="9" t="s">
        <v>1580</v>
      </c>
      <c r="G6" s="9" t="s">
        <v>1580</v>
      </c>
      <c r="H6" s="9" t="s">
        <v>1592</v>
      </c>
      <c r="I6" s="9" t="s">
        <v>1580</v>
      </c>
      <c r="J6" s="9" t="s">
        <v>1580</v>
      </c>
    </row>
    <row r="7" spans="1:10" x14ac:dyDescent="0.3">
      <c r="B7" s="6" t="s">
        <v>682</v>
      </c>
      <c r="C7" s="6" t="s">
        <v>683</v>
      </c>
      <c r="D7" s="6" t="s">
        <v>1626</v>
      </c>
      <c r="E7" s="9" t="s">
        <v>1894</v>
      </c>
      <c r="F7" s="9" t="s">
        <v>1580</v>
      </c>
      <c r="G7" s="9" t="s">
        <v>1580</v>
      </c>
      <c r="H7" s="9" t="s">
        <v>1582</v>
      </c>
      <c r="I7" s="9" t="s">
        <v>1580</v>
      </c>
      <c r="J7" s="9" t="s">
        <v>1580</v>
      </c>
    </row>
    <row r="8" spans="1:10" x14ac:dyDescent="0.3">
      <c r="B8" s="6" t="s">
        <v>682</v>
      </c>
      <c r="C8" s="6" t="s">
        <v>683</v>
      </c>
      <c r="D8" s="6" t="s">
        <v>1631</v>
      </c>
      <c r="E8" s="9" t="s">
        <v>1680</v>
      </c>
      <c r="F8" s="9" t="s">
        <v>1580</v>
      </c>
      <c r="G8" s="9" t="s">
        <v>1580</v>
      </c>
      <c r="H8" s="9" t="s">
        <v>1683</v>
      </c>
      <c r="I8" s="9" t="s">
        <v>1580</v>
      </c>
      <c r="J8" s="9" t="s">
        <v>1580</v>
      </c>
    </row>
    <row r="9" spans="1:10" x14ac:dyDescent="0.3">
      <c r="B9" s="6" t="s">
        <v>684</v>
      </c>
      <c r="C9" s="6" t="s">
        <v>685</v>
      </c>
      <c r="D9" s="6" t="s">
        <v>1621</v>
      </c>
      <c r="E9" s="9" t="s">
        <v>1584</v>
      </c>
      <c r="F9" s="9" t="s">
        <v>1580</v>
      </c>
      <c r="G9" s="9" t="s">
        <v>1580</v>
      </c>
      <c r="H9" s="9" t="s">
        <v>1580</v>
      </c>
      <c r="I9" s="9" t="s">
        <v>1580</v>
      </c>
      <c r="J9" s="9" t="s">
        <v>1580</v>
      </c>
    </row>
    <row r="10" spans="1:10" x14ac:dyDescent="0.3">
      <c r="B10" s="6" t="s">
        <v>684</v>
      </c>
      <c r="C10" s="6" t="s">
        <v>685</v>
      </c>
      <c r="D10" s="6" t="s">
        <v>1626</v>
      </c>
      <c r="E10" s="9" t="s">
        <v>1582</v>
      </c>
      <c r="F10" s="9" t="s">
        <v>1580</v>
      </c>
      <c r="G10" s="9" t="s">
        <v>1580</v>
      </c>
      <c r="H10" s="9" t="s">
        <v>1580</v>
      </c>
      <c r="I10" s="9" t="s">
        <v>1580</v>
      </c>
      <c r="J10" s="9" t="s">
        <v>1580</v>
      </c>
    </row>
    <row r="11" spans="1:10" x14ac:dyDescent="0.3">
      <c r="B11" s="6" t="s">
        <v>684</v>
      </c>
      <c r="C11" s="6" t="s">
        <v>685</v>
      </c>
      <c r="D11" s="6" t="s">
        <v>1631</v>
      </c>
      <c r="E11" s="9" t="s">
        <v>1587</v>
      </c>
      <c r="F11" s="9" t="s">
        <v>1580</v>
      </c>
      <c r="G11" s="9" t="s">
        <v>1580</v>
      </c>
      <c r="H11" s="9" t="s">
        <v>1580</v>
      </c>
      <c r="I11" s="9" t="s">
        <v>1580</v>
      </c>
      <c r="J11" s="9" t="s">
        <v>1580</v>
      </c>
    </row>
  </sheetData>
  <mergeCells count="5">
    <mergeCell ref="B4:B5"/>
    <mergeCell ref="C4:C5"/>
    <mergeCell ref="D4:D5"/>
    <mergeCell ref="E4:G4"/>
    <mergeCell ref="H4:J4"/>
  </mergeCells>
  <pageMargins left="0.7" right="0.7" top="0.75" bottom="0.75" header="0.3" footer="0.3"/>
  <pageSetup paperSize="9" orientation="portrait" horizontalDpi="300" verticalDpi="300"/>
</worksheet>
</file>

<file path=xl/worksheets/sheet10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4-000000000000}">
  <dimension ref="A1:G13"/>
  <sheetViews>
    <sheetView workbookViewId="0"/>
  </sheetViews>
  <sheetFormatPr baseColWidth="10" defaultRowHeight="14.4" x14ac:dyDescent="0.3"/>
  <cols>
    <col min="2" max="2" width="9.6640625" customWidth="1"/>
    <col min="3" max="3" width="105.3320312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PM-GEBH'!A1", "Zurück")</f>
        <v>Zurück</v>
      </c>
    </row>
    <row r="3" spans="1:7" x14ac:dyDescent="0.3">
      <c r="B3" s="7" t="s">
        <v>1037</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270</v>
      </c>
      <c r="C7" s="6" t="s">
        <v>271</v>
      </c>
      <c r="D7" s="9" t="s">
        <v>1035</v>
      </c>
      <c r="E7" s="9" t="s">
        <v>1036</v>
      </c>
      <c r="F7" s="9" t="s">
        <v>273</v>
      </c>
      <c r="G7" s="9" t="s">
        <v>273</v>
      </c>
    </row>
    <row r="8" spans="1:7" ht="25.2" x14ac:dyDescent="0.3">
      <c r="B8" s="6" t="s">
        <v>274</v>
      </c>
      <c r="C8" s="6" t="s">
        <v>275</v>
      </c>
      <c r="D8" s="9" t="s">
        <v>202</v>
      </c>
      <c r="E8" s="9" t="s">
        <v>201</v>
      </c>
      <c r="F8" s="9" t="s">
        <v>202</v>
      </c>
      <c r="G8" s="9" t="s">
        <v>202</v>
      </c>
    </row>
    <row r="9" spans="1:7" x14ac:dyDescent="0.3">
      <c r="B9" s="23" t="s">
        <v>40</v>
      </c>
      <c r="C9" s="23"/>
      <c r="D9" s="29"/>
      <c r="E9" s="29"/>
      <c r="F9" s="29"/>
      <c r="G9" s="29"/>
    </row>
    <row r="10" spans="1:7" ht="25.2" x14ac:dyDescent="0.3">
      <c r="B10" s="6" t="s">
        <v>276</v>
      </c>
      <c r="C10" s="6" t="s">
        <v>42</v>
      </c>
      <c r="D10" s="9" t="s">
        <v>107</v>
      </c>
      <c r="E10" s="9" t="s">
        <v>106</v>
      </c>
      <c r="F10" s="9" t="s">
        <v>107</v>
      </c>
      <c r="G10" s="9" t="s">
        <v>107</v>
      </c>
    </row>
    <row r="11" spans="1:7" ht="25.2" x14ac:dyDescent="0.3">
      <c r="B11" s="6" t="s">
        <v>277</v>
      </c>
      <c r="C11" s="6" t="s">
        <v>46</v>
      </c>
      <c r="D11" s="9" t="s">
        <v>48</v>
      </c>
      <c r="E11" s="9" t="s">
        <v>47</v>
      </c>
      <c r="F11" s="9" t="s">
        <v>48</v>
      </c>
      <c r="G11" s="9" t="s">
        <v>48</v>
      </c>
    </row>
    <row r="12" spans="1:7" ht="25.2" x14ac:dyDescent="0.3">
      <c r="B12" s="6" t="s">
        <v>278</v>
      </c>
      <c r="C12" s="6" t="s">
        <v>50</v>
      </c>
      <c r="D12" s="9" t="s">
        <v>51</v>
      </c>
      <c r="E12" s="9" t="s">
        <v>51</v>
      </c>
      <c r="F12" s="9" t="s">
        <v>51</v>
      </c>
      <c r="G12" s="9" t="s">
        <v>51</v>
      </c>
    </row>
    <row r="13" spans="1:7" x14ac:dyDescent="0.3">
      <c r="B13" s="17" t="s">
        <v>968</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10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4-000000000000}">
  <dimension ref="A1:D8"/>
  <sheetViews>
    <sheetView workbookViewId="0"/>
  </sheetViews>
  <sheetFormatPr baseColWidth="10" defaultRowHeight="14.4" x14ac:dyDescent="0.3"/>
  <cols>
    <col min="2" max="2" width="9.6640625" customWidth="1"/>
    <col min="3" max="3" width="50.6640625" customWidth="1"/>
    <col min="4" max="4" width="250.6640625" customWidth="1"/>
  </cols>
  <sheetData>
    <row r="1" spans="1:4" x14ac:dyDescent="0.3">
      <c r="A1" s="2" t="str">
        <f>HYPERLINK("#'Auswahl Auswertungsmodul'!A1", "Zurück zum Start")</f>
        <v>Zurück zum Start</v>
      </c>
    </row>
    <row r="2" spans="1:4" x14ac:dyDescent="0.3">
      <c r="A2" s="2" t="str">
        <f>HYPERLINK("#'Auswahl PM-GEBH'!A1", "Zurück")</f>
        <v>Zurück</v>
      </c>
    </row>
    <row r="3" spans="1:4" x14ac:dyDescent="0.3">
      <c r="B3" s="7" t="s">
        <v>1527</v>
      </c>
    </row>
    <row r="4" spans="1:4" x14ac:dyDescent="0.3">
      <c r="B4" s="3" t="s">
        <v>35</v>
      </c>
      <c r="C4" s="4" t="s">
        <v>394</v>
      </c>
      <c r="D4" s="4" t="s">
        <v>1101</v>
      </c>
    </row>
    <row r="5" spans="1:4" ht="189" x14ac:dyDescent="0.3">
      <c r="B5" s="5" t="s">
        <v>787</v>
      </c>
      <c r="C5" s="6" t="s">
        <v>788</v>
      </c>
      <c r="D5" s="6" t="s">
        <v>1523</v>
      </c>
    </row>
    <row r="6" spans="1:4" x14ac:dyDescent="0.3">
      <c r="B6" s="18" t="s">
        <v>791</v>
      </c>
      <c r="C6" s="12" t="s">
        <v>792</v>
      </c>
      <c r="D6" s="12" t="s">
        <v>1524</v>
      </c>
    </row>
    <row r="7" spans="1:4" x14ac:dyDescent="0.3">
      <c r="B7" s="5" t="s">
        <v>793</v>
      </c>
      <c r="C7" s="6" t="s">
        <v>794</v>
      </c>
      <c r="D7" s="6" t="s">
        <v>1525</v>
      </c>
    </row>
    <row r="8" spans="1:4" x14ac:dyDescent="0.3">
      <c r="B8" s="18" t="s">
        <v>795</v>
      </c>
      <c r="C8" s="12" t="s">
        <v>796</v>
      </c>
      <c r="D8" s="12" t="s">
        <v>1526</v>
      </c>
    </row>
  </sheetData>
  <pageMargins left="0.7" right="0.7" top="0.75" bottom="0.75" header="0.3" footer="0.3"/>
  <pageSetup paperSize="9" orientation="portrait" horizontalDpi="300" verticalDpi="300"/>
</worksheet>
</file>

<file path=xl/worksheets/sheet10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4-000000000000}">
  <dimension ref="A1:D6"/>
  <sheetViews>
    <sheetView workbookViewId="0"/>
  </sheetViews>
  <sheetFormatPr baseColWidth="10" defaultRowHeight="14.4" x14ac:dyDescent="0.3"/>
  <cols>
    <col min="2" max="2" width="9.6640625" customWidth="1"/>
    <col min="3" max="3" width="26.44140625" customWidth="1"/>
    <col min="4" max="4" width="123.33203125" customWidth="1"/>
  </cols>
  <sheetData>
    <row r="1" spans="1:4" x14ac:dyDescent="0.3">
      <c r="A1" s="2" t="str">
        <f>HYPERLINK("#'Auswahl Auswertungsmodul'!A1", "Zurück zum Start")</f>
        <v>Zurück zum Start</v>
      </c>
    </row>
    <row r="2" spans="1:4" x14ac:dyDescent="0.3">
      <c r="A2" s="2" t="str">
        <f>HYPERLINK("#'Auswahl PM-GEBH'!A1", "Zurück")</f>
        <v>Zurück</v>
      </c>
    </row>
    <row r="3" spans="1:4" x14ac:dyDescent="0.3">
      <c r="B3" s="7" t="s">
        <v>1139</v>
      </c>
    </row>
    <row r="4" spans="1:4" x14ac:dyDescent="0.3">
      <c r="B4" s="3" t="s">
        <v>35</v>
      </c>
      <c r="C4" s="4" t="s">
        <v>36</v>
      </c>
      <c r="D4" s="4" t="s">
        <v>1101</v>
      </c>
    </row>
    <row r="5" spans="1:4" x14ac:dyDescent="0.3">
      <c r="B5" s="23" t="s">
        <v>56</v>
      </c>
      <c r="C5" s="23"/>
      <c r="D5" s="23"/>
    </row>
    <row r="6" spans="1:4" x14ac:dyDescent="0.3">
      <c r="B6" s="5" t="s">
        <v>270</v>
      </c>
      <c r="C6" s="6" t="s">
        <v>271</v>
      </c>
      <c r="D6" s="6" t="s">
        <v>1138</v>
      </c>
    </row>
  </sheetData>
  <mergeCells count="1">
    <mergeCell ref="B5:D5"/>
  </mergeCells>
  <pageMargins left="0.7" right="0.7" top="0.75" bottom="0.75" header="0.3" footer="0.3"/>
  <pageSetup paperSize="9" orientation="portrait" horizontalDpi="300" verticalDpi="300"/>
</worksheet>
</file>

<file path=xl/worksheets/sheet10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4-000000000000}">
  <dimension ref="A1:G12"/>
  <sheetViews>
    <sheetView workbookViewId="0"/>
  </sheetViews>
  <sheetFormatPr baseColWidth="10" defaultRowHeight="14.4" x14ac:dyDescent="0.3"/>
  <cols>
    <col min="2" max="2" width="9.6640625" customWidth="1"/>
    <col min="3" max="3" width="105.3320312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PM-GEBH'!A1", "Zurück")</f>
        <v>Zurück</v>
      </c>
    </row>
    <row r="3" spans="1:7" x14ac:dyDescent="0.3">
      <c r="B3" s="7" t="s">
        <v>1710</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270</v>
      </c>
      <c r="C7" s="6" t="s">
        <v>271</v>
      </c>
      <c r="D7" s="9" t="s">
        <v>1705</v>
      </c>
      <c r="E7" s="9" t="s">
        <v>1706</v>
      </c>
      <c r="F7" s="9" t="s">
        <v>1328</v>
      </c>
      <c r="G7" s="9" t="s">
        <v>273</v>
      </c>
    </row>
    <row r="8" spans="1:7" ht="25.2" x14ac:dyDescent="0.3">
      <c r="B8" s="6" t="s">
        <v>274</v>
      </c>
      <c r="C8" s="6" t="s">
        <v>275</v>
      </c>
      <c r="D8" s="9" t="s">
        <v>1678</v>
      </c>
      <c r="E8" s="9" t="s">
        <v>1707</v>
      </c>
      <c r="F8" s="9" t="s">
        <v>202</v>
      </c>
      <c r="G8" s="9" t="s">
        <v>1708</v>
      </c>
    </row>
    <row r="9" spans="1:7" x14ac:dyDescent="0.3">
      <c r="B9" s="23" t="s">
        <v>40</v>
      </c>
      <c r="C9" s="23"/>
      <c r="D9" s="29"/>
      <c r="E9" s="29"/>
      <c r="F9" s="29"/>
      <c r="G9" s="29"/>
    </row>
    <row r="10" spans="1:7" ht="25.2" x14ac:dyDescent="0.3">
      <c r="B10" s="6" t="s">
        <v>276</v>
      </c>
      <c r="C10" s="6" t="s">
        <v>42</v>
      </c>
      <c r="D10" s="9" t="s">
        <v>1600</v>
      </c>
      <c r="E10" s="9" t="s">
        <v>1645</v>
      </c>
      <c r="F10" s="9" t="s">
        <v>1709</v>
      </c>
      <c r="G10" s="9" t="s">
        <v>107</v>
      </c>
    </row>
    <row r="11" spans="1:7" ht="25.2" x14ac:dyDescent="0.3">
      <c r="B11" s="6" t="s">
        <v>277</v>
      </c>
      <c r="C11" s="6" t="s">
        <v>46</v>
      </c>
      <c r="D11" s="9" t="s">
        <v>1579</v>
      </c>
      <c r="E11" s="9" t="s">
        <v>965</v>
      </c>
      <c r="F11" s="9" t="s">
        <v>48</v>
      </c>
      <c r="G11" s="9" t="s">
        <v>48</v>
      </c>
    </row>
    <row r="12" spans="1:7" ht="25.2" x14ac:dyDescent="0.3">
      <c r="B12" s="6" t="s">
        <v>278</v>
      </c>
      <c r="C12" s="6" t="s">
        <v>50</v>
      </c>
      <c r="D12" s="9" t="s">
        <v>1580</v>
      </c>
      <c r="E12" s="9" t="s">
        <v>51</v>
      </c>
      <c r="F12" s="9" t="s">
        <v>51</v>
      </c>
      <c r="G12" s="9" t="s">
        <v>51</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10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4-000000000000}">
  <dimension ref="A1:E6"/>
  <sheetViews>
    <sheetView workbookViewId="0"/>
  </sheetViews>
  <sheetFormatPr baseColWidth="10" defaultRowHeight="14.4" x14ac:dyDescent="0.3"/>
  <cols>
    <col min="2" max="2" width="9.6640625" customWidth="1"/>
    <col min="3" max="3" width="105.33203125" customWidth="1"/>
    <col min="4" max="4" width="9.6640625" customWidth="1"/>
    <col min="5" max="5" width="230.5546875" customWidth="1"/>
  </cols>
  <sheetData>
    <row r="1" spans="1:5" x14ac:dyDescent="0.3">
      <c r="A1" s="2" t="str">
        <f>HYPERLINK("#'Auswahl Auswertungsmodul'!A1", "Zurück zum Start")</f>
        <v>Zurück zum Start</v>
      </c>
    </row>
    <row r="2" spans="1:5" x14ac:dyDescent="0.3">
      <c r="A2" s="2" t="str">
        <f>HYPERLINK("#'Auswahl PM-GEBH'!A1", "Zurück")</f>
        <v>Zurück</v>
      </c>
    </row>
    <row r="3" spans="1:5" x14ac:dyDescent="0.3">
      <c r="B3" s="7" t="s">
        <v>1801</v>
      </c>
    </row>
    <row r="4" spans="1:5" x14ac:dyDescent="0.3">
      <c r="B4" s="3" t="s">
        <v>35</v>
      </c>
      <c r="C4" s="4" t="s">
        <v>36</v>
      </c>
      <c r="D4" s="3" t="s">
        <v>1765</v>
      </c>
      <c r="E4" s="4" t="s">
        <v>1101</v>
      </c>
    </row>
    <row r="5" spans="1:5" x14ac:dyDescent="0.3">
      <c r="B5" s="23" t="s">
        <v>56</v>
      </c>
      <c r="C5" s="23"/>
      <c r="D5" s="30"/>
      <c r="E5" s="23"/>
    </row>
    <row r="6" spans="1:5" ht="37.799999999999997" x14ac:dyDescent="0.3">
      <c r="B6" s="5" t="s">
        <v>274</v>
      </c>
      <c r="C6" s="6" t="s">
        <v>275</v>
      </c>
      <c r="D6" s="5" t="s">
        <v>12</v>
      </c>
      <c r="E6" s="6" t="s">
        <v>1800</v>
      </c>
    </row>
  </sheetData>
  <mergeCells count="1">
    <mergeCell ref="B5:E5"/>
  </mergeCells>
  <pageMargins left="0.7" right="0.7" top="0.75" bottom="0.75" header="0.3" footer="0.3"/>
  <pageSetup paperSize="9" orientation="portrait" horizontalDpi="300" verticalDpi="300"/>
</worksheet>
</file>

<file path=xl/worksheets/sheet10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4-000000000000}">
  <dimension ref="A1:G15"/>
  <sheetViews>
    <sheetView workbookViewId="0"/>
  </sheetViews>
  <sheetFormatPr baseColWidth="10" defaultRowHeight="14.4" x14ac:dyDescent="0.3"/>
  <cols>
    <col min="2" max="2" width="9.6640625" customWidth="1"/>
    <col min="3" max="3" width="133.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PM-GEBH'!A1", "Zurück")</f>
        <v>Zurück</v>
      </c>
    </row>
    <row r="3" spans="1:7" x14ac:dyDescent="0.3">
      <c r="B3" s="7" t="s">
        <v>2041</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785</v>
      </c>
      <c r="C6" s="6" t="s">
        <v>786</v>
      </c>
      <c r="D6" s="9" t="s">
        <v>1683</v>
      </c>
      <c r="E6" s="9" t="s">
        <v>1007</v>
      </c>
      <c r="F6" s="9" t="s">
        <v>211</v>
      </c>
      <c r="G6" s="9" t="s">
        <v>211</v>
      </c>
    </row>
    <row r="7" spans="1:7" ht="25.2" x14ac:dyDescent="0.3">
      <c r="B7" s="12" t="s">
        <v>787</v>
      </c>
      <c r="C7" s="12" t="s">
        <v>788</v>
      </c>
      <c r="D7" s="13" t="s">
        <v>2031</v>
      </c>
      <c r="E7" s="13" t="s">
        <v>2032</v>
      </c>
      <c r="F7" s="13" t="s">
        <v>2033</v>
      </c>
      <c r="G7" s="13" t="s">
        <v>790</v>
      </c>
    </row>
    <row r="8" spans="1:7" ht="25.2" x14ac:dyDescent="0.3">
      <c r="B8" s="6" t="s">
        <v>791</v>
      </c>
      <c r="C8" s="6" t="s">
        <v>792</v>
      </c>
      <c r="D8" s="9" t="s">
        <v>1691</v>
      </c>
      <c r="E8" s="9" t="s">
        <v>1023</v>
      </c>
      <c r="F8" s="9" t="s">
        <v>245</v>
      </c>
      <c r="G8" s="9" t="s">
        <v>245</v>
      </c>
    </row>
    <row r="9" spans="1:7" ht="25.2" x14ac:dyDescent="0.3">
      <c r="B9" s="12" t="s">
        <v>793</v>
      </c>
      <c r="C9" s="12" t="s">
        <v>794</v>
      </c>
      <c r="D9" s="13" t="s">
        <v>1705</v>
      </c>
      <c r="E9" s="13" t="s">
        <v>1706</v>
      </c>
      <c r="F9" s="13" t="s">
        <v>1706</v>
      </c>
      <c r="G9" s="13" t="s">
        <v>1328</v>
      </c>
    </row>
    <row r="10" spans="1:7" ht="25.2" x14ac:dyDescent="0.3">
      <c r="B10" s="6" t="s">
        <v>795</v>
      </c>
      <c r="C10" s="6" t="s">
        <v>796</v>
      </c>
      <c r="D10" s="9" t="s">
        <v>1891</v>
      </c>
      <c r="E10" s="9" t="s">
        <v>2034</v>
      </c>
      <c r="F10" s="9" t="s">
        <v>2035</v>
      </c>
      <c r="G10" s="9" t="s">
        <v>734</v>
      </c>
    </row>
    <row r="11" spans="1:7" ht="25.2" x14ac:dyDescent="0.3">
      <c r="B11" s="12" t="s">
        <v>797</v>
      </c>
      <c r="C11" s="12" t="s">
        <v>798</v>
      </c>
      <c r="D11" s="13" t="s">
        <v>1678</v>
      </c>
      <c r="E11" s="13" t="s">
        <v>2036</v>
      </c>
      <c r="F11" s="13" t="s">
        <v>1708</v>
      </c>
      <c r="G11" s="13" t="s">
        <v>1001</v>
      </c>
    </row>
    <row r="12" spans="1:7" ht="25.2" x14ac:dyDescent="0.3">
      <c r="B12" s="6" t="s">
        <v>799</v>
      </c>
      <c r="C12" s="6" t="s">
        <v>800</v>
      </c>
      <c r="D12" s="9" t="s">
        <v>1609</v>
      </c>
      <c r="E12" s="9" t="s">
        <v>146</v>
      </c>
      <c r="F12" s="9" t="s">
        <v>146</v>
      </c>
      <c r="G12" s="9" t="s">
        <v>146</v>
      </c>
    </row>
    <row r="13" spans="1:7" ht="25.2" x14ac:dyDescent="0.3">
      <c r="B13" s="12" t="s">
        <v>801</v>
      </c>
      <c r="C13" s="12" t="s">
        <v>802</v>
      </c>
      <c r="D13" s="13" t="s">
        <v>2037</v>
      </c>
      <c r="E13" s="13" t="s">
        <v>2038</v>
      </c>
      <c r="F13" s="13" t="s">
        <v>2039</v>
      </c>
      <c r="G13" s="13" t="s">
        <v>804</v>
      </c>
    </row>
    <row r="14" spans="1:7" ht="25.2" x14ac:dyDescent="0.3">
      <c r="B14" s="6" t="s">
        <v>805</v>
      </c>
      <c r="C14" s="6" t="s">
        <v>806</v>
      </c>
      <c r="D14" s="9" t="s">
        <v>1584</v>
      </c>
      <c r="E14" s="9" t="s">
        <v>77</v>
      </c>
      <c r="F14" s="9" t="s">
        <v>1860</v>
      </c>
      <c r="G14" s="9" t="s">
        <v>1860</v>
      </c>
    </row>
    <row r="15" spans="1:7" ht="25.2" x14ac:dyDescent="0.3">
      <c r="B15" s="12" t="s">
        <v>807</v>
      </c>
      <c r="C15" s="12" t="s">
        <v>808</v>
      </c>
      <c r="D15" s="13" t="s">
        <v>1688</v>
      </c>
      <c r="E15" s="13" t="s">
        <v>2040</v>
      </c>
      <c r="F15" s="13" t="s">
        <v>1311</v>
      </c>
      <c r="G15" s="13" t="s">
        <v>234</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0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4-000000000000}">
  <dimension ref="A1:E18"/>
  <sheetViews>
    <sheetView workbookViewId="0"/>
  </sheetViews>
  <sheetFormatPr baseColWidth="10" defaultRowHeight="14.4" x14ac:dyDescent="0.3"/>
  <cols>
    <col min="2" max="2" width="9.6640625" customWidth="1"/>
    <col min="3" max="3" width="133.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PM-GEBH'!A1", "Zurück")</f>
        <v>Zurück</v>
      </c>
    </row>
    <row r="3" spans="1:5" x14ac:dyDescent="0.3">
      <c r="B3" s="7" t="s">
        <v>2236</v>
      </c>
    </row>
    <row r="4" spans="1:5" x14ac:dyDescent="0.3">
      <c r="B4" s="3" t="s">
        <v>35</v>
      </c>
      <c r="C4" s="4" t="s">
        <v>394</v>
      </c>
      <c r="D4" s="3" t="s">
        <v>1765</v>
      </c>
      <c r="E4" s="4" t="s">
        <v>1101</v>
      </c>
    </row>
    <row r="5" spans="1:5" x14ac:dyDescent="0.3">
      <c r="B5" s="5" t="s">
        <v>785</v>
      </c>
      <c r="C5" s="6" t="s">
        <v>786</v>
      </c>
      <c r="D5" s="5" t="s">
        <v>6</v>
      </c>
      <c r="E5" s="6" t="s">
        <v>2224</v>
      </c>
    </row>
    <row r="6" spans="1:5" ht="409.6" x14ac:dyDescent="0.3">
      <c r="B6" s="18" t="s">
        <v>787</v>
      </c>
      <c r="C6" s="12" t="s">
        <v>788</v>
      </c>
      <c r="D6" s="18" t="s">
        <v>6</v>
      </c>
      <c r="E6" s="12" t="s">
        <v>2225</v>
      </c>
    </row>
    <row r="7" spans="1:5" ht="37.799999999999997" x14ac:dyDescent="0.3">
      <c r="B7" s="5" t="s">
        <v>791</v>
      </c>
      <c r="C7" s="6" t="s">
        <v>792</v>
      </c>
      <c r="D7" s="5" t="s">
        <v>6</v>
      </c>
      <c r="E7" s="6" t="s">
        <v>2226</v>
      </c>
    </row>
    <row r="8" spans="1:5" ht="88.2" x14ac:dyDescent="0.3">
      <c r="B8" s="18" t="s">
        <v>793</v>
      </c>
      <c r="C8" s="12" t="s">
        <v>794</v>
      </c>
      <c r="D8" s="18" t="s">
        <v>6</v>
      </c>
      <c r="E8" s="12" t="s">
        <v>2227</v>
      </c>
    </row>
    <row r="9" spans="1:5" x14ac:dyDescent="0.3">
      <c r="B9" s="5" t="s">
        <v>793</v>
      </c>
      <c r="C9" s="6" t="s">
        <v>794</v>
      </c>
      <c r="D9" s="5" t="s">
        <v>9</v>
      </c>
      <c r="E9" s="6" t="s">
        <v>2228</v>
      </c>
    </row>
    <row r="10" spans="1:5" x14ac:dyDescent="0.3">
      <c r="B10" s="18" t="s">
        <v>793</v>
      </c>
      <c r="C10" s="12" t="s">
        <v>794</v>
      </c>
      <c r="D10" s="18" t="s">
        <v>12</v>
      </c>
      <c r="E10" s="12" t="s">
        <v>2229</v>
      </c>
    </row>
    <row r="11" spans="1:5" ht="163.80000000000001" x14ac:dyDescent="0.3">
      <c r="B11" s="5" t="s">
        <v>795</v>
      </c>
      <c r="C11" s="6" t="s">
        <v>796</v>
      </c>
      <c r="D11" s="5" t="s">
        <v>6</v>
      </c>
      <c r="E11" s="6" t="s">
        <v>2230</v>
      </c>
    </row>
    <row r="12" spans="1:5" ht="214.2" x14ac:dyDescent="0.3">
      <c r="B12" s="18" t="s">
        <v>797</v>
      </c>
      <c r="C12" s="12" t="s">
        <v>798</v>
      </c>
      <c r="D12" s="18" t="s">
        <v>6</v>
      </c>
      <c r="E12" s="12" t="s">
        <v>2231</v>
      </c>
    </row>
    <row r="13" spans="1:5" x14ac:dyDescent="0.3">
      <c r="B13" s="5" t="s">
        <v>797</v>
      </c>
      <c r="C13" s="6" t="s">
        <v>798</v>
      </c>
      <c r="D13" s="5" t="s">
        <v>9</v>
      </c>
      <c r="E13" s="6" t="s">
        <v>1841</v>
      </c>
    </row>
    <row r="14" spans="1:5" ht="113.4" x14ac:dyDescent="0.3">
      <c r="B14" s="18" t="s">
        <v>797</v>
      </c>
      <c r="C14" s="12" t="s">
        <v>798</v>
      </c>
      <c r="D14" s="18" t="s">
        <v>12</v>
      </c>
      <c r="E14" s="12" t="s">
        <v>2232</v>
      </c>
    </row>
    <row r="15" spans="1:5" ht="63" x14ac:dyDescent="0.3">
      <c r="B15" s="5" t="s">
        <v>801</v>
      </c>
      <c r="C15" s="6" t="s">
        <v>802</v>
      </c>
      <c r="D15" s="5" t="s">
        <v>6</v>
      </c>
      <c r="E15" s="6" t="s">
        <v>2233</v>
      </c>
    </row>
    <row r="16" spans="1:5" x14ac:dyDescent="0.3">
      <c r="B16" s="18" t="s">
        <v>801</v>
      </c>
      <c r="C16" s="12" t="s">
        <v>802</v>
      </c>
      <c r="D16" s="18" t="s">
        <v>9</v>
      </c>
      <c r="E16" s="12" t="s">
        <v>2125</v>
      </c>
    </row>
    <row r="17" spans="2:5" x14ac:dyDescent="0.3">
      <c r="B17" s="5" t="s">
        <v>805</v>
      </c>
      <c r="C17" s="6" t="s">
        <v>806</v>
      </c>
      <c r="D17" s="5" t="s">
        <v>12</v>
      </c>
      <c r="E17" s="6" t="s">
        <v>2234</v>
      </c>
    </row>
    <row r="18" spans="2:5" ht="88.2" x14ac:dyDescent="0.3">
      <c r="B18" s="18" t="s">
        <v>807</v>
      </c>
      <c r="C18" s="12" t="s">
        <v>808</v>
      </c>
      <c r="D18" s="18" t="s">
        <v>6</v>
      </c>
      <c r="E18" s="12" t="s">
        <v>2235</v>
      </c>
    </row>
  </sheetData>
  <pageMargins left="0.7" right="0.7" top="0.75" bottom="0.75" header="0.3" footer="0.3"/>
  <pageSetup paperSize="9" orientation="portrait" horizontalDpi="300" verticalDpi="300"/>
</worksheet>
</file>

<file path=xl/worksheets/sheet10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4-000000000000}">
  <dimension ref="A1:F12"/>
  <sheetViews>
    <sheetView workbookViewId="0"/>
  </sheetViews>
  <sheetFormatPr baseColWidth="10" defaultRowHeight="14.4" x14ac:dyDescent="0.3"/>
  <cols>
    <col min="2" max="2" width="9.6640625" customWidth="1"/>
    <col min="3" max="3" width="105.3320312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PM-GEBH'!A1", "Zurück")</f>
        <v>Zurück</v>
      </c>
    </row>
    <row r="3" spans="1:6" x14ac:dyDescent="0.3">
      <c r="B3" s="7" t="s">
        <v>2353</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270</v>
      </c>
      <c r="C7" s="6" t="s">
        <v>271</v>
      </c>
      <c r="D7" s="9" t="s">
        <v>1705</v>
      </c>
      <c r="E7" s="9" t="s">
        <v>2351</v>
      </c>
      <c r="F7" s="9" t="s">
        <v>2352</v>
      </c>
    </row>
    <row r="8" spans="1:6" ht="25.2" x14ac:dyDescent="0.3">
      <c r="B8" s="6" t="s">
        <v>274</v>
      </c>
      <c r="C8" s="6" t="s">
        <v>275</v>
      </c>
      <c r="D8" s="9" t="s">
        <v>1678</v>
      </c>
      <c r="E8" s="9" t="s">
        <v>1920</v>
      </c>
      <c r="F8" s="9" t="s">
        <v>1332</v>
      </c>
    </row>
    <row r="9" spans="1:6" x14ac:dyDescent="0.3">
      <c r="B9" s="23" t="s">
        <v>40</v>
      </c>
      <c r="C9" s="23"/>
      <c r="D9" s="29"/>
      <c r="E9" s="29"/>
      <c r="F9" s="29"/>
    </row>
    <row r="10" spans="1:6" ht="25.2" x14ac:dyDescent="0.3">
      <c r="B10" s="6" t="s">
        <v>276</v>
      </c>
      <c r="C10" s="6" t="s">
        <v>42</v>
      </c>
      <c r="D10" s="9" t="s">
        <v>1600</v>
      </c>
      <c r="E10" s="9" t="s">
        <v>107</v>
      </c>
      <c r="F10" s="9" t="s">
        <v>107</v>
      </c>
    </row>
    <row r="11" spans="1:6" ht="25.2" x14ac:dyDescent="0.3">
      <c r="B11" s="6" t="s">
        <v>277</v>
      </c>
      <c r="C11" s="6" t="s">
        <v>46</v>
      </c>
      <c r="D11" s="9" t="s">
        <v>1579</v>
      </c>
      <c r="E11" s="9" t="s">
        <v>48</v>
      </c>
      <c r="F11" s="9" t="s">
        <v>48</v>
      </c>
    </row>
    <row r="12" spans="1:6" ht="25.2" x14ac:dyDescent="0.3">
      <c r="B12" s="6" t="s">
        <v>278</v>
      </c>
      <c r="C12" s="6" t="s">
        <v>50</v>
      </c>
      <c r="D12" s="9" t="s">
        <v>1580</v>
      </c>
      <c r="E12" s="9" t="s">
        <v>51</v>
      </c>
      <c r="F12" s="9" t="s">
        <v>51</v>
      </c>
    </row>
  </sheetData>
  <mergeCells count="6">
    <mergeCell ref="B9:F9"/>
    <mergeCell ref="B4:B5"/>
    <mergeCell ref="C4:C5"/>
    <mergeCell ref="D4:D5"/>
    <mergeCell ref="E4:F4"/>
    <mergeCell ref="B6:F6"/>
  </mergeCells>
  <pageMargins left="0.7" right="0.7" top="0.75" bottom="0.75" header="0.3" footer="0.3"/>
  <pageSetup paperSize="9" orientation="portrait" horizontalDpi="300" verticalDpi="300"/>
</worksheet>
</file>

<file path=xl/worksheets/sheet10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4-000000000000}">
  <dimension ref="A1:E7"/>
  <sheetViews>
    <sheetView workbookViewId="0"/>
  </sheetViews>
  <sheetFormatPr baseColWidth="10" defaultRowHeight="14.4" x14ac:dyDescent="0.3"/>
  <cols>
    <col min="2" max="2" width="9.6640625" customWidth="1"/>
    <col min="3" max="3" width="105.332031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PM-GEBH'!A1", "Zurück")</f>
        <v>Zurück</v>
      </c>
    </row>
    <row r="3" spans="1:5" x14ac:dyDescent="0.3">
      <c r="B3" s="7" t="s">
        <v>2401</v>
      </c>
    </row>
    <row r="4" spans="1:5" x14ac:dyDescent="0.3">
      <c r="B4" s="3" t="s">
        <v>35</v>
      </c>
      <c r="C4" s="4" t="s">
        <v>36</v>
      </c>
      <c r="D4" s="3" t="s">
        <v>1765</v>
      </c>
      <c r="E4" s="4" t="s">
        <v>1101</v>
      </c>
    </row>
    <row r="5" spans="1:5" x14ac:dyDescent="0.3">
      <c r="B5" s="23" t="s">
        <v>56</v>
      </c>
      <c r="C5" s="23"/>
      <c r="D5" s="30"/>
      <c r="E5" s="23"/>
    </row>
    <row r="6" spans="1:5" ht="63" x14ac:dyDescent="0.3">
      <c r="B6" s="5" t="s">
        <v>270</v>
      </c>
      <c r="C6" s="6" t="s">
        <v>271</v>
      </c>
      <c r="D6" s="5" t="s">
        <v>32</v>
      </c>
      <c r="E6" s="6" t="s">
        <v>2400</v>
      </c>
    </row>
    <row r="7" spans="1:5" x14ac:dyDescent="0.3">
      <c r="B7" s="5" t="s">
        <v>274</v>
      </c>
      <c r="C7" s="6" t="s">
        <v>275</v>
      </c>
      <c r="D7" s="5" t="s">
        <v>32</v>
      </c>
      <c r="E7" s="6" t="s">
        <v>2385</v>
      </c>
    </row>
  </sheetData>
  <mergeCells count="1">
    <mergeCell ref="B5:E5"/>
  </mergeCells>
  <pageMargins left="0.7" right="0.7" top="0.75" bottom="0.75" header="0.3" footer="0.3"/>
  <pageSetup paperSize="9" orientation="portrait" horizontalDpi="300" verticalDpi="300"/>
</worksheet>
</file>

<file path=xl/worksheets/sheet10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4-000000000000}">
  <dimension ref="A1:H15"/>
  <sheetViews>
    <sheetView workbookViewId="0"/>
  </sheetViews>
  <sheetFormatPr baseColWidth="10" defaultRowHeight="14.4" x14ac:dyDescent="0.3"/>
  <cols>
    <col min="2" max="2" width="9.6640625" customWidth="1"/>
    <col min="3" max="3" width="133.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PM-GEBH'!A1", "Zurück")</f>
        <v>Zurück</v>
      </c>
    </row>
    <row r="3" spans="1:8" x14ac:dyDescent="0.3">
      <c r="B3" s="7" t="s">
        <v>2622</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785</v>
      </c>
      <c r="C6" s="6" t="s">
        <v>786</v>
      </c>
      <c r="D6" s="9" t="s">
        <v>1683</v>
      </c>
      <c r="E6" s="9" t="s">
        <v>211</v>
      </c>
      <c r="F6" s="9" t="s">
        <v>211</v>
      </c>
      <c r="G6" s="9" t="s">
        <v>211</v>
      </c>
      <c r="H6" s="9" t="s">
        <v>211</v>
      </c>
    </row>
    <row r="7" spans="1:8" ht="25.2" x14ac:dyDescent="0.3">
      <c r="B7" s="12" t="s">
        <v>787</v>
      </c>
      <c r="C7" s="12" t="s">
        <v>788</v>
      </c>
      <c r="D7" s="13" t="s">
        <v>2031</v>
      </c>
      <c r="E7" s="13" t="s">
        <v>2612</v>
      </c>
      <c r="F7" s="13" t="s">
        <v>2613</v>
      </c>
      <c r="G7" s="13" t="s">
        <v>1325</v>
      </c>
      <c r="H7" s="13" t="s">
        <v>1325</v>
      </c>
    </row>
    <row r="8" spans="1:8" ht="25.2" x14ac:dyDescent="0.3">
      <c r="B8" s="6" t="s">
        <v>791</v>
      </c>
      <c r="C8" s="6" t="s">
        <v>792</v>
      </c>
      <c r="D8" s="9" t="s">
        <v>1691</v>
      </c>
      <c r="E8" s="9" t="s">
        <v>245</v>
      </c>
      <c r="F8" s="9" t="s">
        <v>1301</v>
      </c>
      <c r="G8" s="9" t="s">
        <v>2614</v>
      </c>
      <c r="H8" s="9" t="s">
        <v>245</v>
      </c>
    </row>
    <row r="9" spans="1:8" ht="25.2" x14ac:dyDescent="0.3">
      <c r="B9" s="12" t="s">
        <v>793</v>
      </c>
      <c r="C9" s="12" t="s">
        <v>794</v>
      </c>
      <c r="D9" s="13" t="s">
        <v>1705</v>
      </c>
      <c r="E9" s="13" t="s">
        <v>273</v>
      </c>
      <c r="F9" s="13" t="s">
        <v>2615</v>
      </c>
      <c r="G9" s="13" t="s">
        <v>1328</v>
      </c>
      <c r="H9" s="13" t="s">
        <v>273</v>
      </c>
    </row>
    <row r="10" spans="1:8" ht="25.2" x14ac:dyDescent="0.3">
      <c r="B10" s="6" t="s">
        <v>795</v>
      </c>
      <c r="C10" s="6" t="s">
        <v>796</v>
      </c>
      <c r="D10" s="9" t="s">
        <v>1891</v>
      </c>
      <c r="E10" s="9" t="s">
        <v>1330</v>
      </c>
      <c r="F10" s="9" t="s">
        <v>2616</v>
      </c>
      <c r="G10" s="9" t="s">
        <v>2617</v>
      </c>
      <c r="H10" s="9" t="s">
        <v>734</v>
      </c>
    </row>
    <row r="11" spans="1:8" ht="25.2" x14ac:dyDescent="0.3">
      <c r="B11" s="12" t="s">
        <v>797</v>
      </c>
      <c r="C11" s="12" t="s">
        <v>798</v>
      </c>
      <c r="D11" s="13" t="s">
        <v>1678</v>
      </c>
      <c r="E11" s="13" t="s">
        <v>202</v>
      </c>
      <c r="F11" s="13" t="s">
        <v>2618</v>
      </c>
      <c r="G11" s="13" t="s">
        <v>1332</v>
      </c>
      <c r="H11" s="13" t="s">
        <v>1332</v>
      </c>
    </row>
    <row r="12" spans="1:8" ht="25.2" x14ac:dyDescent="0.3">
      <c r="B12" s="6" t="s">
        <v>799</v>
      </c>
      <c r="C12" s="6" t="s">
        <v>800</v>
      </c>
      <c r="D12" s="9" t="s">
        <v>1609</v>
      </c>
      <c r="E12" s="9" t="s">
        <v>2100</v>
      </c>
      <c r="F12" s="9" t="s">
        <v>2619</v>
      </c>
      <c r="G12" s="9" t="s">
        <v>2100</v>
      </c>
      <c r="H12" s="9" t="s">
        <v>146</v>
      </c>
    </row>
    <row r="13" spans="1:8" ht="25.2" x14ac:dyDescent="0.3">
      <c r="B13" s="12" t="s">
        <v>801</v>
      </c>
      <c r="C13" s="12" t="s">
        <v>802</v>
      </c>
      <c r="D13" s="13" t="s">
        <v>2037</v>
      </c>
      <c r="E13" s="13" t="s">
        <v>804</v>
      </c>
      <c r="F13" s="13" t="s">
        <v>2620</v>
      </c>
      <c r="G13" s="13" t="s">
        <v>2039</v>
      </c>
      <c r="H13" s="13" t="s">
        <v>804</v>
      </c>
    </row>
    <row r="14" spans="1:8" ht="25.2" x14ac:dyDescent="0.3">
      <c r="B14" s="6" t="s">
        <v>805</v>
      </c>
      <c r="C14" s="6" t="s">
        <v>806</v>
      </c>
      <c r="D14" s="9" t="s">
        <v>1584</v>
      </c>
      <c r="E14" s="9" t="s">
        <v>77</v>
      </c>
      <c r="F14" s="9" t="s">
        <v>1013</v>
      </c>
      <c r="G14" s="9" t="s">
        <v>1860</v>
      </c>
      <c r="H14" s="9" t="s">
        <v>77</v>
      </c>
    </row>
    <row r="15" spans="1:8" ht="25.2" x14ac:dyDescent="0.3">
      <c r="B15" s="12" t="s">
        <v>807</v>
      </c>
      <c r="C15" s="12" t="s">
        <v>808</v>
      </c>
      <c r="D15" s="13" t="s">
        <v>1688</v>
      </c>
      <c r="E15" s="13" t="s">
        <v>234</v>
      </c>
      <c r="F15" s="13" t="s">
        <v>2040</v>
      </c>
      <c r="G15" s="13" t="s">
        <v>2621</v>
      </c>
      <c r="H15" s="13" t="s">
        <v>234</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G6"/>
  <sheetViews>
    <sheetView workbookViewId="0"/>
  </sheetViews>
  <sheetFormatPr baseColWidth="10" defaultRowHeight="14.4" x14ac:dyDescent="0.3"/>
  <cols>
    <col min="2" max="2" width="95.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WI-NI-A'!A1", "Zurück")</f>
        <v>Zurück</v>
      </c>
    </row>
    <row r="3" spans="1:7" x14ac:dyDescent="0.3">
      <c r="B3" s="7" t="s">
        <v>6991</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2070</v>
      </c>
      <c r="C6" s="5" t="s">
        <v>1580</v>
      </c>
      <c r="D6" s="5" t="s">
        <v>1580</v>
      </c>
      <c r="E6" s="5" t="s">
        <v>1592</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10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4-000000000000}">
  <dimension ref="A1:E16"/>
  <sheetViews>
    <sheetView workbookViewId="0"/>
  </sheetViews>
  <sheetFormatPr baseColWidth="10" defaultRowHeight="14.4" x14ac:dyDescent="0.3"/>
  <cols>
    <col min="2" max="2" width="9.6640625" customWidth="1"/>
    <col min="3" max="3" width="133.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PM-GEBH'!A1", "Zurück")</f>
        <v>Zurück</v>
      </c>
    </row>
    <row r="3" spans="1:5" x14ac:dyDescent="0.3">
      <c r="B3" s="7" t="s">
        <v>2835</v>
      </c>
    </row>
    <row r="4" spans="1:5" x14ac:dyDescent="0.3">
      <c r="B4" s="3" t="s">
        <v>35</v>
      </c>
      <c r="C4" s="4" t="s">
        <v>394</v>
      </c>
      <c r="D4" s="3" t="s">
        <v>1765</v>
      </c>
      <c r="E4" s="4" t="s">
        <v>1101</v>
      </c>
    </row>
    <row r="5" spans="1:5" ht="37.799999999999997" x14ac:dyDescent="0.3">
      <c r="B5" s="5" t="s">
        <v>787</v>
      </c>
      <c r="C5" s="6" t="s">
        <v>788</v>
      </c>
      <c r="D5" s="5" t="s">
        <v>26</v>
      </c>
      <c r="E5" s="6" t="s">
        <v>2823</v>
      </c>
    </row>
    <row r="6" spans="1:5" ht="25.2" x14ac:dyDescent="0.3">
      <c r="B6" s="18" t="s">
        <v>787</v>
      </c>
      <c r="C6" s="12" t="s">
        <v>788</v>
      </c>
      <c r="D6" s="18" t="s">
        <v>32</v>
      </c>
      <c r="E6" s="12" t="s">
        <v>2824</v>
      </c>
    </row>
    <row r="7" spans="1:5" x14ac:dyDescent="0.3">
      <c r="B7" s="5" t="s">
        <v>795</v>
      </c>
      <c r="C7" s="6" t="s">
        <v>796</v>
      </c>
      <c r="D7" s="5" t="s">
        <v>26</v>
      </c>
      <c r="E7" s="6" t="s">
        <v>2825</v>
      </c>
    </row>
    <row r="8" spans="1:5" ht="37.799999999999997" x14ac:dyDescent="0.3">
      <c r="B8" s="18" t="s">
        <v>795</v>
      </c>
      <c r="C8" s="12" t="s">
        <v>796</v>
      </c>
      <c r="D8" s="18" t="s">
        <v>28</v>
      </c>
      <c r="E8" s="12" t="s">
        <v>2826</v>
      </c>
    </row>
    <row r="9" spans="1:5" x14ac:dyDescent="0.3">
      <c r="B9" s="5" t="s">
        <v>795</v>
      </c>
      <c r="C9" s="6" t="s">
        <v>796</v>
      </c>
      <c r="D9" s="5" t="s">
        <v>30</v>
      </c>
      <c r="E9" s="6" t="s">
        <v>2827</v>
      </c>
    </row>
    <row r="10" spans="1:5" ht="37.799999999999997" x14ac:dyDescent="0.3">
      <c r="B10" s="18" t="s">
        <v>797</v>
      </c>
      <c r="C10" s="12" t="s">
        <v>798</v>
      </c>
      <c r="D10" s="18" t="s">
        <v>32</v>
      </c>
      <c r="E10" s="12" t="s">
        <v>2828</v>
      </c>
    </row>
    <row r="11" spans="1:5" x14ac:dyDescent="0.3">
      <c r="B11" s="5" t="s">
        <v>799</v>
      </c>
      <c r="C11" s="6" t="s">
        <v>800</v>
      </c>
      <c r="D11" s="5" t="s">
        <v>26</v>
      </c>
      <c r="E11" s="6" t="s">
        <v>2829</v>
      </c>
    </row>
    <row r="12" spans="1:5" x14ac:dyDescent="0.3">
      <c r="B12" s="18" t="s">
        <v>799</v>
      </c>
      <c r="C12" s="12" t="s">
        <v>800</v>
      </c>
      <c r="D12" s="18" t="s">
        <v>28</v>
      </c>
      <c r="E12" s="12" t="s">
        <v>2830</v>
      </c>
    </row>
    <row r="13" spans="1:5" x14ac:dyDescent="0.3">
      <c r="B13" s="5" t="s">
        <v>801</v>
      </c>
      <c r="C13" s="6" t="s">
        <v>802</v>
      </c>
      <c r="D13" s="5" t="s">
        <v>28</v>
      </c>
      <c r="E13" s="6" t="s">
        <v>2831</v>
      </c>
    </row>
    <row r="14" spans="1:5" x14ac:dyDescent="0.3">
      <c r="B14" s="18" t="s">
        <v>801</v>
      </c>
      <c r="C14" s="12" t="s">
        <v>802</v>
      </c>
      <c r="D14" s="18" t="s">
        <v>30</v>
      </c>
      <c r="E14" s="12" t="s">
        <v>2832</v>
      </c>
    </row>
    <row r="15" spans="1:5" x14ac:dyDescent="0.3">
      <c r="B15" s="5" t="s">
        <v>807</v>
      </c>
      <c r="C15" s="6" t="s">
        <v>808</v>
      </c>
      <c r="D15" s="5" t="s">
        <v>28</v>
      </c>
      <c r="E15" s="6" t="s">
        <v>2833</v>
      </c>
    </row>
    <row r="16" spans="1:5" ht="37.799999999999997" x14ac:dyDescent="0.3">
      <c r="B16" s="18" t="s">
        <v>807</v>
      </c>
      <c r="C16" s="12" t="s">
        <v>808</v>
      </c>
      <c r="D16" s="18" t="s">
        <v>30</v>
      </c>
      <c r="E16" s="12" t="s">
        <v>2834</v>
      </c>
    </row>
  </sheetData>
  <pageMargins left="0.7" right="0.7" top="0.75" bottom="0.75" header="0.3" footer="0.3"/>
  <pageSetup paperSize="9" orientation="portrait" horizontalDpi="300" verticalDpi="300"/>
</worksheet>
</file>

<file path=xl/worksheets/sheet10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4-000000000000}">
  <dimension ref="A1:E12"/>
  <sheetViews>
    <sheetView workbookViewId="0"/>
  </sheetViews>
  <sheetFormatPr baseColWidth="10" defaultRowHeight="14.4" x14ac:dyDescent="0.3"/>
  <cols>
    <col min="2" max="2" width="9.6640625" customWidth="1"/>
    <col min="3" max="3" width="105.3320312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PM-GEBH'!A1", "Zurück")</f>
        <v>Zurück</v>
      </c>
    </row>
    <row r="3" spans="1:5" x14ac:dyDescent="0.3">
      <c r="B3" s="7" t="s">
        <v>2942</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270</v>
      </c>
      <c r="C7" s="6" t="s">
        <v>271</v>
      </c>
      <c r="D7" s="9" t="s">
        <v>1705</v>
      </c>
      <c r="E7" s="9" t="s">
        <v>273</v>
      </c>
    </row>
    <row r="8" spans="1:5" ht="25.2" x14ac:dyDescent="0.3">
      <c r="B8" s="6" t="s">
        <v>274</v>
      </c>
      <c r="C8" s="6" t="s">
        <v>275</v>
      </c>
      <c r="D8" s="9" t="s">
        <v>1678</v>
      </c>
      <c r="E8" s="9" t="s">
        <v>1001</v>
      </c>
    </row>
    <row r="9" spans="1:5" x14ac:dyDescent="0.3">
      <c r="B9" s="23" t="s">
        <v>40</v>
      </c>
      <c r="C9" s="23"/>
      <c r="D9" s="29"/>
      <c r="E9" s="29"/>
    </row>
    <row r="10" spans="1:5" ht="25.2" x14ac:dyDescent="0.3">
      <c r="B10" s="6" t="s">
        <v>276</v>
      </c>
      <c r="C10" s="6" t="s">
        <v>42</v>
      </c>
      <c r="D10" s="9" t="s">
        <v>1600</v>
      </c>
      <c r="E10" s="9" t="s">
        <v>1602</v>
      </c>
    </row>
    <row r="11" spans="1:5" ht="25.2" x14ac:dyDescent="0.3">
      <c r="B11" s="6" t="s">
        <v>277</v>
      </c>
      <c r="C11" s="6" t="s">
        <v>46</v>
      </c>
      <c r="D11" s="9" t="s">
        <v>1579</v>
      </c>
      <c r="E11" s="9" t="s">
        <v>966</v>
      </c>
    </row>
    <row r="12" spans="1:5" ht="25.2" x14ac:dyDescent="0.3">
      <c r="B12" s="6" t="s">
        <v>278</v>
      </c>
      <c r="C12" s="6" t="s">
        <v>50</v>
      </c>
      <c r="D12" s="9" t="s">
        <v>1580</v>
      </c>
      <c r="E12" s="9" t="s">
        <v>51</v>
      </c>
    </row>
  </sheetData>
  <mergeCells count="5">
    <mergeCell ref="B4:B5"/>
    <mergeCell ref="C4:C5"/>
    <mergeCell ref="D4:D5"/>
    <mergeCell ref="B6:E6"/>
    <mergeCell ref="B9:E9"/>
  </mergeCells>
  <pageMargins left="0.7" right="0.7" top="0.75" bottom="0.75" header="0.3" footer="0.3"/>
  <pageSetup paperSize="9" orientation="portrait" horizontalDpi="300" verticalDpi="300"/>
</worksheet>
</file>

<file path=xl/worksheets/sheet10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4-000000000000}">
  <dimension ref="A1:E9"/>
  <sheetViews>
    <sheetView workbookViewId="0"/>
  </sheetViews>
  <sheetFormatPr baseColWidth="10" defaultRowHeight="14.4" x14ac:dyDescent="0.3"/>
  <cols>
    <col min="2" max="2" width="9.6640625" customWidth="1"/>
    <col min="3" max="3" width="105.332031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PM-GEBH'!A1", "Zurück")</f>
        <v>Zurück</v>
      </c>
    </row>
    <row r="3" spans="1:5" x14ac:dyDescent="0.3">
      <c r="B3" s="7" t="s">
        <v>2980</v>
      </c>
    </row>
    <row r="4" spans="1:5" x14ac:dyDescent="0.3">
      <c r="B4" s="3" t="s">
        <v>35</v>
      </c>
      <c r="C4" s="4" t="s">
        <v>36</v>
      </c>
      <c r="D4" s="3" t="s">
        <v>1765</v>
      </c>
      <c r="E4" s="4" t="s">
        <v>1101</v>
      </c>
    </row>
    <row r="5" spans="1:5" x14ac:dyDescent="0.3">
      <c r="B5" s="23" t="s">
        <v>56</v>
      </c>
      <c r="C5" s="23"/>
      <c r="D5" s="30"/>
      <c r="E5" s="23"/>
    </row>
    <row r="6" spans="1:5" ht="88.2" x14ac:dyDescent="0.3">
      <c r="B6" s="5" t="s">
        <v>274</v>
      </c>
      <c r="C6" s="6" t="s">
        <v>275</v>
      </c>
      <c r="D6" s="5" t="s">
        <v>22</v>
      </c>
      <c r="E6" s="6" t="s">
        <v>2978</v>
      </c>
    </row>
    <row r="7" spans="1:5" x14ac:dyDescent="0.3">
      <c r="B7" s="23" t="s">
        <v>40</v>
      </c>
      <c r="C7" s="23"/>
      <c r="D7" s="30"/>
      <c r="E7" s="23"/>
    </row>
    <row r="8" spans="1:5" x14ac:dyDescent="0.3">
      <c r="B8" s="5" t="s">
        <v>276</v>
      </c>
      <c r="C8" s="6" t="s">
        <v>42</v>
      </c>
      <c r="D8" s="5" t="s">
        <v>22</v>
      </c>
      <c r="E8" s="6" t="s">
        <v>2979</v>
      </c>
    </row>
    <row r="9" spans="1:5" ht="37.799999999999997" x14ac:dyDescent="0.3">
      <c r="B9" s="5" t="s">
        <v>277</v>
      </c>
      <c r="C9" s="6" t="s">
        <v>46</v>
      </c>
      <c r="D9" s="5" t="s">
        <v>22</v>
      </c>
      <c r="E9" s="6" t="s">
        <v>2976</v>
      </c>
    </row>
  </sheetData>
  <mergeCells count="2">
    <mergeCell ref="B5:E5"/>
    <mergeCell ref="B7:E7"/>
  </mergeCells>
  <pageMargins left="0.7" right="0.7" top="0.75" bottom="0.75" header="0.3" footer="0.3"/>
  <pageSetup paperSize="9" orientation="portrait" horizontalDpi="300" verticalDpi="300"/>
</worksheet>
</file>

<file path=xl/worksheets/sheet10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4-000000000000}">
  <dimension ref="A1:H15"/>
  <sheetViews>
    <sheetView workbookViewId="0"/>
  </sheetViews>
  <sheetFormatPr baseColWidth="10" defaultRowHeight="14.4" x14ac:dyDescent="0.3"/>
  <cols>
    <col min="2" max="2" width="9.6640625" customWidth="1"/>
    <col min="3" max="3" width="133.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PM-GEBH'!A1", "Zurück")</f>
        <v>Zurück</v>
      </c>
    </row>
    <row r="3" spans="1:8" x14ac:dyDescent="0.3">
      <c r="B3" s="7" t="s">
        <v>3095</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785</v>
      </c>
      <c r="C6" s="6" t="s">
        <v>786</v>
      </c>
      <c r="D6" s="9" t="s">
        <v>1683</v>
      </c>
      <c r="E6" s="9" t="s">
        <v>1008</v>
      </c>
      <c r="F6" s="9" t="s">
        <v>211</v>
      </c>
      <c r="G6" s="9" t="s">
        <v>211</v>
      </c>
      <c r="H6" s="9" t="s">
        <v>211</v>
      </c>
    </row>
    <row r="7" spans="1:8" ht="25.2" x14ac:dyDescent="0.3">
      <c r="B7" s="12" t="s">
        <v>787</v>
      </c>
      <c r="C7" s="12" t="s">
        <v>788</v>
      </c>
      <c r="D7" s="13" t="s">
        <v>2031</v>
      </c>
      <c r="E7" s="13" t="s">
        <v>1325</v>
      </c>
      <c r="F7" s="13" t="s">
        <v>790</v>
      </c>
      <c r="G7" s="13" t="s">
        <v>790</v>
      </c>
      <c r="H7" s="13" t="s">
        <v>3092</v>
      </c>
    </row>
    <row r="8" spans="1:8" ht="25.2" x14ac:dyDescent="0.3">
      <c r="B8" s="6" t="s">
        <v>791</v>
      </c>
      <c r="C8" s="6" t="s">
        <v>792</v>
      </c>
      <c r="D8" s="9" t="s">
        <v>1691</v>
      </c>
      <c r="E8" s="9" t="s">
        <v>1875</v>
      </c>
      <c r="F8" s="9" t="s">
        <v>245</v>
      </c>
      <c r="G8" s="9" t="s">
        <v>245</v>
      </c>
      <c r="H8" s="9" t="s">
        <v>245</v>
      </c>
    </row>
    <row r="9" spans="1:8" ht="25.2" x14ac:dyDescent="0.3">
      <c r="B9" s="12" t="s">
        <v>793</v>
      </c>
      <c r="C9" s="12" t="s">
        <v>794</v>
      </c>
      <c r="D9" s="13" t="s">
        <v>1705</v>
      </c>
      <c r="E9" s="13" t="s">
        <v>1328</v>
      </c>
      <c r="F9" s="13" t="s">
        <v>273</v>
      </c>
      <c r="G9" s="13" t="s">
        <v>273</v>
      </c>
      <c r="H9" s="13" t="s">
        <v>1035</v>
      </c>
    </row>
    <row r="10" spans="1:8" ht="25.2" x14ac:dyDescent="0.3">
      <c r="B10" s="6" t="s">
        <v>795</v>
      </c>
      <c r="C10" s="6" t="s">
        <v>796</v>
      </c>
      <c r="D10" s="9" t="s">
        <v>1891</v>
      </c>
      <c r="E10" s="9" t="s">
        <v>2035</v>
      </c>
      <c r="F10" s="9" t="s">
        <v>734</v>
      </c>
      <c r="G10" s="9" t="s">
        <v>734</v>
      </c>
      <c r="H10" s="9" t="s">
        <v>1330</v>
      </c>
    </row>
    <row r="11" spans="1:8" ht="25.2" x14ac:dyDescent="0.3">
      <c r="B11" s="12" t="s">
        <v>797</v>
      </c>
      <c r="C11" s="12" t="s">
        <v>798</v>
      </c>
      <c r="D11" s="13" t="s">
        <v>1678</v>
      </c>
      <c r="E11" s="13" t="s">
        <v>202</v>
      </c>
      <c r="F11" s="13" t="s">
        <v>202</v>
      </c>
      <c r="G11" s="13" t="s">
        <v>202</v>
      </c>
      <c r="H11" s="13" t="s">
        <v>1332</v>
      </c>
    </row>
    <row r="12" spans="1:8" ht="25.2" x14ac:dyDescent="0.3">
      <c r="B12" s="6" t="s">
        <v>799</v>
      </c>
      <c r="C12" s="6" t="s">
        <v>800</v>
      </c>
      <c r="D12" s="9" t="s">
        <v>1609</v>
      </c>
      <c r="E12" s="9" t="s">
        <v>146</v>
      </c>
      <c r="F12" s="9" t="s">
        <v>146</v>
      </c>
      <c r="G12" s="9" t="s">
        <v>146</v>
      </c>
      <c r="H12" s="9" t="s">
        <v>3093</v>
      </c>
    </row>
    <row r="13" spans="1:8" ht="25.2" x14ac:dyDescent="0.3">
      <c r="B13" s="12" t="s">
        <v>801</v>
      </c>
      <c r="C13" s="12" t="s">
        <v>802</v>
      </c>
      <c r="D13" s="13" t="s">
        <v>2037</v>
      </c>
      <c r="E13" s="13" t="s">
        <v>3094</v>
      </c>
      <c r="F13" s="13" t="s">
        <v>804</v>
      </c>
      <c r="G13" s="13" t="s">
        <v>804</v>
      </c>
      <c r="H13" s="13" t="s">
        <v>804</v>
      </c>
    </row>
    <row r="14" spans="1:8" ht="25.2" x14ac:dyDescent="0.3">
      <c r="B14" s="6" t="s">
        <v>805</v>
      </c>
      <c r="C14" s="6" t="s">
        <v>806</v>
      </c>
      <c r="D14" s="9" t="s">
        <v>1584</v>
      </c>
      <c r="E14" s="9" t="s">
        <v>77</v>
      </c>
      <c r="F14" s="9" t="s">
        <v>1860</v>
      </c>
      <c r="G14" s="9" t="s">
        <v>77</v>
      </c>
      <c r="H14" s="9" t="s">
        <v>77</v>
      </c>
    </row>
    <row r="15" spans="1:8" ht="25.2" x14ac:dyDescent="0.3">
      <c r="B15" s="12" t="s">
        <v>807</v>
      </c>
      <c r="C15" s="12" t="s">
        <v>808</v>
      </c>
      <c r="D15" s="13" t="s">
        <v>1688</v>
      </c>
      <c r="E15" s="13" t="s">
        <v>1714</v>
      </c>
      <c r="F15" s="13" t="s">
        <v>2018</v>
      </c>
      <c r="G15" s="13" t="s">
        <v>234</v>
      </c>
      <c r="H15" s="13" t="s">
        <v>234</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0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4-000000000000}">
  <dimension ref="A1:E10"/>
  <sheetViews>
    <sheetView workbookViewId="0"/>
  </sheetViews>
  <sheetFormatPr baseColWidth="10" defaultRowHeight="14.4" x14ac:dyDescent="0.3"/>
  <cols>
    <col min="2" max="2" width="9.6640625" customWidth="1"/>
    <col min="3" max="3" width="121.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PM-GEBH'!A1", "Zurück")</f>
        <v>Zurück</v>
      </c>
    </row>
    <row r="3" spans="1:5" x14ac:dyDescent="0.3">
      <c r="B3" s="7" t="s">
        <v>3223</v>
      </c>
    </row>
    <row r="4" spans="1:5" x14ac:dyDescent="0.3">
      <c r="B4" s="3" t="s">
        <v>35</v>
      </c>
      <c r="C4" s="4" t="s">
        <v>394</v>
      </c>
      <c r="D4" s="3" t="s">
        <v>1765</v>
      </c>
      <c r="E4" s="4" t="s">
        <v>1101</v>
      </c>
    </row>
    <row r="5" spans="1:5" ht="163.80000000000001" x14ac:dyDescent="0.3">
      <c r="B5" s="5" t="s">
        <v>787</v>
      </c>
      <c r="C5" s="6" t="s">
        <v>788</v>
      </c>
      <c r="D5" s="5" t="s">
        <v>22</v>
      </c>
      <c r="E5" s="6" t="s">
        <v>3219</v>
      </c>
    </row>
    <row r="6" spans="1:5" ht="37.799999999999997" x14ac:dyDescent="0.3">
      <c r="B6" s="18" t="s">
        <v>793</v>
      </c>
      <c r="C6" s="12" t="s">
        <v>794</v>
      </c>
      <c r="D6" s="18" t="s">
        <v>22</v>
      </c>
      <c r="E6" s="12" t="s">
        <v>3220</v>
      </c>
    </row>
    <row r="7" spans="1:5" x14ac:dyDescent="0.3">
      <c r="B7" s="5" t="s">
        <v>795</v>
      </c>
      <c r="C7" s="6" t="s">
        <v>796</v>
      </c>
      <c r="D7" s="5" t="s">
        <v>22</v>
      </c>
      <c r="E7" s="6" t="s">
        <v>3000</v>
      </c>
    </row>
    <row r="8" spans="1:5" x14ac:dyDescent="0.3">
      <c r="B8" s="18" t="s">
        <v>797</v>
      </c>
      <c r="C8" s="12" t="s">
        <v>798</v>
      </c>
      <c r="D8" s="18" t="s">
        <v>22</v>
      </c>
      <c r="E8" s="12" t="s">
        <v>3001</v>
      </c>
    </row>
    <row r="9" spans="1:5" ht="37.799999999999997" x14ac:dyDescent="0.3">
      <c r="B9" s="5" t="s">
        <v>799</v>
      </c>
      <c r="C9" s="6" t="s">
        <v>800</v>
      </c>
      <c r="D9" s="5" t="s">
        <v>22</v>
      </c>
      <c r="E9" s="6" t="s">
        <v>3221</v>
      </c>
    </row>
    <row r="10" spans="1:5" x14ac:dyDescent="0.3">
      <c r="B10" s="18" t="s">
        <v>807</v>
      </c>
      <c r="C10" s="12" t="s">
        <v>808</v>
      </c>
      <c r="D10" s="18" t="s">
        <v>14</v>
      </c>
      <c r="E10" s="12" t="s">
        <v>3222</v>
      </c>
    </row>
  </sheetData>
  <pageMargins left="0.7" right="0.7" top="0.75" bottom="0.75" header="0.3" footer="0.3"/>
  <pageSetup paperSize="9" orientation="portrait" horizontalDpi="300" verticalDpi="300"/>
</worksheet>
</file>

<file path=xl/worksheets/sheet10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4-000000000000}">
  <dimension ref="A1:G15"/>
  <sheetViews>
    <sheetView workbookViewId="0"/>
  </sheetViews>
  <sheetFormatPr baseColWidth="10" defaultRowHeight="14.4" x14ac:dyDescent="0.3"/>
  <cols>
    <col min="2" max="2" width="9.6640625" customWidth="1"/>
    <col min="3" max="3" width="133.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PM-GEBH'!A1", "Zurück")</f>
        <v>Zurück</v>
      </c>
    </row>
    <row r="3" spans="1:7" x14ac:dyDescent="0.3">
      <c r="B3" s="7" t="s">
        <v>3386</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785</v>
      </c>
      <c r="C6" s="6" t="s">
        <v>786</v>
      </c>
      <c r="D6" s="9" t="s">
        <v>86</v>
      </c>
      <c r="E6" s="9" t="s">
        <v>83</v>
      </c>
      <c r="F6" s="9" t="s">
        <v>87</v>
      </c>
      <c r="G6" s="9" t="s">
        <v>83</v>
      </c>
    </row>
    <row r="7" spans="1:7" ht="25.2" x14ac:dyDescent="0.3">
      <c r="B7" s="12" t="s">
        <v>787</v>
      </c>
      <c r="C7" s="12" t="s">
        <v>788</v>
      </c>
      <c r="D7" s="13" t="s">
        <v>3385</v>
      </c>
      <c r="E7" s="13" t="s">
        <v>130</v>
      </c>
      <c r="F7" s="13" t="s">
        <v>273</v>
      </c>
      <c r="G7" s="13" t="s">
        <v>130</v>
      </c>
    </row>
    <row r="8" spans="1:7" ht="25.2" x14ac:dyDescent="0.3">
      <c r="B8" s="6" t="s">
        <v>791</v>
      </c>
      <c r="C8" s="6" t="s">
        <v>792</v>
      </c>
      <c r="D8" s="9" t="s">
        <v>1019</v>
      </c>
      <c r="E8" s="9" t="s">
        <v>149</v>
      </c>
      <c r="F8" s="9" t="s">
        <v>83</v>
      </c>
      <c r="G8" s="9" t="s">
        <v>149</v>
      </c>
    </row>
    <row r="9" spans="1:7" ht="25.2" x14ac:dyDescent="0.3">
      <c r="B9" s="12" t="s">
        <v>793</v>
      </c>
      <c r="C9" s="12" t="s">
        <v>794</v>
      </c>
      <c r="D9" s="13" t="s">
        <v>89</v>
      </c>
      <c r="E9" s="13" t="s">
        <v>245</v>
      </c>
      <c r="F9" s="13" t="s">
        <v>89</v>
      </c>
      <c r="G9" s="13" t="s">
        <v>245</v>
      </c>
    </row>
    <row r="10" spans="1:7" ht="25.2" x14ac:dyDescent="0.3">
      <c r="B10" s="6" t="s">
        <v>795</v>
      </c>
      <c r="C10" s="6" t="s">
        <v>796</v>
      </c>
      <c r="D10" s="9" t="s">
        <v>1078</v>
      </c>
      <c r="E10" s="9" t="s">
        <v>315</v>
      </c>
      <c r="F10" s="9" t="s">
        <v>99</v>
      </c>
      <c r="G10" s="9" t="s">
        <v>315</v>
      </c>
    </row>
    <row r="11" spans="1:7" ht="25.2" x14ac:dyDescent="0.3">
      <c r="B11" s="12" t="s">
        <v>797</v>
      </c>
      <c r="C11" s="12" t="s">
        <v>798</v>
      </c>
      <c r="D11" s="13" t="s">
        <v>3375</v>
      </c>
      <c r="E11" s="13" t="s">
        <v>89</v>
      </c>
      <c r="F11" s="13" t="s">
        <v>146</v>
      </c>
      <c r="G11" s="13" t="s">
        <v>89</v>
      </c>
    </row>
    <row r="12" spans="1:7" ht="25.2" x14ac:dyDescent="0.3">
      <c r="B12" s="6" t="s">
        <v>799</v>
      </c>
      <c r="C12" s="6" t="s">
        <v>800</v>
      </c>
      <c r="D12" s="9" t="s">
        <v>51</v>
      </c>
      <c r="E12" s="9" t="s">
        <v>130</v>
      </c>
      <c r="F12" s="9" t="s">
        <v>51</v>
      </c>
      <c r="G12" s="9" t="s">
        <v>130</v>
      </c>
    </row>
    <row r="13" spans="1:7" ht="25.2" x14ac:dyDescent="0.3">
      <c r="B13" s="12" t="s">
        <v>801</v>
      </c>
      <c r="C13" s="12" t="s">
        <v>802</v>
      </c>
      <c r="D13" s="13" t="s">
        <v>1063</v>
      </c>
      <c r="E13" s="13" t="s">
        <v>166</v>
      </c>
      <c r="F13" s="13" t="s">
        <v>44</v>
      </c>
      <c r="G13" s="13" t="s">
        <v>166</v>
      </c>
    </row>
    <row r="14" spans="1:7" ht="25.2" x14ac:dyDescent="0.3">
      <c r="B14" s="6" t="s">
        <v>805</v>
      </c>
      <c r="C14" s="6" t="s">
        <v>806</v>
      </c>
      <c r="D14" s="9" t="s">
        <v>83</v>
      </c>
      <c r="E14" s="9" t="s">
        <v>48</v>
      </c>
      <c r="F14" s="9" t="s">
        <v>83</v>
      </c>
      <c r="G14" s="9" t="s">
        <v>48</v>
      </c>
    </row>
    <row r="15" spans="1:7" ht="25.2" x14ac:dyDescent="0.3">
      <c r="B15" s="12" t="s">
        <v>807</v>
      </c>
      <c r="C15" s="12" t="s">
        <v>808</v>
      </c>
      <c r="D15" s="13" t="s">
        <v>1860</v>
      </c>
      <c r="E15" s="13" t="s">
        <v>156</v>
      </c>
      <c r="F15" s="13" t="s">
        <v>77</v>
      </c>
      <c r="G15" s="13" t="s">
        <v>156</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10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4-000000000000}">
  <dimension ref="A1:G12"/>
  <sheetViews>
    <sheetView workbookViewId="0"/>
  </sheetViews>
  <sheetFormatPr baseColWidth="10" defaultRowHeight="14.4" x14ac:dyDescent="0.3"/>
  <cols>
    <col min="2" max="2" width="9.6640625" customWidth="1"/>
    <col min="3" max="3" width="105.332031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PM-GEBH'!A1", "Zurück")</f>
        <v>Zurück</v>
      </c>
    </row>
    <row r="3" spans="1:7" x14ac:dyDescent="0.3">
      <c r="B3" s="7" t="s">
        <v>3317</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270</v>
      </c>
      <c r="C7" s="6" t="s">
        <v>271</v>
      </c>
      <c r="D7" s="9" t="s">
        <v>1070</v>
      </c>
      <c r="E7" s="9" t="s">
        <v>195</v>
      </c>
      <c r="F7" s="9" t="s">
        <v>68</v>
      </c>
      <c r="G7" s="9" t="s">
        <v>195</v>
      </c>
    </row>
    <row r="8" spans="1:7" ht="25.2" x14ac:dyDescent="0.3">
      <c r="B8" s="6" t="s">
        <v>274</v>
      </c>
      <c r="C8" s="6" t="s">
        <v>275</v>
      </c>
      <c r="D8" s="9" t="s">
        <v>1874</v>
      </c>
      <c r="E8" s="9" t="s">
        <v>95</v>
      </c>
      <c r="F8" s="9" t="s">
        <v>245</v>
      </c>
      <c r="G8" s="9" t="s">
        <v>95</v>
      </c>
    </row>
    <row r="9" spans="1:7" x14ac:dyDescent="0.3">
      <c r="B9" s="23" t="s">
        <v>40</v>
      </c>
      <c r="C9" s="23"/>
      <c r="D9" s="29"/>
      <c r="E9" s="29"/>
      <c r="F9" s="29"/>
      <c r="G9" s="29"/>
    </row>
    <row r="10" spans="1:7" ht="25.2" x14ac:dyDescent="0.3">
      <c r="B10" s="6" t="s">
        <v>276</v>
      </c>
      <c r="C10" s="6" t="s">
        <v>42</v>
      </c>
      <c r="D10" s="9" t="s">
        <v>1893</v>
      </c>
      <c r="E10" s="9" t="s">
        <v>87</v>
      </c>
      <c r="F10" s="9" t="s">
        <v>54</v>
      </c>
      <c r="G10" s="9" t="s">
        <v>87</v>
      </c>
    </row>
    <row r="11" spans="1:7" ht="25.2" x14ac:dyDescent="0.3">
      <c r="B11" s="6" t="s">
        <v>277</v>
      </c>
      <c r="C11" s="6" t="s">
        <v>46</v>
      </c>
      <c r="D11" s="9" t="s">
        <v>87</v>
      </c>
      <c r="E11" s="9" t="s">
        <v>211</v>
      </c>
      <c r="F11" s="9" t="s">
        <v>87</v>
      </c>
      <c r="G11" s="9" t="s">
        <v>211</v>
      </c>
    </row>
    <row r="12" spans="1:7" ht="25.2" x14ac:dyDescent="0.3">
      <c r="B12" s="6" t="s">
        <v>278</v>
      </c>
      <c r="C12" s="6" t="s">
        <v>50</v>
      </c>
      <c r="D12" s="9" t="s">
        <v>51</v>
      </c>
      <c r="E12" s="9" t="s">
        <v>51</v>
      </c>
      <c r="F12" s="9" t="s">
        <v>51</v>
      </c>
      <c r="G12" s="9" t="s">
        <v>51</v>
      </c>
    </row>
  </sheetData>
  <mergeCells count="6">
    <mergeCell ref="B9:G9"/>
    <mergeCell ref="B4:B5"/>
    <mergeCell ref="C4:C5"/>
    <mergeCell ref="D4:E4"/>
    <mergeCell ref="F4:G4"/>
    <mergeCell ref="B6:G6"/>
  </mergeCells>
  <pageMargins left="0.7" right="0.7" top="0.75" bottom="0.75" header="0.3" footer="0.3"/>
  <pageSetup paperSize="9" orientation="portrait" horizontalDpi="300" verticalDpi="300"/>
</worksheet>
</file>

<file path=xl/worksheets/sheet10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4-000000000000}">
  <dimension ref="A1:H21"/>
  <sheetViews>
    <sheetView workbookViewId="0"/>
  </sheetViews>
  <sheetFormatPr baseColWidth="10" defaultRowHeight="14.4" x14ac:dyDescent="0.3"/>
  <cols>
    <col min="2" max="2" width="84.777343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PM-GEBH'!A1", "Zurück")</f>
        <v>Zurück</v>
      </c>
    </row>
    <row r="3" spans="1:8" x14ac:dyDescent="0.3">
      <c r="B3" s="7" t="s">
        <v>4198</v>
      </c>
    </row>
    <row r="4" spans="1:8" x14ac:dyDescent="0.3">
      <c r="B4" s="4" t="s">
        <v>3417</v>
      </c>
      <c r="C4" s="19" t="s">
        <v>3418</v>
      </c>
      <c r="D4" s="19" t="s">
        <v>3812</v>
      </c>
      <c r="E4" s="19" t="s">
        <v>3420</v>
      </c>
      <c r="F4" s="19" t="s">
        <v>3421</v>
      </c>
      <c r="G4" s="19" t="s">
        <v>3422</v>
      </c>
      <c r="H4" s="19" t="s">
        <v>3423</v>
      </c>
    </row>
    <row r="5" spans="1:8" ht="25.2" x14ac:dyDescent="0.3">
      <c r="B5" s="6" t="s">
        <v>3424</v>
      </c>
      <c r="C5" s="9" t="s">
        <v>1963</v>
      </c>
      <c r="D5" s="9" t="s">
        <v>4171</v>
      </c>
      <c r="E5" s="9" t="s">
        <v>1580</v>
      </c>
      <c r="F5" s="9" t="s">
        <v>877</v>
      </c>
      <c r="G5" s="9" t="s">
        <v>2659</v>
      </c>
      <c r="H5" s="9" t="s">
        <v>2659</v>
      </c>
    </row>
    <row r="6" spans="1:8" ht="25.2" x14ac:dyDescent="0.3">
      <c r="B6" s="12" t="s">
        <v>3427</v>
      </c>
      <c r="C6" s="13" t="s">
        <v>1674</v>
      </c>
      <c r="D6" s="13" t="s">
        <v>4172</v>
      </c>
      <c r="E6" s="13" t="s">
        <v>1580</v>
      </c>
      <c r="F6" s="13" t="s">
        <v>102</v>
      </c>
      <c r="G6" s="13" t="s">
        <v>1055</v>
      </c>
      <c r="H6" s="13" t="s">
        <v>1055</v>
      </c>
    </row>
    <row r="7" spans="1:8" ht="25.2" x14ac:dyDescent="0.3">
      <c r="B7" s="6" t="s">
        <v>3431</v>
      </c>
      <c r="C7" s="9" t="s">
        <v>1611</v>
      </c>
      <c r="D7" s="9" t="s">
        <v>4173</v>
      </c>
      <c r="E7" s="9" t="s">
        <v>1580</v>
      </c>
      <c r="F7" s="9" t="s">
        <v>102</v>
      </c>
      <c r="G7" s="9" t="s">
        <v>1393</v>
      </c>
      <c r="H7" s="9" t="s">
        <v>1393</v>
      </c>
    </row>
    <row r="8" spans="1:8" ht="25.2" x14ac:dyDescent="0.3">
      <c r="B8" s="12" t="s">
        <v>3433</v>
      </c>
      <c r="C8" s="13" t="s">
        <v>1748</v>
      </c>
      <c r="D8" s="13" t="s">
        <v>4174</v>
      </c>
      <c r="E8" s="13" t="s">
        <v>1580</v>
      </c>
      <c r="F8" s="13" t="s">
        <v>4175</v>
      </c>
      <c r="G8" s="13" t="s">
        <v>4176</v>
      </c>
      <c r="H8" s="13" t="s">
        <v>4092</v>
      </c>
    </row>
    <row r="9" spans="1:8" ht="25.2" x14ac:dyDescent="0.3">
      <c r="B9" s="6" t="s">
        <v>3435</v>
      </c>
      <c r="C9" s="9" t="s">
        <v>1582</v>
      </c>
      <c r="D9" s="9" t="s">
        <v>2019</v>
      </c>
      <c r="E9" s="9" t="s">
        <v>1580</v>
      </c>
      <c r="F9" s="9" t="s">
        <v>82</v>
      </c>
      <c r="G9" s="9" t="s">
        <v>83</v>
      </c>
      <c r="H9" s="9" t="s">
        <v>83</v>
      </c>
    </row>
    <row r="10" spans="1:8" ht="25.2" x14ac:dyDescent="0.3">
      <c r="B10" s="12" t="s">
        <v>3436</v>
      </c>
      <c r="C10" s="13" t="s">
        <v>1894</v>
      </c>
      <c r="D10" s="13" t="s">
        <v>4177</v>
      </c>
      <c r="E10" s="13" t="s">
        <v>1580</v>
      </c>
      <c r="F10" s="13" t="s">
        <v>2684</v>
      </c>
      <c r="G10" s="13" t="s">
        <v>4178</v>
      </c>
      <c r="H10" s="13" t="s">
        <v>4179</v>
      </c>
    </row>
    <row r="11" spans="1:8" ht="25.2" x14ac:dyDescent="0.3">
      <c r="B11" s="6" t="s">
        <v>3439</v>
      </c>
      <c r="C11" s="9" t="s">
        <v>1617</v>
      </c>
      <c r="D11" s="9" t="s">
        <v>4180</v>
      </c>
      <c r="E11" s="9" t="s">
        <v>1580</v>
      </c>
      <c r="F11" s="9" t="s">
        <v>98</v>
      </c>
      <c r="G11" s="9" t="s">
        <v>99</v>
      </c>
      <c r="H11" s="9" t="s">
        <v>99</v>
      </c>
    </row>
    <row r="12" spans="1:8" ht="25.2" x14ac:dyDescent="0.3">
      <c r="B12" s="12" t="s">
        <v>3440</v>
      </c>
      <c r="C12" s="13" t="s">
        <v>1632</v>
      </c>
      <c r="D12" s="13" t="s">
        <v>4181</v>
      </c>
      <c r="E12" s="13" t="s">
        <v>1580</v>
      </c>
      <c r="F12" s="13" t="s">
        <v>76</v>
      </c>
      <c r="G12" s="13" t="s">
        <v>1860</v>
      </c>
      <c r="H12" s="13" t="s">
        <v>1860</v>
      </c>
    </row>
    <row r="13" spans="1:8" ht="25.2" x14ac:dyDescent="0.3">
      <c r="B13" s="6" t="s">
        <v>3441</v>
      </c>
      <c r="C13" s="9" t="s">
        <v>1999</v>
      </c>
      <c r="D13" s="9" t="s">
        <v>4182</v>
      </c>
      <c r="E13" s="9" t="s">
        <v>1580</v>
      </c>
      <c r="F13" s="9" t="s">
        <v>298</v>
      </c>
      <c r="G13" s="9" t="s">
        <v>3743</v>
      </c>
      <c r="H13" s="9" t="s">
        <v>3743</v>
      </c>
    </row>
    <row r="14" spans="1:8" ht="25.2" x14ac:dyDescent="0.3">
      <c r="B14" s="12" t="s">
        <v>3444</v>
      </c>
      <c r="C14" s="13" t="s">
        <v>4183</v>
      </c>
      <c r="D14" s="13" t="s">
        <v>4184</v>
      </c>
      <c r="E14" s="13" t="s">
        <v>1580</v>
      </c>
      <c r="F14" s="13" t="s">
        <v>1230</v>
      </c>
      <c r="G14" s="13" t="s">
        <v>2367</v>
      </c>
      <c r="H14" s="13" t="s">
        <v>4185</v>
      </c>
    </row>
    <row r="15" spans="1:8" ht="25.2" x14ac:dyDescent="0.3">
      <c r="B15" s="6" t="s">
        <v>3447</v>
      </c>
      <c r="C15" s="9" t="s">
        <v>1718</v>
      </c>
      <c r="D15" s="9" t="s">
        <v>4186</v>
      </c>
      <c r="E15" s="9" t="s">
        <v>1580</v>
      </c>
      <c r="F15" s="9" t="s">
        <v>98</v>
      </c>
      <c r="G15" s="9" t="s">
        <v>2359</v>
      </c>
      <c r="H15" s="9" t="s">
        <v>2359</v>
      </c>
    </row>
    <row r="16" spans="1:8" ht="25.2" x14ac:dyDescent="0.3">
      <c r="B16" s="12" t="s">
        <v>3450</v>
      </c>
      <c r="C16" s="13" t="s">
        <v>1632</v>
      </c>
      <c r="D16" s="13" t="s">
        <v>4187</v>
      </c>
      <c r="E16" s="13" t="s">
        <v>1580</v>
      </c>
      <c r="F16" s="13" t="s">
        <v>964</v>
      </c>
      <c r="G16" s="13" t="s">
        <v>963</v>
      </c>
      <c r="H16" s="13" t="s">
        <v>1860</v>
      </c>
    </row>
    <row r="17" spans="2:8" ht="25.2" x14ac:dyDescent="0.3">
      <c r="B17" s="6" t="s">
        <v>3452</v>
      </c>
      <c r="C17" s="9" t="s">
        <v>1592</v>
      </c>
      <c r="D17" s="9" t="s">
        <v>2443</v>
      </c>
      <c r="E17" s="9" t="s">
        <v>1580</v>
      </c>
      <c r="F17" s="9" t="s">
        <v>3714</v>
      </c>
      <c r="G17" s="9" t="s">
        <v>1860</v>
      </c>
      <c r="H17" s="9" t="s">
        <v>1070</v>
      </c>
    </row>
    <row r="18" spans="2:8" ht="25.2" x14ac:dyDescent="0.3">
      <c r="B18" s="12" t="s">
        <v>3453</v>
      </c>
      <c r="C18" s="13" t="s">
        <v>1711</v>
      </c>
      <c r="D18" s="13" t="s">
        <v>4188</v>
      </c>
      <c r="E18" s="13" t="s">
        <v>1580</v>
      </c>
      <c r="F18" s="13" t="s">
        <v>129</v>
      </c>
      <c r="G18" s="13" t="s">
        <v>4189</v>
      </c>
      <c r="H18" s="13" t="s">
        <v>4189</v>
      </c>
    </row>
    <row r="19" spans="2:8" ht="25.2" x14ac:dyDescent="0.3">
      <c r="B19" s="6" t="s">
        <v>3455</v>
      </c>
      <c r="C19" s="9" t="s">
        <v>1611</v>
      </c>
      <c r="D19" s="9" t="s">
        <v>4190</v>
      </c>
      <c r="E19" s="9" t="s">
        <v>1580</v>
      </c>
      <c r="F19" s="9" t="s">
        <v>112</v>
      </c>
      <c r="G19" s="9" t="s">
        <v>3372</v>
      </c>
      <c r="H19" s="9" t="s">
        <v>3372</v>
      </c>
    </row>
    <row r="20" spans="2:8" ht="25.2" x14ac:dyDescent="0.3">
      <c r="B20" s="12" t="s">
        <v>3457</v>
      </c>
      <c r="C20" s="13" t="s">
        <v>1609</v>
      </c>
      <c r="D20" s="13" t="s">
        <v>4191</v>
      </c>
      <c r="E20" s="13" t="s">
        <v>1580</v>
      </c>
      <c r="F20" s="13" t="s">
        <v>71</v>
      </c>
      <c r="G20" s="13" t="s">
        <v>4192</v>
      </c>
      <c r="H20" s="13" t="s">
        <v>4192</v>
      </c>
    </row>
    <row r="21" spans="2:8" ht="25.2" x14ac:dyDescent="0.3">
      <c r="B21" s="10" t="s">
        <v>3459</v>
      </c>
      <c r="C21" s="11" t="s">
        <v>4193</v>
      </c>
      <c r="D21" s="11" t="s">
        <v>4194</v>
      </c>
      <c r="E21" s="11" t="s">
        <v>1580</v>
      </c>
      <c r="F21" s="11" t="s">
        <v>4195</v>
      </c>
      <c r="G21" s="11" t="s">
        <v>4196</v>
      </c>
      <c r="H21" s="11" t="s">
        <v>4197</v>
      </c>
    </row>
  </sheetData>
  <pageMargins left="0.7" right="0.7" top="0.75" bottom="0.75" header="0.3" footer="0.3"/>
  <pageSetup paperSize="9" orientation="portrait" horizontalDpi="300" verticalDpi="300"/>
</worksheet>
</file>

<file path=xl/worksheets/sheet10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4-000000000000}">
  <dimension ref="A1:H21"/>
  <sheetViews>
    <sheetView workbookViewId="0"/>
  </sheetViews>
  <sheetFormatPr baseColWidth="10" defaultRowHeight="14.4" x14ac:dyDescent="0.3"/>
  <cols>
    <col min="2" max="2" width="87.3320312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PM-GEBH'!A1", "Zurück")</f>
        <v>Zurück</v>
      </c>
    </row>
    <row r="3" spans="1:8" x14ac:dyDescent="0.3">
      <c r="B3" s="7" t="s">
        <v>3655</v>
      </c>
    </row>
    <row r="4" spans="1:8" x14ac:dyDescent="0.3">
      <c r="B4" s="4" t="s">
        <v>3417</v>
      </c>
      <c r="C4" s="19" t="s">
        <v>3418</v>
      </c>
      <c r="D4" s="19" t="s">
        <v>3419</v>
      </c>
      <c r="E4" s="19" t="s">
        <v>3420</v>
      </c>
      <c r="F4" s="19" t="s">
        <v>3421</v>
      </c>
      <c r="G4" s="19" t="s">
        <v>3422</v>
      </c>
      <c r="H4" s="19" t="s">
        <v>3423</v>
      </c>
    </row>
    <row r="5" spans="1:8" ht="25.2" x14ac:dyDescent="0.3">
      <c r="B5" s="6" t="s">
        <v>3424</v>
      </c>
      <c r="C5" s="9" t="s">
        <v>1963</v>
      </c>
      <c r="D5" s="9" t="s">
        <v>3640</v>
      </c>
      <c r="E5" s="9" t="s">
        <v>1580</v>
      </c>
      <c r="F5" s="9" t="s">
        <v>98</v>
      </c>
      <c r="G5" s="9" t="s">
        <v>3396</v>
      </c>
      <c r="H5" s="9" t="s">
        <v>3396</v>
      </c>
    </row>
    <row r="6" spans="1:8" ht="25.2" x14ac:dyDescent="0.3">
      <c r="B6" s="12" t="s">
        <v>3427</v>
      </c>
      <c r="C6" s="13" t="s">
        <v>1674</v>
      </c>
      <c r="D6" s="13" t="s">
        <v>1932</v>
      </c>
      <c r="E6" s="13" t="s">
        <v>1580</v>
      </c>
      <c r="F6" s="13" t="s">
        <v>210</v>
      </c>
      <c r="G6" s="13" t="s">
        <v>1008</v>
      </c>
      <c r="H6" s="13" t="s">
        <v>1008</v>
      </c>
    </row>
    <row r="7" spans="1:8" ht="25.2" x14ac:dyDescent="0.3">
      <c r="B7" s="6" t="s">
        <v>3431</v>
      </c>
      <c r="C7" s="9" t="s">
        <v>3553</v>
      </c>
      <c r="D7" s="9" t="s">
        <v>2551</v>
      </c>
      <c r="E7" s="9" t="s">
        <v>1580</v>
      </c>
      <c r="F7" s="9" t="s">
        <v>83</v>
      </c>
      <c r="G7" s="9" t="s">
        <v>83</v>
      </c>
      <c r="H7" s="9" t="s">
        <v>51</v>
      </c>
    </row>
    <row r="8" spans="1:8" ht="25.2" x14ac:dyDescent="0.3">
      <c r="B8" s="12" t="s">
        <v>3433</v>
      </c>
      <c r="C8" s="13" t="s">
        <v>1982</v>
      </c>
      <c r="D8" s="13" t="s">
        <v>3641</v>
      </c>
      <c r="E8" s="13" t="s">
        <v>1580</v>
      </c>
      <c r="F8" s="13" t="s">
        <v>43</v>
      </c>
      <c r="G8" s="13" t="s">
        <v>1064</v>
      </c>
      <c r="H8" s="13" t="s">
        <v>1064</v>
      </c>
    </row>
    <row r="9" spans="1:8" ht="25.2" x14ac:dyDescent="0.3">
      <c r="B9" s="6" t="s">
        <v>3435</v>
      </c>
      <c r="C9" s="9" t="s">
        <v>1582</v>
      </c>
      <c r="D9" s="9" t="s">
        <v>195</v>
      </c>
      <c r="E9" s="9" t="s">
        <v>3429</v>
      </c>
      <c r="F9" s="9" t="s">
        <v>3430</v>
      </c>
      <c r="G9" s="9" t="s">
        <v>3430</v>
      </c>
      <c r="H9" s="9" t="s">
        <v>3430</v>
      </c>
    </row>
    <row r="10" spans="1:8" ht="25.2" x14ac:dyDescent="0.3">
      <c r="B10" s="12" t="s">
        <v>3436</v>
      </c>
      <c r="C10" s="13" t="s">
        <v>1662</v>
      </c>
      <c r="D10" s="13" t="s">
        <v>3642</v>
      </c>
      <c r="E10" s="13" t="s">
        <v>1580</v>
      </c>
      <c r="F10" s="13" t="s">
        <v>210</v>
      </c>
      <c r="G10" s="13" t="s">
        <v>1007</v>
      </c>
      <c r="H10" s="13" t="s">
        <v>1007</v>
      </c>
    </row>
    <row r="11" spans="1:8" ht="25.2" x14ac:dyDescent="0.3">
      <c r="B11" s="6" t="s">
        <v>3439</v>
      </c>
      <c r="C11" s="9" t="s">
        <v>1617</v>
      </c>
      <c r="D11" s="9" t="s">
        <v>2602</v>
      </c>
      <c r="E11" s="9" t="s">
        <v>1580</v>
      </c>
      <c r="F11" s="9" t="s">
        <v>86</v>
      </c>
      <c r="G11" s="9" t="s">
        <v>87</v>
      </c>
      <c r="H11" s="9" t="s">
        <v>87</v>
      </c>
    </row>
    <row r="12" spans="1:8" ht="25.2" x14ac:dyDescent="0.3">
      <c r="B12" s="12" t="s">
        <v>3440</v>
      </c>
      <c r="C12" s="13" t="s">
        <v>1632</v>
      </c>
      <c r="D12" s="13" t="s">
        <v>363</v>
      </c>
      <c r="E12" s="13" t="s">
        <v>3429</v>
      </c>
      <c r="F12" s="13" t="s">
        <v>3430</v>
      </c>
      <c r="G12" s="13" t="s">
        <v>3430</v>
      </c>
      <c r="H12" s="13" t="s">
        <v>3430</v>
      </c>
    </row>
    <row r="13" spans="1:8" ht="25.2" x14ac:dyDescent="0.3">
      <c r="B13" s="6" t="s">
        <v>3441</v>
      </c>
      <c r="C13" s="9" t="s">
        <v>1701</v>
      </c>
      <c r="D13" s="9" t="s">
        <v>3643</v>
      </c>
      <c r="E13" s="9" t="s">
        <v>1580</v>
      </c>
      <c r="F13" s="9" t="s">
        <v>76</v>
      </c>
      <c r="G13" s="9" t="s">
        <v>1014</v>
      </c>
      <c r="H13" s="9" t="s">
        <v>1014</v>
      </c>
    </row>
    <row r="14" spans="1:8" ht="25.2" x14ac:dyDescent="0.3">
      <c r="B14" s="12" t="s">
        <v>3444</v>
      </c>
      <c r="C14" s="13" t="s">
        <v>1903</v>
      </c>
      <c r="D14" s="13" t="s">
        <v>3644</v>
      </c>
      <c r="E14" s="13" t="s">
        <v>1580</v>
      </c>
      <c r="F14" s="13" t="s">
        <v>233</v>
      </c>
      <c r="G14" s="13" t="s">
        <v>3645</v>
      </c>
      <c r="H14" s="13" t="s">
        <v>3645</v>
      </c>
    </row>
    <row r="15" spans="1:8" ht="25.2" x14ac:dyDescent="0.3">
      <c r="B15" s="6" t="s">
        <v>3447</v>
      </c>
      <c r="C15" s="9" t="s">
        <v>1718</v>
      </c>
      <c r="D15" s="9" t="s">
        <v>3646</v>
      </c>
      <c r="E15" s="9" t="s">
        <v>1580</v>
      </c>
      <c r="F15" s="9" t="s">
        <v>47</v>
      </c>
      <c r="G15" s="9" t="s">
        <v>966</v>
      </c>
      <c r="H15" s="9" t="s">
        <v>966</v>
      </c>
    </row>
    <row r="16" spans="1:8" ht="25.2" x14ac:dyDescent="0.3">
      <c r="B16" s="12" t="s">
        <v>3450</v>
      </c>
      <c r="C16" s="13" t="s">
        <v>1632</v>
      </c>
      <c r="D16" s="13" t="s">
        <v>3647</v>
      </c>
      <c r="E16" s="13" t="s">
        <v>1580</v>
      </c>
      <c r="F16" s="13" t="s">
        <v>210</v>
      </c>
      <c r="G16" s="13" t="s">
        <v>1008</v>
      </c>
      <c r="H16" s="13" t="s">
        <v>1008</v>
      </c>
    </row>
    <row r="17" spans="2:8" ht="25.2" x14ac:dyDescent="0.3">
      <c r="B17" s="6" t="s">
        <v>3452</v>
      </c>
      <c r="C17" s="9" t="s">
        <v>1589</v>
      </c>
      <c r="D17" s="9" t="s">
        <v>2472</v>
      </c>
      <c r="E17" s="9" t="s">
        <v>1580</v>
      </c>
      <c r="F17" s="9" t="s">
        <v>82</v>
      </c>
      <c r="G17" s="9" t="s">
        <v>1019</v>
      </c>
      <c r="H17" s="9" t="s">
        <v>1019</v>
      </c>
    </row>
    <row r="18" spans="2:8" ht="25.2" x14ac:dyDescent="0.3">
      <c r="B18" s="12" t="s">
        <v>3453</v>
      </c>
      <c r="C18" s="13" t="s">
        <v>1711</v>
      </c>
      <c r="D18" s="13" t="s">
        <v>3648</v>
      </c>
      <c r="E18" s="13" t="s">
        <v>1580</v>
      </c>
      <c r="F18" s="13" t="s">
        <v>47</v>
      </c>
      <c r="G18" s="13" t="s">
        <v>1015</v>
      </c>
      <c r="H18" s="13" t="s">
        <v>1015</v>
      </c>
    </row>
    <row r="19" spans="2:8" ht="25.2" x14ac:dyDescent="0.3">
      <c r="B19" s="6" t="s">
        <v>3455</v>
      </c>
      <c r="C19" s="9" t="s">
        <v>3553</v>
      </c>
      <c r="D19" s="9" t="s">
        <v>3649</v>
      </c>
      <c r="E19" s="9" t="s">
        <v>1580</v>
      </c>
      <c r="F19" s="9" t="s">
        <v>94</v>
      </c>
      <c r="G19" s="9" t="s">
        <v>95</v>
      </c>
      <c r="H19" s="9" t="s">
        <v>95</v>
      </c>
    </row>
    <row r="20" spans="2:8" ht="25.2" x14ac:dyDescent="0.3">
      <c r="B20" s="12" t="s">
        <v>3457</v>
      </c>
      <c r="C20" s="13" t="s">
        <v>1691</v>
      </c>
      <c r="D20" s="13" t="s">
        <v>3458</v>
      </c>
      <c r="E20" s="13" t="s">
        <v>1580</v>
      </c>
      <c r="F20" s="13" t="s">
        <v>86</v>
      </c>
      <c r="G20" s="13" t="s">
        <v>86</v>
      </c>
      <c r="H20" s="13" t="s">
        <v>86</v>
      </c>
    </row>
    <row r="21" spans="2:8" ht="25.2" x14ac:dyDescent="0.3">
      <c r="B21" s="10" t="s">
        <v>3459</v>
      </c>
      <c r="C21" s="11" t="s">
        <v>3650</v>
      </c>
      <c r="D21" s="11" t="s">
        <v>3651</v>
      </c>
      <c r="E21" s="11" t="s">
        <v>1580</v>
      </c>
      <c r="F21" s="11" t="s">
        <v>3652</v>
      </c>
      <c r="G21" s="11" t="s">
        <v>3653</v>
      </c>
      <c r="H21" s="11" t="s">
        <v>3654</v>
      </c>
    </row>
  </sheetData>
  <pageMargins left="0.7" right="0.7" top="0.75" bottom="0.75" header="0.3" footer="0.3"/>
  <pageSetup paperSize="9" orientation="portrait" horizontalDpi="300" verticalDpi="300"/>
</worksheet>
</file>

<file path=xl/worksheets/sheet10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4-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PM-GEBH'!A1", "Zurück")</f>
        <v>Zurück</v>
      </c>
    </row>
  </sheetData>
  <pageMargins left="0.7" right="0.7" top="0.75" bottom="0.75" header="0.3" footer="0.3"/>
  <pageSetup paperSize="9" orientation="portrait" horizontalDpi="300" verticalDpi="30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E10"/>
  <sheetViews>
    <sheetView workbookViewId="0"/>
  </sheetViews>
  <sheetFormatPr baseColWidth="10" defaultRowHeight="14.4" x14ac:dyDescent="0.3"/>
  <cols>
    <col min="2" max="2" width="89"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WI-NI-A'!A1", "Zurück")</f>
        <v>Zurück</v>
      </c>
    </row>
    <row r="3" spans="1:5" x14ac:dyDescent="0.3">
      <c r="B3" s="7" t="s">
        <v>7352</v>
      </c>
    </row>
    <row r="4" spans="1:5" x14ac:dyDescent="0.3">
      <c r="B4" s="4" t="s">
        <v>7014</v>
      </c>
      <c r="C4" s="3" t="s">
        <v>7015</v>
      </c>
      <c r="D4" s="3" t="s">
        <v>7016</v>
      </c>
      <c r="E4" s="3" t="s">
        <v>7017</v>
      </c>
    </row>
    <row r="5" spans="1:5" x14ac:dyDescent="0.3">
      <c r="B5" s="6" t="s">
        <v>7337</v>
      </c>
      <c r="C5" s="5" t="s">
        <v>1600</v>
      </c>
      <c r="D5" s="5" t="s">
        <v>7338</v>
      </c>
      <c r="E5" s="5" t="s">
        <v>7339</v>
      </c>
    </row>
    <row r="6" spans="1:5" x14ac:dyDescent="0.3">
      <c r="B6" s="12" t="s">
        <v>7340</v>
      </c>
      <c r="C6" s="18" t="s">
        <v>1597</v>
      </c>
      <c r="D6" s="18" t="s">
        <v>7341</v>
      </c>
      <c r="E6" s="18" t="s">
        <v>7342</v>
      </c>
    </row>
    <row r="7" spans="1:5" x14ac:dyDescent="0.3">
      <c r="B7" s="6" t="s">
        <v>7343</v>
      </c>
      <c r="C7" s="5" t="s">
        <v>1597</v>
      </c>
      <c r="D7" s="5" t="s">
        <v>7344</v>
      </c>
      <c r="E7" s="5" t="s">
        <v>7229</v>
      </c>
    </row>
    <row r="8" spans="1:5" x14ac:dyDescent="0.3">
      <c r="B8" s="12" t="s">
        <v>7345</v>
      </c>
      <c r="C8" s="18" t="s">
        <v>1597</v>
      </c>
      <c r="D8" s="18" t="s">
        <v>7346</v>
      </c>
      <c r="E8" s="18" t="s">
        <v>7347</v>
      </c>
    </row>
    <row r="9" spans="1:5" x14ac:dyDescent="0.3">
      <c r="B9" s="6" t="s">
        <v>7348</v>
      </c>
      <c r="C9" s="5" t="s">
        <v>1600</v>
      </c>
      <c r="D9" s="5" t="s">
        <v>7309</v>
      </c>
      <c r="E9" s="5" t="s">
        <v>7349</v>
      </c>
    </row>
    <row r="10" spans="1:5" x14ac:dyDescent="0.3">
      <c r="B10" s="12" t="s">
        <v>3459</v>
      </c>
      <c r="C10" s="18" t="s">
        <v>2070</v>
      </c>
      <c r="D10" s="18" t="s">
        <v>7350</v>
      </c>
      <c r="E10" s="18" t="s">
        <v>7351</v>
      </c>
    </row>
  </sheetData>
  <pageMargins left="0.7" right="0.7" top="0.75" bottom="0.75" header="0.3" footer="0.3"/>
  <pageSetup paperSize="9" orientation="portrait" horizontalDpi="300" verticalDpi="300"/>
</worksheet>
</file>

<file path=xl/worksheets/sheet10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4-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PM-GEBH'!A1", "Zurück")</f>
        <v>Zurück</v>
      </c>
    </row>
  </sheetData>
  <pageMargins left="0.7" right="0.7" top="0.75" bottom="0.75" header="0.3" footer="0.3"/>
  <pageSetup paperSize="9" orientation="portrait" horizontalDpi="300" verticalDpi="300"/>
</worksheet>
</file>

<file path=xl/worksheets/sheet10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4-000000000000}">
  <dimension ref="A1:K26"/>
  <sheetViews>
    <sheetView workbookViewId="0"/>
  </sheetViews>
  <sheetFormatPr baseColWidth="10" defaultRowHeight="14.4" x14ac:dyDescent="0.3"/>
  <cols>
    <col min="2" max="2" width="9.6640625" customWidth="1"/>
    <col min="3" max="3" width="122.4414062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PM-GEBH'!A1", "Zurück")</f>
        <v>Zurück</v>
      </c>
    </row>
    <row r="3" spans="1:11" x14ac:dyDescent="0.3">
      <c r="B3" s="7" t="s">
        <v>4510</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785</v>
      </c>
      <c r="C6" s="6" t="s">
        <v>786</v>
      </c>
      <c r="D6" s="6" t="s">
        <v>1621</v>
      </c>
      <c r="E6" s="9" t="s">
        <v>1580</v>
      </c>
      <c r="F6" s="9" t="s">
        <v>1580</v>
      </c>
      <c r="G6" s="9" t="s">
        <v>1580</v>
      </c>
      <c r="H6" s="9" t="s">
        <v>1580</v>
      </c>
      <c r="I6" s="9" t="s">
        <v>1580</v>
      </c>
      <c r="J6" s="9" t="s">
        <v>1587</v>
      </c>
      <c r="K6" s="9" t="s">
        <v>1580</v>
      </c>
    </row>
    <row r="7" spans="1:11" x14ac:dyDescent="0.3">
      <c r="B7" s="6" t="s">
        <v>785</v>
      </c>
      <c r="C7" s="6" t="s">
        <v>786</v>
      </c>
      <c r="D7" s="6" t="s">
        <v>4452</v>
      </c>
      <c r="E7" s="9" t="s">
        <v>1580</v>
      </c>
      <c r="F7" s="9" t="s">
        <v>1580</v>
      </c>
      <c r="G7" s="9" t="s">
        <v>1580</v>
      </c>
      <c r="H7" s="9" t="s">
        <v>1580</v>
      </c>
      <c r="I7" s="9" t="s">
        <v>1580</v>
      </c>
      <c r="J7" s="9" t="s">
        <v>1580</v>
      </c>
      <c r="K7" s="9" t="s">
        <v>1580</v>
      </c>
    </row>
    <row r="8" spans="1:11" x14ac:dyDescent="0.3">
      <c r="B8" s="6" t="s">
        <v>787</v>
      </c>
      <c r="C8" s="6" t="s">
        <v>788</v>
      </c>
      <c r="D8" s="6" t="s">
        <v>1621</v>
      </c>
      <c r="E8" s="9" t="s">
        <v>1587</v>
      </c>
      <c r="F8" s="9" t="s">
        <v>1579</v>
      </c>
      <c r="G8" s="9" t="s">
        <v>1579</v>
      </c>
      <c r="H8" s="9" t="s">
        <v>1580</v>
      </c>
      <c r="I8" s="9" t="s">
        <v>1580</v>
      </c>
      <c r="J8" s="9" t="s">
        <v>1579</v>
      </c>
      <c r="K8" s="9" t="s">
        <v>1578</v>
      </c>
    </row>
    <row r="9" spans="1:11" x14ac:dyDescent="0.3">
      <c r="B9" s="6" t="s">
        <v>787</v>
      </c>
      <c r="C9" s="6" t="s">
        <v>788</v>
      </c>
      <c r="D9" s="6" t="s">
        <v>4452</v>
      </c>
      <c r="E9" s="9" t="s">
        <v>1580</v>
      </c>
      <c r="F9" s="9" t="s">
        <v>1580</v>
      </c>
      <c r="G9" s="9" t="s">
        <v>1580</v>
      </c>
      <c r="H9" s="9" t="s">
        <v>1580</v>
      </c>
      <c r="I9" s="9" t="s">
        <v>1580</v>
      </c>
      <c r="J9" s="9" t="s">
        <v>1580</v>
      </c>
      <c r="K9" s="9" t="s">
        <v>1580</v>
      </c>
    </row>
    <row r="10" spans="1:11" x14ac:dyDescent="0.3">
      <c r="B10" s="6" t="s">
        <v>791</v>
      </c>
      <c r="C10" s="6" t="s">
        <v>792</v>
      </c>
      <c r="D10" s="6" t="s">
        <v>1621</v>
      </c>
      <c r="E10" s="9" t="s">
        <v>1580</v>
      </c>
      <c r="F10" s="9" t="s">
        <v>1580</v>
      </c>
      <c r="G10" s="9" t="s">
        <v>1580</v>
      </c>
      <c r="H10" s="9" t="s">
        <v>1580</v>
      </c>
      <c r="I10" s="9" t="s">
        <v>1580</v>
      </c>
      <c r="J10" s="9" t="s">
        <v>1580</v>
      </c>
      <c r="K10" s="9" t="s">
        <v>1587</v>
      </c>
    </row>
    <row r="11" spans="1:11" x14ac:dyDescent="0.3">
      <c r="B11" s="6" t="s">
        <v>791</v>
      </c>
      <c r="C11" s="6" t="s">
        <v>792</v>
      </c>
      <c r="D11" s="6" t="s">
        <v>4452</v>
      </c>
      <c r="E11" s="9" t="s">
        <v>1580</v>
      </c>
      <c r="F11" s="9" t="s">
        <v>1580</v>
      </c>
      <c r="G11" s="9" t="s">
        <v>1580</v>
      </c>
      <c r="H11" s="9" t="s">
        <v>1580</v>
      </c>
      <c r="I11" s="9" t="s">
        <v>1580</v>
      </c>
      <c r="J11" s="9" t="s">
        <v>1580</v>
      </c>
      <c r="K11" s="9" t="s">
        <v>1580</v>
      </c>
    </row>
    <row r="12" spans="1:11" x14ac:dyDescent="0.3">
      <c r="B12" s="6" t="s">
        <v>793</v>
      </c>
      <c r="C12" s="6" t="s">
        <v>794</v>
      </c>
      <c r="D12" s="6" t="s">
        <v>1621</v>
      </c>
      <c r="E12" s="9" t="s">
        <v>1580</v>
      </c>
      <c r="F12" s="9" t="s">
        <v>1580</v>
      </c>
      <c r="G12" s="9" t="s">
        <v>1580</v>
      </c>
      <c r="H12" s="9" t="s">
        <v>1580</v>
      </c>
      <c r="I12" s="9" t="s">
        <v>1580</v>
      </c>
      <c r="J12" s="9" t="s">
        <v>1580</v>
      </c>
      <c r="K12" s="9" t="s">
        <v>1580</v>
      </c>
    </row>
    <row r="13" spans="1:11" x14ac:dyDescent="0.3">
      <c r="B13" s="6" t="s">
        <v>793</v>
      </c>
      <c r="C13" s="6" t="s">
        <v>794</v>
      </c>
      <c r="D13" s="6" t="s">
        <v>4452</v>
      </c>
      <c r="E13" s="9" t="s">
        <v>1580</v>
      </c>
      <c r="F13" s="9" t="s">
        <v>1580</v>
      </c>
      <c r="G13" s="9" t="s">
        <v>1580</v>
      </c>
      <c r="H13" s="9" t="s">
        <v>1580</v>
      </c>
      <c r="I13" s="9" t="s">
        <v>1580</v>
      </c>
      <c r="J13" s="9" t="s">
        <v>1580</v>
      </c>
      <c r="K13" s="9" t="s">
        <v>1580</v>
      </c>
    </row>
    <row r="14" spans="1:11" x14ac:dyDescent="0.3">
      <c r="B14" s="6" t="s">
        <v>795</v>
      </c>
      <c r="C14" s="6" t="s">
        <v>796</v>
      </c>
      <c r="D14" s="6" t="s">
        <v>1621</v>
      </c>
      <c r="E14" s="9" t="s">
        <v>1580</v>
      </c>
      <c r="F14" s="9" t="s">
        <v>1580</v>
      </c>
      <c r="G14" s="9" t="s">
        <v>1587</v>
      </c>
      <c r="H14" s="9" t="s">
        <v>1580</v>
      </c>
      <c r="I14" s="9" t="s">
        <v>1580</v>
      </c>
      <c r="J14" s="9" t="s">
        <v>1587</v>
      </c>
      <c r="K14" s="9" t="s">
        <v>1587</v>
      </c>
    </row>
    <row r="15" spans="1:11" x14ac:dyDescent="0.3">
      <c r="B15" s="6" t="s">
        <v>795</v>
      </c>
      <c r="C15" s="6" t="s">
        <v>796</v>
      </c>
      <c r="D15" s="6" t="s">
        <v>4452</v>
      </c>
      <c r="E15" s="9" t="s">
        <v>1580</v>
      </c>
      <c r="F15" s="9" t="s">
        <v>1580</v>
      </c>
      <c r="G15" s="9" t="s">
        <v>1580</v>
      </c>
      <c r="H15" s="9" t="s">
        <v>1580</v>
      </c>
      <c r="I15" s="9" t="s">
        <v>1580</v>
      </c>
      <c r="J15" s="9" t="s">
        <v>1580</v>
      </c>
      <c r="K15" s="9" t="s">
        <v>1580</v>
      </c>
    </row>
    <row r="16" spans="1:11" x14ac:dyDescent="0.3">
      <c r="B16" s="6" t="s">
        <v>797</v>
      </c>
      <c r="C16" s="6" t="s">
        <v>798</v>
      </c>
      <c r="D16" s="6" t="s">
        <v>1621</v>
      </c>
      <c r="E16" s="9" t="s">
        <v>1580</v>
      </c>
      <c r="F16" s="9" t="s">
        <v>1580</v>
      </c>
      <c r="G16" s="9" t="s">
        <v>1580</v>
      </c>
      <c r="H16" s="9" t="s">
        <v>1580</v>
      </c>
      <c r="I16" s="9" t="s">
        <v>1580</v>
      </c>
      <c r="J16" s="9" t="s">
        <v>1580</v>
      </c>
      <c r="K16" s="9" t="s">
        <v>1586</v>
      </c>
    </row>
    <row r="17" spans="2:11" x14ac:dyDescent="0.3">
      <c r="B17" s="6" t="s">
        <v>797</v>
      </c>
      <c r="C17" s="6" t="s">
        <v>798</v>
      </c>
      <c r="D17" s="6" t="s">
        <v>4452</v>
      </c>
      <c r="E17" s="9" t="s">
        <v>1580</v>
      </c>
      <c r="F17" s="9" t="s">
        <v>1580</v>
      </c>
      <c r="G17" s="9" t="s">
        <v>1580</v>
      </c>
      <c r="H17" s="9" t="s">
        <v>1580</v>
      </c>
      <c r="I17" s="9" t="s">
        <v>1580</v>
      </c>
      <c r="J17" s="9" t="s">
        <v>1580</v>
      </c>
      <c r="K17" s="9" t="s">
        <v>1580</v>
      </c>
    </row>
    <row r="18" spans="2:11" x14ac:dyDescent="0.3">
      <c r="B18" s="6" t="s">
        <v>799</v>
      </c>
      <c r="C18" s="6" t="s">
        <v>800</v>
      </c>
      <c r="D18" s="6" t="s">
        <v>1621</v>
      </c>
      <c r="E18" s="9" t="s">
        <v>1580</v>
      </c>
      <c r="F18" s="9" t="s">
        <v>1580</v>
      </c>
      <c r="G18" s="9" t="s">
        <v>1580</v>
      </c>
      <c r="H18" s="9" t="s">
        <v>1580</v>
      </c>
      <c r="I18" s="9" t="s">
        <v>1580</v>
      </c>
      <c r="J18" s="9" t="s">
        <v>1580</v>
      </c>
      <c r="K18" s="9" t="s">
        <v>1580</v>
      </c>
    </row>
    <row r="19" spans="2:11" x14ac:dyDescent="0.3">
      <c r="B19" s="6" t="s">
        <v>799</v>
      </c>
      <c r="C19" s="6" t="s">
        <v>800</v>
      </c>
      <c r="D19" s="6" t="s">
        <v>4452</v>
      </c>
      <c r="E19" s="9" t="s">
        <v>1580</v>
      </c>
      <c r="F19" s="9" t="s">
        <v>1580</v>
      </c>
      <c r="G19" s="9" t="s">
        <v>1580</v>
      </c>
      <c r="H19" s="9" t="s">
        <v>1580</v>
      </c>
      <c r="I19" s="9" t="s">
        <v>1580</v>
      </c>
      <c r="J19" s="9" t="s">
        <v>1580</v>
      </c>
      <c r="K19" s="9" t="s">
        <v>1580</v>
      </c>
    </row>
    <row r="20" spans="2:11" x14ac:dyDescent="0.3">
      <c r="B20" s="6" t="s">
        <v>801</v>
      </c>
      <c r="C20" s="6" t="s">
        <v>802</v>
      </c>
      <c r="D20" s="6" t="s">
        <v>1621</v>
      </c>
      <c r="E20" s="9" t="s">
        <v>1580</v>
      </c>
      <c r="F20" s="9" t="s">
        <v>1580</v>
      </c>
      <c r="G20" s="9" t="s">
        <v>1587</v>
      </c>
      <c r="H20" s="9" t="s">
        <v>1580</v>
      </c>
      <c r="I20" s="9" t="s">
        <v>1580</v>
      </c>
      <c r="J20" s="9" t="s">
        <v>1587</v>
      </c>
      <c r="K20" s="9" t="s">
        <v>1587</v>
      </c>
    </row>
    <row r="21" spans="2:11" x14ac:dyDescent="0.3">
      <c r="B21" s="6" t="s">
        <v>801</v>
      </c>
      <c r="C21" s="6" t="s">
        <v>802</v>
      </c>
      <c r="D21" s="6" t="s">
        <v>4452</v>
      </c>
      <c r="E21" s="9" t="s">
        <v>1580</v>
      </c>
      <c r="F21" s="9" t="s">
        <v>1580</v>
      </c>
      <c r="G21" s="9" t="s">
        <v>1580</v>
      </c>
      <c r="H21" s="9" t="s">
        <v>1580</v>
      </c>
      <c r="I21" s="9" t="s">
        <v>1580</v>
      </c>
      <c r="J21" s="9" t="s">
        <v>1580</v>
      </c>
      <c r="K21" s="9" t="s">
        <v>1580</v>
      </c>
    </row>
    <row r="22" spans="2:11" x14ac:dyDescent="0.3">
      <c r="B22" s="6" t="s">
        <v>805</v>
      </c>
      <c r="C22" s="6" t="s">
        <v>806</v>
      </c>
      <c r="D22" s="6" t="s">
        <v>1621</v>
      </c>
      <c r="E22" s="9" t="s">
        <v>1580</v>
      </c>
      <c r="F22" s="9" t="s">
        <v>1580</v>
      </c>
      <c r="G22" s="9" t="s">
        <v>1580</v>
      </c>
      <c r="H22" s="9" t="s">
        <v>1580</v>
      </c>
      <c r="I22" s="9" t="s">
        <v>1580</v>
      </c>
      <c r="J22" s="9" t="s">
        <v>1580</v>
      </c>
      <c r="K22" s="9" t="s">
        <v>1580</v>
      </c>
    </row>
    <row r="23" spans="2:11" x14ac:dyDescent="0.3">
      <c r="B23" s="6" t="s">
        <v>805</v>
      </c>
      <c r="C23" s="6" t="s">
        <v>806</v>
      </c>
      <c r="D23" s="6" t="s">
        <v>4452</v>
      </c>
      <c r="E23" s="9" t="s">
        <v>1580</v>
      </c>
      <c r="F23" s="9" t="s">
        <v>1580</v>
      </c>
      <c r="G23" s="9" t="s">
        <v>1580</v>
      </c>
      <c r="H23" s="9" t="s">
        <v>1580</v>
      </c>
      <c r="I23" s="9" t="s">
        <v>1580</v>
      </c>
      <c r="J23" s="9" t="s">
        <v>1580</v>
      </c>
      <c r="K23" s="9" t="s">
        <v>1580</v>
      </c>
    </row>
    <row r="24" spans="2:11" x14ac:dyDescent="0.3">
      <c r="B24" s="6" t="s">
        <v>807</v>
      </c>
      <c r="C24" s="6" t="s">
        <v>808</v>
      </c>
      <c r="D24" s="6" t="s">
        <v>1621</v>
      </c>
      <c r="E24" s="9" t="s">
        <v>1580</v>
      </c>
      <c r="F24" s="9" t="s">
        <v>1580</v>
      </c>
      <c r="G24" s="9" t="s">
        <v>1580</v>
      </c>
      <c r="H24" s="9" t="s">
        <v>1580</v>
      </c>
      <c r="I24" s="9" t="s">
        <v>1580</v>
      </c>
      <c r="J24" s="9" t="s">
        <v>1587</v>
      </c>
      <c r="K24" s="9" t="s">
        <v>1580</v>
      </c>
    </row>
    <row r="25" spans="2:11" x14ac:dyDescent="0.3">
      <c r="B25" s="6" t="s">
        <v>807</v>
      </c>
      <c r="C25" s="6" t="s">
        <v>808</v>
      </c>
      <c r="D25" s="6" t="s">
        <v>4452</v>
      </c>
      <c r="E25" s="9" t="s">
        <v>1580</v>
      </c>
      <c r="F25" s="9" t="s">
        <v>1580</v>
      </c>
      <c r="G25" s="9" t="s">
        <v>1580</v>
      </c>
      <c r="H25" s="9" t="s">
        <v>1580</v>
      </c>
      <c r="I25" s="9" t="s">
        <v>1580</v>
      </c>
      <c r="J25" s="9" t="s">
        <v>1580</v>
      </c>
      <c r="K25" s="9" t="s">
        <v>1580</v>
      </c>
    </row>
    <row r="26" spans="2:11" x14ac:dyDescent="0.3">
      <c r="B26"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0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4-000000000000}">
  <dimension ref="A1:K18"/>
  <sheetViews>
    <sheetView workbookViewId="0"/>
  </sheetViews>
  <sheetFormatPr baseColWidth="10" defaultRowHeight="14.4" x14ac:dyDescent="0.3"/>
  <cols>
    <col min="2" max="2" width="9.6640625" customWidth="1"/>
    <col min="3" max="3" width="105.3320312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PM-GEBH'!A1", "Zurück")</f>
        <v>Zurück</v>
      </c>
    </row>
    <row r="3" spans="1:11" x14ac:dyDescent="0.3">
      <c r="B3" s="7" t="s">
        <v>4476</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270</v>
      </c>
      <c r="C7" s="6" t="s">
        <v>271</v>
      </c>
      <c r="D7" s="6" t="s">
        <v>1621</v>
      </c>
      <c r="E7" s="9" t="s">
        <v>1580</v>
      </c>
      <c r="F7" s="9" t="s">
        <v>1580</v>
      </c>
      <c r="G7" s="9" t="s">
        <v>1580</v>
      </c>
      <c r="H7" s="9" t="s">
        <v>1580</v>
      </c>
      <c r="I7" s="9" t="s">
        <v>1580</v>
      </c>
      <c r="J7" s="9" t="s">
        <v>1580</v>
      </c>
      <c r="K7" s="9" t="s">
        <v>1587</v>
      </c>
    </row>
    <row r="8" spans="1:11" x14ac:dyDescent="0.3">
      <c r="B8" s="6" t="s">
        <v>270</v>
      </c>
      <c r="C8" s="6" t="s">
        <v>271</v>
      </c>
      <c r="D8" s="6" t="s">
        <v>4452</v>
      </c>
      <c r="E8" s="9" t="s">
        <v>1580</v>
      </c>
      <c r="F8" s="9" t="s">
        <v>1580</v>
      </c>
      <c r="G8" s="9" t="s">
        <v>1580</v>
      </c>
      <c r="H8" s="9" t="s">
        <v>1580</v>
      </c>
      <c r="I8" s="9" t="s">
        <v>1580</v>
      </c>
      <c r="J8" s="9" t="s">
        <v>1580</v>
      </c>
      <c r="K8" s="9" t="s">
        <v>1580</v>
      </c>
    </row>
    <row r="9" spans="1:11" x14ac:dyDescent="0.3">
      <c r="B9" s="6" t="s">
        <v>274</v>
      </c>
      <c r="C9" s="6" t="s">
        <v>275</v>
      </c>
      <c r="D9" s="6" t="s">
        <v>1621</v>
      </c>
      <c r="E9" s="9" t="s">
        <v>1580</v>
      </c>
      <c r="F9" s="9" t="s">
        <v>1587</v>
      </c>
      <c r="G9" s="9" t="s">
        <v>1587</v>
      </c>
      <c r="H9" s="9" t="s">
        <v>1580</v>
      </c>
      <c r="I9" s="9" t="s">
        <v>1580</v>
      </c>
      <c r="J9" s="9" t="s">
        <v>1587</v>
      </c>
      <c r="K9" s="9" t="s">
        <v>1586</v>
      </c>
    </row>
    <row r="10" spans="1:11" x14ac:dyDescent="0.3">
      <c r="B10" s="6" t="s">
        <v>274</v>
      </c>
      <c r="C10" s="6" t="s">
        <v>275</v>
      </c>
      <c r="D10" s="6" t="s">
        <v>4452</v>
      </c>
      <c r="E10" s="9" t="s">
        <v>1580</v>
      </c>
      <c r="F10" s="9" t="s">
        <v>1580</v>
      </c>
      <c r="G10" s="9" t="s">
        <v>1580</v>
      </c>
      <c r="H10" s="9" t="s">
        <v>1580</v>
      </c>
      <c r="I10" s="9" t="s">
        <v>1580</v>
      </c>
      <c r="J10" s="9" t="s">
        <v>1580</v>
      </c>
      <c r="K10" s="9" t="s">
        <v>1580</v>
      </c>
    </row>
    <row r="11" spans="1:11" x14ac:dyDescent="0.3">
      <c r="B11" s="23" t="s">
        <v>40</v>
      </c>
      <c r="C11" s="23"/>
      <c r="D11" s="23"/>
      <c r="E11" s="29"/>
      <c r="F11" s="29"/>
      <c r="G11" s="29"/>
      <c r="H11" s="29"/>
      <c r="I11" s="29"/>
      <c r="J11" s="29"/>
      <c r="K11" s="29"/>
    </row>
    <row r="12" spans="1:11" x14ac:dyDescent="0.3">
      <c r="B12" s="6" t="s">
        <v>276</v>
      </c>
      <c r="C12" s="6" t="s">
        <v>42</v>
      </c>
      <c r="D12" s="6" t="s">
        <v>1621</v>
      </c>
      <c r="E12" s="9" t="s">
        <v>1580</v>
      </c>
      <c r="F12" s="9" t="s">
        <v>1580</v>
      </c>
      <c r="G12" s="9" t="s">
        <v>1580</v>
      </c>
      <c r="H12" s="9" t="s">
        <v>1580</v>
      </c>
      <c r="I12" s="9" t="s">
        <v>1580</v>
      </c>
      <c r="J12" s="9" t="s">
        <v>1580</v>
      </c>
      <c r="K12" s="9" t="s">
        <v>1587</v>
      </c>
    </row>
    <row r="13" spans="1:11" x14ac:dyDescent="0.3">
      <c r="B13" s="6" t="s">
        <v>276</v>
      </c>
      <c r="C13" s="6" t="s">
        <v>42</v>
      </c>
      <c r="D13" s="6" t="s">
        <v>4452</v>
      </c>
      <c r="E13" s="9" t="s">
        <v>1580</v>
      </c>
      <c r="F13" s="9" t="s">
        <v>1580</v>
      </c>
      <c r="G13" s="9" t="s">
        <v>1580</v>
      </c>
      <c r="H13" s="9" t="s">
        <v>1580</v>
      </c>
      <c r="I13" s="9" t="s">
        <v>1580</v>
      </c>
      <c r="J13" s="9" t="s">
        <v>1580</v>
      </c>
      <c r="K13" s="9" t="s">
        <v>1580</v>
      </c>
    </row>
    <row r="14" spans="1:11" x14ac:dyDescent="0.3">
      <c r="B14" s="6" t="s">
        <v>277</v>
      </c>
      <c r="C14" s="6" t="s">
        <v>46</v>
      </c>
      <c r="D14" s="6" t="s">
        <v>1621</v>
      </c>
      <c r="E14" s="9" t="s">
        <v>1580</v>
      </c>
      <c r="F14" s="9" t="s">
        <v>1580</v>
      </c>
      <c r="G14" s="9" t="s">
        <v>1580</v>
      </c>
      <c r="H14" s="9" t="s">
        <v>1580</v>
      </c>
      <c r="I14" s="9" t="s">
        <v>1580</v>
      </c>
      <c r="J14" s="9" t="s">
        <v>1580</v>
      </c>
      <c r="K14" s="9" t="s">
        <v>1580</v>
      </c>
    </row>
    <row r="15" spans="1:11" x14ac:dyDescent="0.3">
      <c r="B15" s="6" t="s">
        <v>277</v>
      </c>
      <c r="C15" s="6" t="s">
        <v>46</v>
      </c>
      <c r="D15" s="6" t="s">
        <v>4452</v>
      </c>
      <c r="E15" s="9" t="s">
        <v>1580</v>
      </c>
      <c r="F15" s="9" t="s">
        <v>1580</v>
      </c>
      <c r="G15" s="9" t="s">
        <v>1580</v>
      </c>
      <c r="H15" s="9" t="s">
        <v>1580</v>
      </c>
      <c r="I15" s="9" t="s">
        <v>1580</v>
      </c>
      <c r="J15" s="9" t="s">
        <v>1580</v>
      </c>
      <c r="K15" s="9" t="s">
        <v>1580</v>
      </c>
    </row>
    <row r="16" spans="1:11" x14ac:dyDescent="0.3">
      <c r="B16" s="6" t="s">
        <v>278</v>
      </c>
      <c r="C16" s="6" t="s">
        <v>50</v>
      </c>
      <c r="D16" s="6" t="s">
        <v>1621</v>
      </c>
      <c r="E16" s="9" t="s">
        <v>1580</v>
      </c>
      <c r="F16" s="9" t="s">
        <v>1580</v>
      </c>
      <c r="G16" s="9" t="s">
        <v>1580</v>
      </c>
      <c r="H16" s="9" t="s">
        <v>1580</v>
      </c>
      <c r="I16" s="9" t="s">
        <v>1580</v>
      </c>
      <c r="J16" s="9" t="s">
        <v>1580</v>
      </c>
      <c r="K16" s="9" t="s">
        <v>1580</v>
      </c>
    </row>
    <row r="17" spans="2:11" x14ac:dyDescent="0.3">
      <c r="B17" s="6" t="s">
        <v>278</v>
      </c>
      <c r="C17" s="6" t="s">
        <v>50</v>
      </c>
      <c r="D17" s="6" t="s">
        <v>4452</v>
      </c>
      <c r="E17" s="9" t="s">
        <v>1580</v>
      </c>
      <c r="F17" s="9" t="s">
        <v>1580</v>
      </c>
      <c r="G17" s="9" t="s">
        <v>1580</v>
      </c>
      <c r="H17" s="9" t="s">
        <v>1580</v>
      </c>
      <c r="I17" s="9" t="s">
        <v>1580</v>
      </c>
      <c r="J17" s="9" t="s">
        <v>1580</v>
      </c>
      <c r="K17" s="9" t="s">
        <v>1580</v>
      </c>
    </row>
    <row r="18" spans="2:11" x14ac:dyDescent="0.3">
      <c r="B18" s="17" t="s">
        <v>968</v>
      </c>
    </row>
  </sheetData>
  <mergeCells count="6">
    <mergeCell ref="B11:K11"/>
    <mergeCell ref="B4:B5"/>
    <mergeCell ref="C4:C5"/>
    <mergeCell ref="D4:D5"/>
    <mergeCell ref="E4:K4"/>
    <mergeCell ref="B6:K6"/>
  </mergeCells>
  <pageMargins left="0.7" right="0.7" top="0.75" bottom="0.75" header="0.3" footer="0.3"/>
  <pageSetup paperSize="9" orientation="portrait" horizontalDpi="300" verticalDpi="300"/>
</worksheet>
</file>

<file path=xl/worksheets/sheet10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4-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PM-GEBH'!A1", "Zurück")</f>
        <v>Zurück</v>
      </c>
    </row>
  </sheetData>
  <pageMargins left="0.7" right="0.7" top="0.75" bottom="0.75" header="0.3" footer="0.3"/>
  <pageSetup paperSize="9" orientation="portrait" horizontalDpi="300" verticalDpi="300"/>
</worksheet>
</file>

<file path=xl/worksheets/sheet10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4-000000000000}">
  <dimension ref="A1:C41"/>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HYPERLINK("#'PM-NEO - K3_1_QI'!A1", "Qualitätsindikatoren: Übersicht über Auffälligkeiten und Qualitätssicherungsmaßnahmen gem. § 17 DeQS-RL")</f>
        <v>Qualitätsindikatoren: Übersicht über Auffälligkeiten und Qualitätssicherungsmaßnahmen gem. § 17 DeQS-RL</v>
      </c>
      <c r="C6" s="2" t="str">
        <f>HYPERLINK("#'PM-NEO - K3_1_QI'!A1", "K3_1_QI")</f>
        <v>K3_1_QI</v>
      </c>
    </row>
    <row r="7" spans="1:3" x14ac:dyDescent="0.3">
      <c r="B7" s="2" t="str">
        <f>HYPERLINK("#'PM-NEO - K3_1_AK'!A1", "Auffälligkeitskriterien: Übersicht über Auffälligkeiten und Qualitätssicherungsmaßnahmen gem. § 17 DeQS-RL")</f>
        <v>Auffälligkeitskriterien: Übersicht über Auffälligkeiten und Qualitätssicherungsmaßnahmen gem. § 17 DeQS-RL</v>
      </c>
      <c r="C7" s="2" t="str">
        <f>HYPERLINK("#'PM-NEO - K3_1_AK'!A1", "K3_1_AK")</f>
        <v>K3_1_AK</v>
      </c>
    </row>
    <row r="8" spans="1:3" x14ac:dyDescent="0.3">
      <c r="B8" s="2" t="str">
        <f>HYPERLINK("#'PM-NEO - K3_2_QI'!A1", "Qualitätsindikatoren: Auffälligkeiten und Bewertungen nach Abschluss des Stellungnahmeverfahrens (AJ 2024)")</f>
        <v>Qualitätsindikatoren: Auffälligkeiten und Bewertungen nach Abschluss des Stellungnahmeverfahrens (AJ 2024)</v>
      </c>
      <c r="C8" s="2" t="str">
        <f>HYPERLINK("#'PM-NEO - K3_2_QI'!A1", "K3_2_QI")</f>
        <v>K3_2_QI</v>
      </c>
    </row>
    <row r="9" spans="1:3" x14ac:dyDescent="0.3">
      <c r="B9" s="2" t="str">
        <f>HYPERLINK("#'PM-NEO - K3_2_AK'!A1", "Auffälligkeitskriterien: Auffälligkeiten und Bewertungen nach Abschluss des Stellungnahmeverfahrens (AJ 2024)")</f>
        <v>Auffälligkeitskriterien: Auffälligkeiten und Bewertungen nach Abschluss des Stellungnahmeverfahrens (AJ 2024)</v>
      </c>
      <c r="C9" s="2" t="str">
        <f>HYPERLINK("#'PM-NEO - K3_2_AK'!A1", "K3_2_AK")</f>
        <v>K3_2_AK</v>
      </c>
    </row>
    <row r="10" spans="1:3" x14ac:dyDescent="0.3">
      <c r="B10" s="2" t="str">
        <f>HYPERLINK("#'PM-NEO - K3_3_QI'!A1", "Qualitätsindikatoren: Wiederholte Auffälligkeiten (AJ 2024 und Vorjahre)")</f>
        <v>Qualitätsindikatoren: Wiederholte Auffälligkeiten (AJ 2024 und Vorjahre)</v>
      </c>
      <c r="C10" s="2" t="str">
        <f>HYPERLINK("#'PM-NEO - K3_3_QI'!A1", "K3_3_QI")</f>
        <v>K3_3_QI</v>
      </c>
    </row>
    <row r="11" spans="1:3" x14ac:dyDescent="0.3">
      <c r="B11" s="2" t="str">
        <f>HYPERLINK("#'PM-NEO - K3_3_AK'!A1", "Auffälligkeitskriterien: Wiederholte Auffälligkeiten (AJ 2024 und Vorjahre)")</f>
        <v>Auffälligkeitskriterien: Wiederholte Auffälligkeiten (AJ 2024 und Vorjahre)</v>
      </c>
      <c r="C11" s="2" t="str">
        <f>HYPERLINK("#'PM-NEO - K3_3_AK'!A1", "K3_3_AK")</f>
        <v>K3_3_AK</v>
      </c>
    </row>
    <row r="12" spans="1:3" x14ac:dyDescent="0.3">
      <c r="B12" s="2" t="str">
        <f>HYPERLINK("#'PM-NEO - K3_4_QI'!A1", "Qualitätsindikatoren: Mehrfache Auffälligkeiten bei Leistungserbringern (AJ 2024)")</f>
        <v>Qualitätsindikatoren: Mehrfache Auffälligkeiten bei Leistungserbringern (AJ 2024)</v>
      </c>
      <c r="C12" s="2" t="str">
        <f>HYPERLINK("#'PM-NEO - K3_4_QI'!A1", "K3_4_QI")</f>
        <v>K3_4_QI</v>
      </c>
    </row>
    <row r="13" spans="1:3" x14ac:dyDescent="0.3">
      <c r="B13" s="2" t="str">
        <f>HYPERLINK("#'PM-NEO - K3_4_AK'!A1", "Auffälligkeitskriterien: Mehrfache Auffälligkeiten bei Leistungserbringern (AJ 2024)")</f>
        <v>Auffälligkeitskriterien: Mehrfache Auffälligkeiten bei Leistungserbringern (AJ 2024)</v>
      </c>
      <c r="C13" s="2" t="str">
        <f>HYPERLINK("#'PM-NEO - K3_4_AK'!A1", "K3_4_AK")</f>
        <v>K3_4_AK</v>
      </c>
    </row>
    <row r="14" spans="1:3" x14ac:dyDescent="0.3">
      <c r="B14" s="2" t="str">
        <f>HYPERLINK("#'PM-NEO - K3_5_QI'!A1", "Auffälligkeiten und Stellungnahmeverfahren nach Fallzahl pro Qualitätsindikator (AJ 2024)")</f>
        <v>Auffälligkeiten und Stellungnahmeverfahren nach Fallzahl pro Qualitätsindikator (AJ 2024)</v>
      </c>
      <c r="C14" s="2" t="str">
        <f>HYPERLINK("#'PM-NEO - K3_5_QI'!A1", "K3_5_QI")</f>
        <v>K3_5_QI</v>
      </c>
    </row>
    <row r="15" spans="1:3" x14ac:dyDescent="0.3">
      <c r="B15" s="2" t="str">
        <f>HYPERLINK("#'PM-NEO - A_1_QI'!A1", "Qualitätsindikatoren: Art der Auffälligkeit (AJ 2024)")</f>
        <v>Qualitätsindikatoren: Art der Auffälligkeit (AJ 2024)</v>
      </c>
      <c r="C15" s="2" t="str">
        <f>HYPERLINK("#'PM-NEO - A_1_QI'!A1", "A_1_QI")</f>
        <v>A_1_QI</v>
      </c>
    </row>
    <row r="16" spans="1:3" x14ac:dyDescent="0.3">
      <c r="B16" s="2" t="str">
        <f>HYPERLINK("#'PM-NEO - A_1_AK'!A1", "Auffälligkeitskriterien: Art der Auffälligkeit (AJ 2024)")</f>
        <v>Auffälligkeitskriterien: Art der Auffälligkeit (AJ 2024)</v>
      </c>
      <c r="C16" s="2" t="str">
        <f>HYPERLINK("#'PM-NEO - A_1_AK'!A1", "A_1_AK")</f>
        <v>A_1_AK</v>
      </c>
    </row>
    <row r="17" spans="2:3" x14ac:dyDescent="0.3">
      <c r="B17" s="2" t="str">
        <f>HYPERLINK("#'PM-NEO - A_2_QI_a'!A1", "Qualitätsindikatoren: Stellungnahmeverfahren (AJ 2024)")</f>
        <v>Qualitätsindikatoren: Stellungnahmeverfahren (AJ 2024)</v>
      </c>
      <c r="C17" s="2" t="str">
        <f>HYPERLINK("#'PM-NEO - A_2_QI_a'!A1", "A_2_QI_a")</f>
        <v>A_2_QI_a</v>
      </c>
    </row>
    <row r="18" spans="2:3" x14ac:dyDescent="0.3">
      <c r="B18" s="2" t="str">
        <f>HYPERLINK("#'PM-NEO - A_2_AK_a'!A1", "Auffälligkeitskriterien: Stellungnahmeverfahren (AJ 2024)")</f>
        <v>Auffälligkeitskriterien: Stellungnahmeverfahren (AJ 2024)</v>
      </c>
      <c r="C18" s="2" t="str">
        <f>HYPERLINK("#'PM-NEO - A_2_AK_a'!A1", "A_2_AK_a")</f>
        <v>A_2_AK_a</v>
      </c>
    </row>
    <row r="19" spans="2:3" x14ac:dyDescent="0.3">
      <c r="B19" s="2" t="str">
        <f>HYPERLINK("#'PM-NEO - A_2_QI_b'!A1", "Qualitätsindikatoren: Freitextkommentare zur Nicht-Einleitung von Stellungnahmeverfahren (AJ 2024)")</f>
        <v>Qualitätsindikatoren: Freitextkommentare zur Nicht-Einleitung von Stellungnahmeverfahren (AJ 2024)</v>
      </c>
      <c r="C19" s="2" t="str">
        <f>HYPERLINK("#'PM-NEO - A_2_QI_b'!A1", "A_2_QI_b")</f>
        <v>A_2_QI_b</v>
      </c>
    </row>
    <row r="20" spans="2:3" x14ac:dyDescent="0.3">
      <c r="B20" s="2" t="str">
        <f>HYPERLINK("#'PM-NEO - A_2_AK_b'!A1", "Auffälligkeitskriterien: Freitextkommentare zur Nicht-Einleitung von Stellungnahmeverfahren (AJ 2024)")</f>
        <v>Auffälligkeitskriterien: Freitextkommentare zur Nicht-Einleitung von Stellungnahmeverfahren (AJ 2024)</v>
      </c>
      <c r="C20" s="2" t="str">
        <f>HYPERLINK("#'PM-NEO - A_2_AK_b'!A1", "A_2_AK_b")</f>
        <v>A_2_AK_b</v>
      </c>
    </row>
    <row r="21" spans="2:3" x14ac:dyDescent="0.3">
      <c r="B21" s="2" t="str">
        <f>HYPERLINK("#'PM-NEO - A_3_AK_a'!A1", "Auffälligkeitskriterien: Bewertung der qualitativ auffälligen Ergebnisse (AJ 2024)")</f>
        <v>Auffälligkeitskriterien: Bewertung der qualitativ auffälligen Ergebnisse (AJ 2024)</v>
      </c>
      <c r="C21" s="2" t="str">
        <f>HYPERLINK("#'PM-NEO - A_3_AK_a'!A1", "A_3_AK_a")</f>
        <v>A_3_AK_a</v>
      </c>
    </row>
    <row r="22" spans="2:3" x14ac:dyDescent="0.3">
      <c r="B22" s="2" t="str">
        <f>HYPERLINK("#'PM-NEO - A_3_AK_b'!A1", "Auffälligkeitskriterien: Freitextkommentare zur Bewertung der qualitativ auffälligen Ergebnisse (AJ 2024)")</f>
        <v>Auffälligkeitskriterien: Freitextkommentare zur Bewertung der qualitativ auffälligen Ergebnisse (AJ 2024)</v>
      </c>
      <c r="C22" s="2" t="str">
        <f>HYPERLINK("#'PM-NEO - A_3_AK_b'!A1", "A_3_AK_b")</f>
        <v>A_3_AK_b</v>
      </c>
    </row>
    <row r="23" spans="2:3" x14ac:dyDescent="0.3">
      <c r="B23" s="2" t="str">
        <f>HYPERLINK("#'PM-NEO - A_4_QI_a'!A1", "Qualitätsindikatoren: Bewertung der qualitativ auffälligen Ergebnisse (AJ 2024)")</f>
        <v>Qualitätsindikatoren: Bewertung der qualitativ auffälligen Ergebnisse (AJ 2024)</v>
      </c>
      <c r="C23" s="2" t="str">
        <f>HYPERLINK("#'PM-NEO - A_4_QI_a'!A1", "A_4_QI_a")</f>
        <v>A_4_QI_a</v>
      </c>
    </row>
    <row r="24" spans="2:3" x14ac:dyDescent="0.3">
      <c r="B24" s="2" t="str">
        <f>HYPERLINK("#'PM-NEO - A_4_QI_b'!A1", "Qualitätsindikatoren: Freitextkommentare zur Bewertung der qualitativ auffälligen Ergebnisse (AJ 2024)")</f>
        <v>Qualitätsindikatoren: Freitextkommentare zur Bewertung der qualitativ auffälligen Ergebnisse (AJ 2024)</v>
      </c>
      <c r="C24" s="2" t="str">
        <f>HYPERLINK("#'PM-NEO - A_4_QI_b'!A1", "A_4_QI_b")</f>
        <v>A_4_QI_b</v>
      </c>
    </row>
    <row r="25" spans="2:3" x14ac:dyDescent="0.3">
      <c r="B25" s="2" t="str">
        <f>HYPERLINK("#'PM-NEO - A_5_AK_a'!A1", "Auffälligkeitskriterien: Bewertung der qualitativ unauffälligen Ergebnisse (AJ 2024)")</f>
        <v>Auffälligkeitskriterien: Bewertung der qualitativ unauffälligen Ergebnisse (AJ 2024)</v>
      </c>
      <c r="C25" s="2" t="str">
        <f>HYPERLINK("#'PM-NEO - A_5_AK_a'!A1", "A_5_AK_a")</f>
        <v>A_5_AK_a</v>
      </c>
    </row>
    <row r="26" spans="2:3" x14ac:dyDescent="0.3">
      <c r="B26" s="2" t="str">
        <f>HYPERLINK("#'PM-NEO - A_5_AK_b'!A1", "Auffälligkeitskriterien: Freitextkommentare zur Bewertung der qualitativ unauffälligen Ergebnisse (AJ 2024)")</f>
        <v>Auffälligkeitskriterien: Freitextkommentare zur Bewertung der qualitativ unauffälligen Ergebnisse (AJ 2024)</v>
      </c>
      <c r="C26" s="2" t="str">
        <f>HYPERLINK("#'PM-NEO - A_5_AK_b'!A1", "A_5_AK_b")</f>
        <v>A_5_AK_b</v>
      </c>
    </row>
    <row r="27" spans="2:3" x14ac:dyDescent="0.3">
      <c r="B27" s="2" t="str">
        <f>HYPERLINK("#'PM-NEO - A_6_QI_a'!A1", "Qualitätsindikatoren: Bewertung der qualitativ unauffälligen Ergebnisse (AJ 2024)")</f>
        <v>Qualitätsindikatoren: Bewertung der qualitativ unauffälligen Ergebnisse (AJ 2024)</v>
      </c>
      <c r="C27" s="2" t="str">
        <f>HYPERLINK("#'PM-NEO - A_6_QI_a'!A1", "A_6_QI_a")</f>
        <v>A_6_QI_a</v>
      </c>
    </row>
    <row r="28" spans="2:3" x14ac:dyDescent="0.3">
      <c r="B28" s="2" t="str">
        <f>HYPERLINK("#'PM-NEO - A_6_QI_b'!A1", "Qualitätsindikatoren: Freitextkommentare zur Bewertung der qualitativ unauffälligen Ergebnisse (AJ 2024)")</f>
        <v>Qualitätsindikatoren: Freitextkommentare zur Bewertung der qualitativ unauffälligen Ergebnisse (AJ 2024)</v>
      </c>
      <c r="C28" s="2" t="str">
        <f>HYPERLINK("#'PM-NEO - A_6_QI_b'!A1", "A_6_QI_b")</f>
        <v>A_6_QI_b</v>
      </c>
    </row>
    <row r="29" spans="2:3" x14ac:dyDescent="0.3">
      <c r="B29" s="2" t="str">
        <f>HYPERLINK("#'PM-NEO - A_7_AK_a'!A1", "Auffälligkeitskriterien: Bewertung der  Ergebnisse als Sonstiges (AJ 2024)")</f>
        <v>Auffälligkeitskriterien: Bewertung der  Ergebnisse als Sonstiges (AJ 2024)</v>
      </c>
      <c r="C29" s="2" t="str">
        <f>HYPERLINK("#'PM-NEO - A_7_AK_a'!A1", "A_7_AK_a")</f>
        <v>A_7_AK_a</v>
      </c>
    </row>
    <row r="30" spans="2:3" x14ac:dyDescent="0.3">
      <c r="B30" s="2" t="str">
        <f>HYPERLINK("#'PM-NEO - A_7_AK_b'!A1", "Auffälligkeitskriterien: Freitextkommentare zur Bewertung der Ergebnisse als Sonstiges (AJ 2024)")</f>
        <v>Auffälligkeitskriterien: Freitextkommentare zur Bewertung der Ergebnisse als Sonstiges (AJ 2024)</v>
      </c>
      <c r="C30" s="2" t="str">
        <f>HYPERLINK("#'PM-NEO - A_7_AK_b'!A1", "A_7_AK_b")</f>
        <v>A_7_AK_b</v>
      </c>
    </row>
    <row r="31" spans="2:3" x14ac:dyDescent="0.3">
      <c r="B31" s="2" t="str">
        <f>HYPERLINK("#'PM-NEO - A_8_QI_a'!A1", "Qualitätsindikatoren: Bewertung der Ergebnisse als Dokumentationsfehler oder Sonstiges (AJ 2024)")</f>
        <v>Qualitätsindikatoren: Bewertung der Ergebnisse als Dokumentationsfehler oder Sonstiges (AJ 2024)</v>
      </c>
      <c r="C31" s="2" t="str">
        <f>HYPERLINK("#'PM-NEO - A_8_QI_a'!A1", "A_8_QI_a")</f>
        <v>A_8_QI_a</v>
      </c>
    </row>
    <row r="32" spans="2:3" x14ac:dyDescent="0.3">
      <c r="B32" s="2" t="str">
        <f>HYPERLINK("#'PM-NEO - A_8_QI_b'!A1", "Qualitätsindikatoren: Freitextkommentare zur Bewertung der Ergebnisse als Dokumentationsfehler oder Sonstiges (AJ 2024)")</f>
        <v>Qualitätsindikatoren: Freitextkommentare zur Bewertung der Ergebnisse als Dokumentationsfehler oder Sonstiges (AJ 2024)</v>
      </c>
      <c r="C32" s="2" t="str">
        <f>HYPERLINK("#'PM-NEO - A_8_QI_b'!A1", "A_8_QI_b")</f>
        <v>A_8_QI_b</v>
      </c>
    </row>
    <row r="33" spans="2:3" x14ac:dyDescent="0.3">
      <c r="B33" s="2" t="str">
        <f>HYPERLINK("#'PM-NEO - A_9_QI'!A1", "Qualitätsindikatoren: Initiierung Maßnahmenstufe 1 und 2 (AJ 2024)")</f>
        <v>Qualitätsindikatoren: Initiierung Maßnahmenstufe 1 und 2 (AJ 2024)</v>
      </c>
      <c r="C33" s="2" t="str">
        <f>HYPERLINK("#'PM-NEO - A_9_QI'!A1", "A_9_QI")</f>
        <v>A_9_QI</v>
      </c>
    </row>
    <row r="34" spans="2:3" x14ac:dyDescent="0.3">
      <c r="B34" s="2" t="str">
        <f>HYPERLINK("#'PM-NEO - A_9_AK'!A1", "Auffälligkeitskriterien: Initiierung Maßnahmenstufe 1 und 2 (AJ 2024)")</f>
        <v>Auffälligkeitskriterien: Initiierung Maßnahmenstufe 1 und 2 (AJ 2024)</v>
      </c>
      <c r="C34" s="2" t="str">
        <f>HYPERLINK("#'PM-NEO - A_9_AK'!A1", "A_9_AK")</f>
        <v>A_9_AK</v>
      </c>
    </row>
    <row r="35" spans="2:3" x14ac:dyDescent="0.3">
      <c r="B35" s="2" t="str">
        <f>HYPERLINK("#'PM-NEO - A_10_QI'!A1", "Qualitätsindikatoren: Ergebnisse nach Stellungnahmeverfahren pro Bundesland (AJ 2024)")</f>
        <v>Qualitätsindikatoren: Ergebnisse nach Stellungnahmeverfahren pro Bundesland (AJ 2024)</v>
      </c>
      <c r="C35" s="2" t="str">
        <f>HYPERLINK("#'PM-NEO - A_10_QI'!A1", "A_10_QI")</f>
        <v>A_10_QI</v>
      </c>
    </row>
    <row r="36" spans="2:3" x14ac:dyDescent="0.3">
      <c r="B36" s="2" t="str">
        <f>HYPERLINK("#'PM-NEO - A_10_AK'!A1", "Auffälligkeitskriterien: Ergebnisse nach Stellungnahmeverfahren pro Bundesland (AJ 2024)")</f>
        <v>Auffälligkeitskriterien: Ergebnisse nach Stellungnahmeverfahren pro Bundesland (AJ 2024)</v>
      </c>
      <c r="C36" s="2" t="str">
        <f>HYPERLINK("#'PM-NEO - A_10_AK'!A1", "A_10_AK")</f>
        <v>A_10_AK</v>
      </c>
    </row>
    <row r="37" spans="2:3" x14ac:dyDescent="0.3">
      <c r="B37" s="2" t="str">
        <f>HYPERLINK("#'PM-NEO - A_11_QI_AK'!A1", "Qualitätsindikatoren und Auffälligkeitskriterien: Best Practice (AJ 2024)")</f>
        <v>Qualitätsindikatoren und Auffälligkeitskriterien: Best Practice (AJ 2024)</v>
      </c>
      <c r="C37" s="2" t="str">
        <f>HYPERLINK("#'PM-NEO - A_11_QI_AK'!A1", "A_11_QI_AK")</f>
        <v>A_11_QI_AK</v>
      </c>
    </row>
    <row r="38" spans="2:3" x14ac:dyDescent="0.3">
      <c r="B38" s="2" t="str">
        <f>HYPERLINK("#'PM-NEO - A_12_QI'!A1", "Darstellung des Verlaufs der Bewertung (AJ 2024)")</f>
        <v>Darstellung des Verlaufs der Bewertung (AJ 2024)</v>
      </c>
      <c r="C38" s="2" t="str">
        <f>HYPERLINK("#'PM-NEO - A_12_QI'!A1", "A_12_QI")</f>
        <v>A_12_QI</v>
      </c>
    </row>
    <row r="39" spans="2:3" x14ac:dyDescent="0.3">
      <c r="B39" s="2" t="str">
        <f>HYPERLINK("#'PM-NEO - A_13_QI'!A1", "Qualitätsindikatoren: Art der Maßnahme in Maßnahmenstufe 1 (AJ 2023 und 2024)")</f>
        <v>Qualitätsindikatoren: Art der Maßnahme in Maßnahmenstufe 1 (AJ 2023 und 2024)</v>
      </c>
      <c r="C39" s="2" t="str">
        <f>HYPERLINK("#'PM-NEO - A_13_QI'!A1", "A_13_QI")</f>
        <v>A_13_QI</v>
      </c>
    </row>
    <row r="40" spans="2:3" x14ac:dyDescent="0.3">
      <c r="B40" s="2" t="str">
        <f>HYPERLINK("#'PM-NEO - A_13_AK'!A1", "Auffälligkeitskriterien: Art der Maßnahme in Maßnahmenstufe 1 (AJ 2023 und 2024)")</f>
        <v>Auffälligkeitskriterien: Art der Maßnahme in Maßnahmenstufe 1 (AJ 2023 und 2024)</v>
      </c>
      <c r="C40" s="2" t="str">
        <f>HYPERLINK("#'PM-NEO - A_13_AK'!A1", "A_13_AK")</f>
        <v>A_13_AK</v>
      </c>
    </row>
    <row r="41" spans="2:3" x14ac:dyDescent="0.3">
      <c r="B41" s="2" t="str">
        <f>HYPERLINK("#'PM-NEO - A_14_QI_AK'!A1", "Qualitätsindikatoren und Auffälligkeitskriterien: Freitextkommentare zu Maßnahmenstufe 2 (AJ 2024)")</f>
        <v>Qualitätsindikatoren und Auffälligkeitskriterien: Freitextkommentare zu Maßnahmenstufe 2 (AJ 2024)</v>
      </c>
      <c r="C41" s="2" t="str">
        <f>HYPERLINK("#'PM-NEO - A_14_QI_AK'!A1", "A_14_QI_AK")</f>
        <v>A_14_QI_AK</v>
      </c>
    </row>
  </sheetData>
  <pageMargins left="0.7" right="0.7" top="0.75" bottom="0.75" header="0.3" footer="0.3"/>
  <pageSetup paperSize="9" orientation="portrait" horizontalDpi="300" verticalDpi="300"/>
</worksheet>
</file>

<file path=xl/worksheets/sheet10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4-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PM-NEO'!A1", "Zurück")</f>
        <v>Zurück</v>
      </c>
    </row>
    <row r="3" spans="1:6" x14ac:dyDescent="0.3">
      <c r="B3" s="7" t="s">
        <v>5421</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5405</v>
      </c>
      <c r="D6" s="9" t="s">
        <v>3429</v>
      </c>
      <c r="E6" s="9" t="s">
        <v>5406</v>
      </c>
      <c r="F6" s="9" t="s">
        <v>3429</v>
      </c>
    </row>
    <row r="7" spans="1:6" x14ac:dyDescent="0.3">
      <c r="B7" s="10" t="s">
        <v>4873</v>
      </c>
      <c r="C7" s="9" t="s">
        <v>5405</v>
      </c>
      <c r="D7" s="9" t="s">
        <v>4530</v>
      </c>
      <c r="E7" s="9" t="s">
        <v>5406</v>
      </c>
      <c r="F7" s="9" t="s">
        <v>4530</v>
      </c>
    </row>
    <row r="8" spans="1:6" x14ac:dyDescent="0.3">
      <c r="B8" s="10" t="s">
        <v>4532</v>
      </c>
      <c r="C8" s="9" t="s">
        <v>4007</v>
      </c>
      <c r="D8" s="9" t="s">
        <v>5407</v>
      </c>
      <c r="E8" s="9" t="s">
        <v>3445</v>
      </c>
      <c r="F8" s="9" t="s">
        <v>5408</v>
      </c>
    </row>
    <row r="9" spans="1:6" x14ac:dyDescent="0.3">
      <c r="B9" s="9" t="s">
        <v>4535</v>
      </c>
      <c r="C9" s="9" t="s">
        <v>1580</v>
      </c>
      <c r="D9" s="9" t="s">
        <v>4536</v>
      </c>
      <c r="E9" s="9" t="s">
        <v>1580</v>
      </c>
      <c r="F9" s="9" t="s">
        <v>4536</v>
      </c>
    </row>
    <row r="10" spans="1:6" x14ac:dyDescent="0.3">
      <c r="B10" s="10" t="s">
        <v>4537</v>
      </c>
      <c r="C10" s="9" t="s">
        <v>4007</v>
      </c>
      <c r="D10" s="9" t="s">
        <v>4530</v>
      </c>
      <c r="E10" s="9" t="s">
        <v>3445</v>
      </c>
      <c r="F10" s="9" t="s">
        <v>4530</v>
      </c>
    </row>
    <row r="11" spans="1:6" x14ac:dyDescent="0.3">
      <c r="B11" s="9" t="s">
        <v>4879</v>
      </c>
      <c r="C11" s="9" t="s">
        <v>4007</v>
      </c>
      <c r="D11" s="9" t="s">
        <v>4530</v>
      </c>
      <c r="E11" s="9" t="s">
        <v>3445</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1614</v>
      </c>
      <c r="D15" s="9" t="s">
        <v>5409</v>
      </c>
      <c r="E15" s="9" t="s">
        <v>1589</v>
      </c>
      <c r="F15" s="9" t="s">
        <v>5410</v>
      </c>
    </row>
    <row r="16" spans="1:6" x14ac:dyDescent="0.3">
      <c r="B16" s="6" t="s">
        <v>4543</v>
      </c>
      <c r="C16" s="9" t="s">
        <v>5397</v>
      </c>
      <c r="D16" s="9" t="s">
        <v>5411</v>
      </c>
      <c r="E16" s="9" t="s">
        <v>2119</v>
      </c>
      <c r="F16" s="9" t="s">
        <v>5412</v>
      </c>
    </row>
    <row r="17" spans="2:6" x14ac:dyDescent="0.3">
      <c r="B17" s="9" t="s">
        <v>4546</v>
      </c>
      <c r="C17" s="9" t="s">
        <v>5397</v>
      </c>
      <c r="D17" s="9" t="s">
        <v>4530</v>
      </c>
      <c r="E17" s="9" t="s">
        <v>2119</v>
      </c>
      <c r="F17" s="9" t="s">
        <v>4530</v>
      </c>
    </row>
    <row r="18" spans="2:6" x14ac:dyDescent="0.3">
      <c r="B18" s="9" t="s">
        <v>4547</v>
      </c>
      <c r="C18" s="9" t="s">
        <v>1586</v>
      </c>
      <c r="D18" s="9" t="s">
        <v>5372</v>
      </c>
      <c r="E18" s="9" t="s">
        <v>1587</v>
      </c>
      <c r="F18" s="9" t="s">
        <v>5389</v>
      </c>
    </row>
    <row r="19" spans="2:6" x14ac:dyDescent="0.3">
      <c r="B19" s="9" t="s">
        <v>4548</v>
      </c>
      <c r="C19" s="9" t="s">
        <v>1580</v>
      </c>
      <c r="D19" s="9" t="s">
        <v>4536</v>
      </c>
      <c r="E19" s="9" t="s">
        <v>1580</v>
      </c>
      <c r="F19" s="9" t="s">
        <v>4536</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5413</v>
      </c>
      <c r="D22" s="9" t="s">
        <v>5414</v>
      </c>
      <c r="E22" s="9" t="s">
        <v>4017</v>
      </c>
      <c r="F22" s="9" t="s">
        <v>5415</v>
      </c>
    </row>
    <row r="23" spans="2:6" x14ac:dyDescent="0.3">
      <c r="B23" s="6" t="s">
        <v>4553</v>
      </c>
      <c r="C23" s="9" t="s">
        <v>1650</v>
      </c>
      <c r="D23" s="9" t="s">
        <v>5416</v>
      </c>
      <c r="E23" s="9" t="s">
        <v>1711</v>
      </c>
      <c r="F23" s="9" t="s">
        <v>5417</v>
      </c>
    </row>
    <row r="24" spans="2:6" x14ac:dyDescent="0.3">
      <c r="B24" s="6" t="s">
        <v>4898</v>
      </c>
      <c r="C24" s="9" t="s">
        <v>1579</v>
      </c>
      <c r="D24" s="9" t="s">
        <v>5418</v>
      </c>
      <c r="E24" s="9" t="s">
        <v>1589</v>
      </c>
      <c r="F24" s="9" t="s">
        <v>5410</v>
      </c>
    </row>
    <row r="25" spans="2:6" x14ac:dyDescent="0.3">
      <c r="B25" s="6" t="s">
        <v>4556</v>
      </c>
      <c r="C25" s="9" t="s">
        <v>1584</v>
      </c>
      <c r="D25" s="9" t="s">
        <v>5419</v>
      </c>
      <c r="E25" s="9" t="s">
        <v>1592</v>
      </c>
      <c r="F25" s="9" t="s">
        <v>5420</v>
      </c>
    </row>
    <row r="26" spans="2:6" x14ac:dyDescent="0.3">
      <c r="B26" s="23" t="s">
        <v>4558</v>
      </c>
      <c r="C26" s="24" t="s">
        <v>4523</v>
      </c>
      <c r="D26" s="24" t="s">
        <v>4523</v>
      </c>
      <c r="E26" s="24" t="s">
        <v>4523</v>
      </c>
      <c r="F26" s="24" t="s">
        <v>4523</v>
      </c>
    </row>
    <row r="27" spans="2:6" x14ac:dyDescent="0.3">
      <c r="B27" s="6" t="s">
        <v>4444</v>
      </c>
      <c r="C27" s="9" t="s">
        <v>1594</v>
      </c>
      <c r="D27" s="9" t="s">
        <v>4559</v>
      </c>
      <c r="E27" s="9" t="s">
        <v>1589</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0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4-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PM-NEO'!A1", "Zurück")</f>
        <v>Zurück</v>
      </c>
    </row>
    <row r="3" spans="1:6" x14ac:dyDescent="0.3">
      <c r="B3" s="7" t="s">
        <v>4856</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4838</v>
      </c>
      <c r="D6" s="9" t="s">
        <v>4530</v>
      </c>
      <c r="E6" s="9" t="s">
        <v>4839</v>
      </c>
      <c r="F6" s="9" t="s">
        <v>4530</v>
      </c>
    </row>
    <row r="7" spans="1:6" x14ac:dyDescent="0.3">
      <c r="B7" s="10" t="s">
        <v>4532</v>
      </c>
      <c r="C7" s="9" t="s">
        <v>4840</v>
      </c>
      <c r="D7" s="9" t="s">
        <v>4841</v>
      </c>
      <c r="E7" s="9" t="s">
        <v>3905</v>
      </c>
      <c r="F7" s="9" t="s">
        <v>4842</v>
      </c>
    </row>
    <row r="8" spans="1:6" x14ac:dyDescent="0.3">
      <c r="B8" s="9" t="s">
        <v>4535</v>
      </c>
      <c r="C8" s="9" t="s">
        <v>1587</v>
      </c>
      <c r="D8" s="9" t="s">
        <v>4843</v>
      </c>
      <c r="E8" s="9" t="s">
        <v>1580</v>
      </c>
      <c r="F8" s="9" t="s">
        <v>4536</v>
      </c>
    </row>
    <row r="9" spans="1:6" x14ac:dyDescent="0.3">
      <c r="B9" s="10" t="s">
        <v>4537</v>
      </c>
      <c r="C9" s="9" t="s">
        <v>4840</v>
      </c>
      <c r="D9" s="9" t="s">
        <v>4530</v>
      </c>
      <c r="E9" s="9" t="s">
        <v>3905</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1853</v>
      </c>
      <c r="D12" s="9" t="s">
        <v>4844</v>
      </c>
      <c r="E12" s="9" t="s">
        <v>1597</v>
      </c>
      <c r="F12" s="9" t="s">
        <v>4845</v>
      </c>
    </row>
    <row r="13" spans="1:6" x14ac:dyDescent="0.3">
      <c r="B13" s="6" t="s">
        <v>4543</v>
      </c>
      <c r="C13" s="9" t="s">
        <v>2042</v>
      </c>
      <c r="D13" s="9" t="s">
        <v>4846</v>
      </c>
      <c r="E13" s="9" t="s">
        <v>4847</v>
      </c>
      <c r="F13" s="9" t="s">
        <v>4848</v>
      </c>
    </row>
    <row r="14" spans="1:6" x14ac:dyDescent="0.3">
      <c r="B14" s="9" t="s">
        <v>4546</v>
      </c>
      <c r="C14" s="9" t="s">
        <v>2042</v>
      </c>
      <c r="D14" s="9" t="s">
        <v>4530</v>
      </c>
      <c r="E14" s="9" t="s">
        <v>4847</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1992</v>
      </c>
      <c r="D19" s="9" t="s">
        <v>4849</v>
      </c>
      <c r="E19" s="9" t="s">
        <v>4850</v>
      </c>
      <c r="F19" s="9" t="s">
        <v>4851</v>
      </c>
    </row>
    <row r="20" spans="2:6" x14ac:dyDescent="0.3">
      <c r="B20" s="6" t="s">
        <v>4553</v>
      </c>
      <c r="C20" s="9" t="s">
        <v>1999</v>
      </c>
      <c r="D20" s="9" t="s">
        <v>4852</v>
      </c>
      <c r="E20" s="9" t="s">
        <v>4853</v>
      </c>
      <c r="F20" s="9" t="s">
        <v>4854</v>
      </c>
    </row>
    <row r="21" spans="2:6" x14ac:dyDescent="0.3">
      <c r="B21" s="6" t="s">
        <v>4556</v>
      </c>
      <c r="C21" s="9" t="s">
        <v>1587</v>
      </c>
      <c r="D21" s="9" t="s">
        <v>4843</v>
      </c>
      <c r="E21" s="9" t="s">
        <v>1578</v>
      </c>
      <c r="F21" s="9" t="s">
        <v>4855</v>
      </c>
    </row>
    <row r="22" spans="2:6" x14ac:dyDescent="0.3">
      <c r="B22" s="23" t="s">
        <v>4558</v>
      </c>
      <c r="C22" s="24" t="s">
        <v>4523</v>
      </c>
      <c r="D22" s="24" t="s">
        <v>4523</v>
      </c>
      <c r="E22" s="24" t="s">
        <v>4523</v>
      </c>
      <c r="F22" s="24" t="s">
        <v>4523</v>
      </c>
    </row>
    <row r="23" spans="2:6" x14ac:dyDescent="0.3">
      <c r="B23" s="6" t="s">
        <v>4444</v>
      </c>
      <c r="C23" s="9" t="s">
        <v>1683</v>
      </c>
      <c r="D23" s="9" t="s">
        <v>4559</v>
      </c>
      <c r="E23" s="9" t="s">
        <v>1691</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10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4-000000000000}">
  <dimension ref="A1:O14"/>
  <sheetViews>
    <sheetView workbookViewId="0"/>
  </sheetViews>
  <sheetFormatPr baseColWidth="10" defaultRowHeight="14.4" x14ac:dyDescent="0.3"/>
  <cols>
    <col min="2" max="2" width="9.6640625" customWidth="1"/>
    <col min="3" max="3" width="60.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PM-NEO'!A1", "Zurück")</f>
        <v>Zurück</v>
      </c>
    </row>
    <row r="3" spans="1:15" x14ac:dyDescent="0.3">
      <c r="B3" s="7" t="s">
        <v>6812</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913</v>
      </c>
      <c r="C7" s="6" t="s">
        <v>914</v>
      </c>
      <c r="D7" s="9" t="s">
        <v>6773</v>
      </c>
      <c r="E7" s="9" t="s">
        <v>1580</v>
      </c>
      <c r="F7" s="9" t="s">
        <v>916</v>
      </c>
      <c r="G7" s="9" t="s">
        <v>6774</v>
      </c>
      <c r="H7" s="9" t="s">
        <v>6775</v>
      </c>
      <c r="I7" s="9" t="s">
        <v>6776</v>
      </c>
      <c r="J7" s="9" t="s">
        <v>6777</v>
      </c>
      <c r="K7" s="9" t="s">
        <v>6778</v>
      </c>
      <c r="L7" s="9" t="s">
        <v>916</v>
      </c>
      <c r="M7" s="9" t="s">
        <v>6774</v>
      </c>
      <c r="N7" s="9" t="s">
        <v>1413</v>
      </c>
      <c r="O7" s="9" t="s">
        <v>6779</v>
      </c>
    </row>
    <row r="8" spans="1:15" ht="25.2" x14ac:dyDescent="0.3">
      <c r="B8" s="12" t="s">
        <v>917</v>
      </c>
      <c r="C8" s="12" t="s">
        <v>918</v>
      </c>
      <c r="D8" s="13" t="s">
        <v>6780</v>
      </c>
      <c r="E8" s="13" t="s">
        <v>1580</v>
      </c>
      <c r="F8" s="13" t="s">
        <v>156</v>
      </c>
      <c r="G8" s="13" t="s">
        <v>3402</v>
      </c>
      <c r="H8" s="13" t="s">
        <v>1045</v>
      </c>
      <c r="I8" s="13" t="s">
        <v>6781</v>
      </c>
      <c r="J8" s="13" t="s">
        <v>1685</v>
      </c>
      <c r="K8" s="13" t="s">
        <v>6782</v>
      </c>
      <c r="L8" s="13" t="s">
        <v>1685</v>
      </c>
      <c r="M8" s="13" t="s">
        <v>6782</v>
      </c>
      <c r="N8" s="13" t="s">
        <v>1615</v>
      </c>
      <c r="O8" s="13" t="s">
        <v>6783</v>
      </c>
    </row>
    <row r="9" spans="1:15" ht="25.2" x14ac:dyDescent="0.3">
      <c r="B9" s="6" t="s">
        <v>919</v>
      </c>
      <c r="C9" s="6" t="s">
        <v>920</v>
      </c>
      <c r="D9" s="9" t="s">
        <v>6784</v>
      </c>
      <c r="E9" s="9" t="s">
        <v>1580</v>
      </c>
      <c r="F9" s="9" t="s">
        <v>229</v>
      </c>
      <c r="G9" s="9" t="s">
        <v>6785</v>
      </c>
      <c r="H9" s="9" t="s">
        <v>1069</v>
      </c>
      <c r="I9" s="9" t="s">
        <v>6786</v>
      </c>
      <c r="J9" s="9" t="s">
        <v>2099</v>
      </c>
      <c r="K9" s="9" t="s">
        <v>6787</v>
      </c>
      <c r="L9" s="9" t="s">
        <v>2099</v>
      </c>
      <c r="M9" s="9" t="s">
        <v>6787</v>
      </c>
      <c r="N9" s="9" t="s">
        <v>229</v>
      </c>
      <c r="O9" s="9" t="s">
        <v>6785</v>
      </c>
    </row>
    <row r="10" spans="1:15" ht="25.2" x14ac:dyDescent="0.3">
      <c r="B10" s="12" t="s">
        <v>921</v>
      </c>
      <c r="C10" s="12" t="s">
        <v>922</v>
      </c>
      <c r="D10" s="13" t="s">
        <v>6788</v>
      </c>
      <c r="E10" s="13" t="s">
        <v>1580</v>
      </c>
      <c r="F10" s="13" t="s">
        <v>146</v>
      </c>
      <c r="G10" s="13" t="s">
        <v>6789</v>
      </c>
      <c r="H10" s="13" t="s">
        <v>6790</v>
      </c>
      <c r="I10" s="13" t="s">
        <v>6791</v>
      </c>
      <c r="J10" s="13" t="s">
        <v>3375</v>
      </c>
      <c r="K10" s="13" t="s">
        <v>6792</v>
      </c>
      <c r="L10" s="13" t="s">
        <v>146</v>
      </c>
      <c r="M10" s="13" t="s">
        <v>6789</v>
      </c>
      <c r="N10" s="13" t="s">
        <v>2100</v>
      </c>
      <c r="O10" s="13" t="s">
        <v>6793</v>
      </c>
    </row>
    <row r="11" spans="1:15" ht="25.2" x14ac:dyDescent="0.3">
      <c r="B11" s="6" t="s">
        <v>923</v>
      </c>
      <c r="C11" s="6" t="s">
        <v>924</v>
      </c>
      <c r="D11" s="9" t="s">
        <v>6794</v>
      </c>
      <c r="E11" s="9" t="s">
        <v>1578</v>
      </c>
      <c r="F11" s="9" t="s">
        <v>149</v>
      </c>
      <c r="G11" s="9" t="s">
        <v>6795</v>
      </c>
      <c r="H11" s="9" t="s">
        <v>6066</v>
      </c>
      <c r="I11" s="9" t="s">
        <v>6796</v>
      </c>
      <c r="J11" s="9" t="s">
        <v>2101</v>
      </c>
      <c r="K11" s="9" t="s">
        <v>6797</v>
      </c>
      <c r="L11" s="9" t="s">
        <v>149</v>
      </c>
      <c r="M11" s="9" t="s">
        <v>6795</v>
      </c>
      <c r="N11" s="9" t="s">
        <v>149</v>
      </c>
      <c r="O11" s="9" t="s">
        <v>6795</v>
      </c>
    </row>
    <row r="12" spans="1:15" ht="25.2" x14ac:dyDescent="0.3">
      <c r="B12" s="12" t="s">
        <v>925</v>
      </c>
      <c r="C12" s="12" t="s">
        <v>926</v>
      </c>
      <c r="D12" s="13" t="s">
        <v>6798</v>
      </c>
      <c r="E12" s="13" t="s">
        <v>1580</v>
      </c>
      <c r="F12" s="13" t="s">
        <v>769</v>
      </c>
      <c r="G12" s="13" t="s">
        <v>416</v>
      </c>
      <c r="H12" s="13" t="s">
        <v>6799</v>
      </c>
      <c r="I12" s="13" t="s">
        <v>6800</v>
      </c>
      <c r="J12" s="13" t="s">
        <v>6089</v>
      </c>
      <c r="K12" s="13" t="s">
        <v>6801</v>
      </c>
      <c r="L12" s="13" t="s">
        <v>4217</v>
      </c>
      <c r="M12" s="13" t="s">
        <v>6802</v>
      </c>
      <c r="N12" s="13" t="s">
        <v>1652</v>
      </c>
      <c r="O12" s="13" t="s">
        <v>6803</v>
      </c>
    </row>
    <row r="13" spans="1:15" ht="25.2" x14ac:dyDescent="0.3">
      <c r="B13" s="6" t="s">
        <v>927</v>
      </c>
      <c r="C13" s="6" t="s">
        <v>928</v>
      </c>
      <c r="D13" s="9" t="s">
        <v>6804</v>
      </c>
      <c r="E13" s="9" t="s">
        <v>1580</v>
      </c>
      <c r="F13" s="9" t="s">
        <v>149</v>
      </c>
      <c r="G13" s="9" t="s">
        <v>6805</v>
      </c>
      <c r="H13" s="9" t="s">
        <v>6066</v>
      </c>
      <c r="I13" s="9" t="s">
        <v>6806</v>
      </c>
      <c r="J13" s="9" t="s">
        <v>1414</v>
      </c>
      <c r="K13" s="9" t="s">
        <v>6807</v>
      </c>
      <c r="L13" s="9" t="s">
        <v>149</v>
      </c>
      <c r="M13" s="9" t="s">
        <v>6805</v>
      </c>
      <c r="N13" s="9" t="s">
        <v>2101</v>
      </c>
      <c r="O13" s="9" t="s">
        <v>6808</v>
      </c>
    </row>
    <row r="14" spans="1:15" ht="25.2" x14ac:dyDescent="0.3">
      <c r="B14" s="12" t="s">
        <v>929</v>
      </c>
      <c r="C14" s="12" t="s">
        <v>930</v>
      </c>
      <c r="D14" s="13" t="s">
        <v>6809</v>
      </c>
      <c r="E14" s="13" t="s">
        <v>1586</v>
      </c>
      <c r="F14" s="13" t="s">
        <v>245</v>
      </c>
      <c r="G14" s="13" t="s">
        <v>6080</v>
      </c>
      <c r="H14" s="13" t="s">
        <v>2461</v>
      </c>
      <c r="I14" s="13" t="s">
        <v>6810</v>
      </c>
      <c r="J14" s="13" t="s">
        <v>1301</v>
      </c>
      <c r="K14" s="13" t="s">
        <v>6084</v>
      </c>
      <c r="L14" s="13" t="s">
        <v>245</v>
      </c>
      <c r="M14" s="13" t="s">
        <v>6080</v>
      </c>
      <c r="N14" s="13" t="s">
        <v>1023</v>
      </c>
      <c r="O14" s="13" t="s">
        <v>6811</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10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4-000000000000}">
  <dimension ref="A1:M18"/>
  <sheetViews>
    <sheetView workbookViewId="0"/>
  </sheetViews>
  <sheetFormatPr baseColWidth="10" defaultRowHeight="14.4" x14ac:dyDescent="0.3"/>
  <cols>
    <col min="2" max="2" width="9.6640625" customWidth="1"/>
    <col min="3" max="3" width="96.7773437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PM-NEO'!A1", "Zurück")</f>
        <v>Zurück</v>
      </c>
    </row>
    <row r="3" spans="1:13" x14ac:dyDescent="0.3">
      <c r="B3" s="7" t="s">
        <v>5856</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356</v>
      </c>
      <c r="C8" s="6" t="s">
        <v>357</v>
      </c>
      <c r="D8" s="9" t="s">
        <v>5809</v>
      </c>
      <c r="E8" s="9" t="s">
        <v>1580</v>
      </c>
      <c r="F8" s="9" t="s">
        <v>156</v>
      </c>
      <c r="G8" s="9" t="s">
        <v>5810</v>
      </c>
      <c r="H8" s="9" t="s">
        <v>1044</v>
      </c>
      <c r="I8" s="9" t="s">
        <v>5811</v>
      </c>
      <c r="J8" s="9" t="s">
        <v>1746</v>
      </c>
      <c r="K8" s="9" t="s">
        <v>5812</v>
      </c>
      <c r="L8" s="9" t="s">
        <v>1615</v>
      </c>
      <c r="M8" s="9" t="s">
        <v>5813</v>
      </c>
    </row>
    <row r="9" spans="1:13" ht="25.2" x14ac:dyDescent="0.3">
      <c r="B9" s="6" t="s">
        <v>358</v>
      </c>
      <c r="C9" s="6" t="s">
        <v>359</v>
      </c>
      <c r="D9" s="9" t="s">
        <v>5814</v>
      </c>
      <c r="E9" s="9" t="s">
        <v>1579</v>
      </c>
      <c r="F9" s="9" t="s">
        <v>107</v>
      </c>
      <c r="G9" s="9" t="s">
        <v>5815</v>
      </c>
      <c r="H9" s="9" t="s">
        <v>2362</v>
      </c>
      <c r="I9" s="9" t="s">
        <v>5816</v>
      </c>
      <c r="J9" s="9" t="s">
        <v>1747</v>
      </c>
      <c r="K9" s="9" t="s">
        <v>5817</v>
      </c>
      <c r="L9" s="9" t="s">
        <v>107</v>
      </c>
      <c r="M9" s="9" t="s">
        <v>5815</v>
      </c>
    </row>
    <row r="10" spans="1:13" ht="25.2" x14ac:dyDescent="0.3">
      <c r="B10" s="6" t="s">
        <v>360</v>
      </c>
      <c r="C10" s="6" t="s">
        <v>361</v>
      </c>
      <c r="D10" s="9" t="s">
        <v>5818</v>
      </c>
      <c r="E10" s="9" t="s">
        <v>1580</v>
      </c>
      <c r="F10" s="9" t="s">
        <v>363</v>
      </c>
      <c r="G10" s="9" t="s">
        <v>3539</v>
      </c>
      <c r="H10" s="9" t="s">
        <v>5819</v>
      </c>
      <c r="I10" s="9" t="s">
        <v>5820</v>
      </c>
      <c r="J10" s="9" t="s">
        <v>5821</v>
      </c>
      <c r="K10" s="9" t="s">
        <v>5822</v>
      </c>
      <c r="L10" s="9" t="s">
        <v>1750</v>
      </c>
      <c r="M10" s="9" t="s">
        <v>5823</v>
      </c>
    </row>
    <row r="11" spans="1:13" ht="25.2" x14ac:dyDescent="0.3">
      <c r="B11" s="6" t="s">
        <v>364</v>
      </c>
      <c r="C11" s="6" t="s">
        <v>365</v>
      </c>
      <c r="D11" s="9" t="s">
        <v>5824</v>
      </c>
      <c r="E11" s="9" t="s">
        <v>1586</v>
      </c>
      <c r="F11" s="9" t="s">
        <v>367</v>
      </c>
      <c r="G11" s="9" t="s">
        <v>5825</v>
      </c>
      <c r="H11" s="9" t="s">
        <v>5826</v>
      </c>
      <c r="I11" s="9" t="s">
        <v>5827</v>
      </c>
      <c r="J11" s="9" t="s">
        <v>5828</v>
      </c>
      <c r="K11" s="9" t="s">
        <v>5829</v>
      </c>
      <c r="L11" s="9" t="s">
        <v>1223</v>
      </c>
      <c r="M11" s="9" t="s">
        <v>5830</v>
      </c>
    </row>
    <row r="12" spans="1:13" ht="25.2" x14ac:dyDescent="0.3">
      <c r="B12" s="6" t="s">
        <v>368</v>
      </c>
      <c r="C12" s="6" t="s">
        <v>369</v>
      </c>
      <c r="D12" s="9" t="s">
        <v>5831</v>
      </c>
      <c r="E12" s="9" t="s">
        <v>1579</v>
      </c>
      <c r="F12" s="9" t="s">
        <v>371</v>
      </c>
      <c r="G12" s="9" t="s">
        <v>5832</v>
      </c>
      <c r="H12" s="9" t="s">
        <v>5833</v>
      </c>
      <c r="I12" s="9" t="s">
        <v>5834</v>
      </c>
      <c r="J12" s="9" t="s">
        <v>5835</v>
      </c>
      <c r="K12" s="9" t="s">
        <v>5836</v>
      </c>
      <c r="L12" s="9" t="s">
        <v>2076</v>
      </c>
      <c r="M12" s="9" t="s">
        <v>5837</v>
      </c>
    </row>
    <row r="13" spans="1:13" ht="25.2" x14ac:dyDescent="0.3">
      <c r="B13" s="6" t="s">
        <v>372</v>
      </c>
      <c r="C13" s="6" t="s">
        <v>373</v>
      </c>
      <c r="D13" s="9" t="s">
        <v>5838</v>
      </c>
      <c r="E13" s="9" t="s">
        <v>1580</v>
      </c>
      <c r="F13" s="9" t="s">
        <v>213</v>
      </c>
      <c r="G13" s="9" t="s">
        <v>5839</v>
      </c>
      <c r="H13" s="9" t="s">
        <v>5840</v>
      </c>
      <c r="I13" s="9" t="s">
        <v>5841</v>
      </c>
      <c r="J13" s="9" t="s">
        <v>5842</v>
      </c>
      <c r="K13" s="9" t="s">
        <v>5843</v>
      </c>
      <c r="L13" s="9" t="s">
        <v>213</v>
      </c>
      <c r="M13" s="9" t="s">
        <v>5839</v>
      </c>
    </row>
    <row r="14" spans="1:13" ht="25.2" x14ac:dyDescent="0.3">
      <c r="B14" s="6" t="s">
        <v>374</v>
      </c>
      <c r="C14" s="6" t="s">
        <v>375</v>
      </c>
      <c r="D14" s="9" t="s">
        <v>5844</v>
      </c>
      <c r="E14" s="9" t="s">
        <v>1683</v>
      </c>
      <c r="F14" s="9" t="s">
        <v>305</v>
      </c>
      <c r="G14" s="9" t="s">
        <v>5845</v>
      </c>
      <c r="H14" s="9" t="s">
        <v>5846</v>
      </c>
      <c r="I14" s="9" t="s">
        <v>5847</v>
      </c>
      <c r="J14" s="9" t="s">
        <v>1057</v>
      </c>
      <c r="K14" s="9" t="s">
        <v>5848</v>
      </c>
      <c r="L14" s="9" t="s">
        <v>305</v>
      </c>
      <c r="M14" s="9" t="s">
        <v>5845</v>
      </c>
    </row>
    <row r="15" spans="1:13" x14ac:dyDescent="0.3">
      <c r="B15" s="23" t="s">
        <v>40</v>
      </c>
      <c r="C15" s="23"/>
      <c r="D15" s="29"/>
      <c r="E15" s="29"/>
      <c r="F15" s="29"/>
      <c r="G15" s="29"/>
      <c r="H15" s="29"/>
      <c r="I15" s="29"/>
      <c r="J15" s="29"/>
      <c r="K15" s="29"/>
      <c r="L15" s="29"/>
      <c r="M15" s="29"/>
    </row>
    <row r="16" spans="1:13" ht="25.2" x14ac:dyDescent="0.3">
      <c r="B16" s="6" t="s">
        <v>376</v>
      </c>
      <c r="C16" s="6" t="s">
        <v>42</v>
      </c>
      <c r="D16" s="9" t="s">
        <v>5849</v>
      </c>
      <c r="E16" s="9" t="s">
        <v>1580</v>
      </c>
      <c r="F16" s="9" t="s">
        <v>95</v>
      </c>
      <c r="G16" s="9" t="s">
        <v>5850</v>
      </c>
      <c r="H16" s="9" t="s">
        <v>1042</v>
      </c>
      <c r="I16" s="9" t="s">
        <v>5851</v>
      </c>
      <c r="J16" s="9" t="s">
        <v>1043</v>
      </c>
      <c r="K16" s="9" t="s">
        <v>5852</v>
      </c>
      <c r="L16" s="9" t="s">
        <v>95</v>
      </c>
      <c r="M16" s="9" t="s">
        <v>5850</v>
      </c>
    </row>
    <row r="17" spans="2:13" ht="25.2" x14ac:dyDescent="0.3">
      <c r="B17" s="6" t="s">
        <v>377</v>
      </c>
      <c r="C17" s="6" t="s">
        <v>46</v>
      </c>
      <c r="D17" s="9" t="s">
        <v>5853</v>
      </c>
      <c r="E17" s="9" t="s">
        <v>1580</v>
      </c>
      <c r="F17" s="9" t="s">
        <v>68</v>
      </c>
      <c r="G17" s="9" t="s">
        <v>5850</v>
      </c>
      <c r="H17" s="9" t="s">
        <v>68</v>
      </c>
      <c r="I17" s="9" t="s">
        <v>5850</v>
      </c>
      <c r="J17" s="9" t="s">
        <v>1071</v>
      </c>
      <c r="K17" s="9" t="s">
        <v>5854</v>
      </c>
      <c r="L17" s="9" t="s">
        <v>1070</v>
      </c>
      <c r="M17" s="9" t="s">
        <v>5851</v>
      </c>
    </row>
    <row r="18" spans="2:13" ht="25.2" x14ac:dyDescent="0.3">
      <c r="B18" s="6" t="s">
        <v>378</v>
      </c>
      <c r="C18" s="6" t="s">
        <v>50</v>
      </c>
      <c r="D18" s="9" t="s">
        <v>5855</v>
      </c>
      <c r="E18" s="9" t="s">
        <v>1580</v>
      </c>
      <c r="F18" s="9" t="s">
        <v>99</v>
      </c>
      <c r="G18" s="9" t="s">
        <v>5850</v>
      </c>
      <c r="H18" s="9" t="s">
        <v>1079</v>
      </c>
      <c r="I18" s="9" t="s">
        <v>5849</v>
      </c>
      <c r="J18" s="9" t="s">
        <v>1595</v>
      </c>
      <c r="K18" s="9" t="s">
        <v>5851</v>
      </c>
      <c r="L18" s="9" t="s">
        <v>1595</v>
      </c>
      <c r="M18" s="9" t="s">
        <v>5851</v>
      </c>
    </row>
  </sheetData>
  <mergeCells count="11">
    <mergeCell ref="B7:M7"/>
    <mergeCell ref="B15:M15"/>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10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4-000000000000}">
  <dimension ref="A1:I13"/>
  <sheetViews>
    <sheetView workbookViewId="0"/>
  </sheetViews>
  <sheetFormatPr baseColWidth="10" defaultRowHeight="14.4" x14ac:dyDescent="0.3"/>
  <cols>
    <col min="2" max="2" width="9.6640625" customWidth="1"/>
    <col min="3" max="3" width="60.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PM-NEO'!A1", "Zurück")</f>
        <v>Zurück</v>
      </c>
    </row>
    <row r="3" spans="1:9" x14ac:dyDescent="0.3">
      <c r="B3" s="7" t="s">
        <v>6934</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913</v>
      </c>
      <c r="C6" s="6" t="s">
        <v>914</v>
      </c>
      <c r="D6" s="9" t="s">
        <v>2096</v>
      </c>
      <c r="E6" s="9" t="s">
        <v>1870</v>
      </c>
      <c r="F6" s="9" t="s">
        <v>1718</v>
      </c>
      <c r="G6" s="9" t="s">
        <v>1592</v>
      </c>
      <c r="H6" s="9" t="s">
        <v>1580</v>
      </c>
      <c r="I6" s="9" t="s">
        <v>1580</v>
      </c>
    </row>
    <row r="7" spans="1:9" x14ac:dyDescent="0.3">
      <c r="B7" s="12" t="s">
        <v>917</v>
      </c>
      <c r="C7" s="12" t="s">
        <v>918</v>
      </c>
      <c r="D7" s="13" t="s">
        <v>1614</v>
      </c>
      <c r="E7" s="13" t="s">
        <v>1582</v>
      </c>
      <c r="F7" s="13" t="s">
        <v>1586</v>
      </c>
      <c r="G7" s="13" t="s">
        <v>1586</v>
      </c>
      <c r="H7" s="13" t="s">
        <v>1587</v>
      </c>
      <c r="I7" s="13" t="s">
        <v>1580</v>
      </c>
    </row>
    <row r="8" spans="1:9" x14ac:dyDescent="0.3">
      <c r="B8" s="6" t="s">
        <v>919</v>
      </c>
      <c r="C8" s="6" t="s">
        <v>920</v>
      </c>
      <c r="D8" s="9" t="s">
        <v>1632</v>
      </c>
      <c r="E8" s="9" t="s">
        <v>1582</v>
      </c>
      <c r="F8" s="9" t="s">
        <v>1683</v>
      </c>
      <c r="G8" s="9" t="s">
        <v>1587</v>
      </c>
      <c r="H8" s="9" t="s">
        <v>1580</v>
      </c>
      <c r="I8" s="9" t="s">
        <v>1580</v>
      </c>
    </row>
    <row r="9" spans="1:9" x14ac:dyDescent="0.3">
      <c r="B9" s="12" t="s">
        <v>921</v>
      </c>
      <c r="C9" s="12" t="s">
        <v>922</v>
      </c>
      <c r="D9" s="13" t="s">
        <v>1609</v>
      </c>
      <c r="E9" s="13" t="s">
        <v>1683</v>
      </c>
      <c r="F9" s="13" t="s">
        <v>1587</v>
      </c>
      <c r="G9" s="13" t="s">
        <v>1586</v>
      </c>
      <c r="H9" s="13" t="s">
        <v>1580</v>
      </c>
      <c r="I9" s="13" t="s">
        <v>1580</v>
      </c>
    </row>
    <row r="10" spans="1:9" x14ac:dyDescent="0.3">
      <c r="B10" s="6" t="s">
        <v>923</v>
      </c>
      <c r="C10" s="6" t="s">
        <v>924</v>
      </c>
      <c r="D10" s="9" t="s">
        <v>1611</v>
      </c>
      <c r="E10" s="9" t="s">
        <v>1586</v>
      </c>
      <c r="F10" s="9" t="s">
        <v>1587</v>
      </c>
      <c r="G10" s="9" t="s">
        <v>1586</v>
      </c>
      <c r="H10" s="9" t="s">
        <v>1580</v>
      </c>
      <c r="I10" s="9" t="s">
        <v>1580</v>
      </c>
    </row>
    <row r="11" spans="1:9" x14ac:dyDescent="0.3">
      <c r="B11" s="12" t="s">
        <v>925</v>
      </c>
      <c r="C11" s="12" t="s">
        <v>926</v>
      </c>
      <c r="D11" s="13" t="s">
        <v>1650</v>
      </c>
      <c r="E11" s="13" t="s">
        <v>1578</v>
      </c>
      <c r="F11" s="13" t="s">
        <v>1586</v>
      </c>
      <c r="G11" s="13" t="s">
        <v>1592</v>
      </c>
      <c r="H11" s="13" t="s">
        <v>1587</v>
      </c>
      <c r="I11" s="13" t="s">
        <v>1580</v>
      </c>
    </row>
    <row r="12" spans="1:9" x14ac:dyDescent="0.3">
      <c r="B12" s="6" t="s">
        <v>927</v>
      </c>
      <c r="C12" s="6" t="s">
        <v>928</v>
      </c>
      <c r="D12" s="9" t="s">
        <v>1611</v>
      </c>
      <c r="E12" s="9" t="s">
        <v>1582</v>
      </c>
      <c r="F12" s="9" t="s">
        <v>1586</v>
      </c>
      <c r="G12" s="9" t="s">
        <v>1578</v>
      </c>
      <c r="H12" s="9" t="s">
        <v>1587</v>
      </c>
      <c r="I12" s="9" t="s">
        <v>1580</v>
      </c>
    </row>
    <row r="13" spans="1:9" x14ac:dyDescent="0.3">
      <c r="B13" s="12" t="s">
        <v>929</v>
      </c>
      <c r="C13" s="12" t="s">
        <v>930</v>
      </c>
      <c r="D13" s="13" t="s">
        <v>1691</v>
      </c>
      <c r="E13" s="13" t="s">
        <v>1683</v>
      </c>
      <c r="F13" s="13" t="s">
        <v>1586</v>
      </c>
      <c r="G13" s="13" t="s">
        <v>1578</v>
      </c>
      <c r="H13" s="13" t="s">
        <v>1580</v>
      </c>
      <c r="I13" s="13"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5"/>
  <sheetViews>
    <sheetView workbookViewId="0"/>
  </sheetViews>
  <sheetFormatPr baseColWidth="10" defaultRowHeight="14.4" x14ac:dyDescent="0.3"/>
  <cols>
    <col min="2" max="2" width="69.33203125" customWidth="1"/>
    <col min="3" max="3" width="39.6640625" customWidth="1"/>
    <col min="4" max="4" width="45.6640625" customWidth="1"/>
    <col min="5" max="5" width="39.6640625" customWidth="1"/>
    <col min="6" max="6" width="45.6640625" customWidth="1"/>
  </cols>
  <sheetData>
    <row r="1" spans="1:6" x14ac:dyDescent="0.3">
      <c r="A1" s="2" t="str">
        <f>HYPERLINK("#'Auswahl Auswertungsmodul'!A1", "Zurück zum Start")</f>
        <v>Zurück zum Start</v>
      </c>
    </row>
    <row r="2" spans="1:6" x14ac:dyDescent="0.3">
      <c r="A2" s="2" t="str">
        <f>HYPERLINK("#'Auswahl Ü'!A1", "Zurück")</f>
        <v>Zurück</v>
      </c>
    </row>
    <row r="3" spans="1:6" x14ac:dyDescent="0.3">
      <c r="B3" s="7" t="s">
        <v>7846</v>
      </c>
    </row>
    <row r="4" spans="1:6" x14ac:dyDescent="0.3">
      <c r="B4" s="25" t="s">
        <v>7593</v>
      </c>
      <c r="C4" s="21" t="s">
        <v>3287</v>
      </c>
      <c r="D4" s="21" t="s">
        <v>3287</v>
      </c>
      <c r="E4" s="21" t="s">
        <v>3288</v>
      </c>
      <c r="F4" s="21" t="s">
        <v>3288</v>
      </c>
    </row>
    <row r="5" spans="1:6" x14ac:dyDescent="0.3">
      <c r="B5" s="22"/>
      <c r="C5" s="8" t="s">
        <v>3289</v>
      </c>
      <c r="D5" s="8" t="s">
        <v>3290</v>
      </c>
      <c r="E5" s="8" t="s">
        <v>3289</v>
      </c>
      <c r="F5" s="8" t="s">
        <v>3290</v>
      </c>
    </row>
    <row r="6" spans="1:6" ht="25.2" x14ac:dyDescent="0.3">
      <c r="B6" s="6" t="s">
        <v>7595</v>
      </c>
      <c r="C6" s="9" t="s">
        <v>3779</v>
      </c>
      <c r="D6" s="9" t="s">
        <v>510</v>
      </c>
      <c r="E6" s="9" t="s">
        <v>5951</v>
      </c>
      <c r="F6" s="9" t="s">
        <v>510</v>
      </c>
    </row>
    <row r="7" spans="1:6" ht="25.2" x14ac:dyDescent="0.3">
      <c r="B7" s="12" t="s">
        <v>7596</v>
      </c>
      <c r="C7" s="13" t="s">
        <v>3036</v>
      </c>
      <c r="D7" s="13" t="s">
        <v>113</v>
      </c>
      <c r="E7" s="13" t="s">
        <v>410</v>
      </c>
      <c r="F7" s="13" t="s">
        <v>113</v>
      </c>
    </row>
    <row r="8" spans="1:6" ht="25.2" x14ac:dyDescent="0.3">
      <c r="B8" s="6" t="s">
        <v>7597</v>
      </c>
      <c r="C8" s="9" t="s">
        <v>77</v>
      </c>
      <c r="D8" s="9" t="s">
        <v>211</v>
      </c>
      <c r="E8" s="9" t="s">
        <v>77</v>
      </c>
      <c r="F8" s="9" t="s">
        <v>211</v>
      </c>
    </row>
    <row r="9" spans="1:6" ht="25.2" x14ac:dyDescent="0.3">
      <c r="B9" s="12" t="s">
        <v>7598</v>
      </c>
      <c r="C9" s="13" t="s">
        <v>103</v>
      </c>
      <c r="D9" s="13" t="s">
        <v>87</v>
      </c>
      <c r="E9" s="13" t="s">
        <v>103</v>
      </c>
      <c r="F9" s="13" t="s">
        <v>87</v>
      </c>
    </row>
    <row r="10" spans="1:6" ht="25.2" x14ac:dyDescent="0.3">
      <c r="B10" s="6" t="s">
        <v>7599</v>
      </c>
      <c r="C10" s="9" t="s">
        <v>44</v>
      </c>
      <c r="D10" s="9" t="s">
        <v>103</v>
      </c>
      <c r="E10" s="9" t="s">
        <v>44</v>
      </c>
      <c r="F10" s="9" t="s">
        <v>103</v>
      </c>
    </row>
    <row r="11" spans="1:6" ht="25.2" x14ac:dyDescent="0.3">
      <c r="B11" s="12" t="s">
        <v>7602</v>
      </c>
      <c r="C11" s="13" t="s">
        <v>48</v>
      </c>
      <c r="D11" s="13" t="s">
        <v>103</v>
      </c>
      <c r="E11" s="13" t="s">
        <v>48</v>
      </c>
      <c r="F11" s="13" t="s">
        <v>103</v>
      </c>
    </row>
    <row r="12" spans="1:6" ht="25.2" x14ac:dyDescent="0.3">
      <c r="B12" s="6" t="s">
        <v>7603</v>
      </c>
      <c r="C12" s="9" t="s">
        <v>68</v>
      </c>
      <c r="D12" s="9" t="s">
        <v>48</v>
      </c>
      <c r="E12" s="9" t="s">
        <v>68</v>
      </c>
      <c r="F12" s="9" t="s">
        <v>48</v>
      </c>
    </row>
    <row r="13" spans="1:6" ht="25.2" x14ac:dyDescent="0.3">
      <c r="B13" s="12" t="s">
        <v>7605</v>
      </c>
      <c r="C13" s="13" t="s">
        <v>211</v>
      </c>
      <c r="D13" s="13" t="s">
        <v>48</v>
      </c>
      <c r="E13" s="13" t="s">
        <v>211</v>
      </c>
      <c r="F13" s="13" t="s">
        <v>48</v>
      </c>
    </row>
    <row r="14" spans="1:6" ht="25.2" x14ac:dyDescent="0.3">
      <c r="B14" s="6" t="s">
        <v>7606</v>
      </c>
      <c r="C14" s="9" t="s">
        <v>68</v>
      </c>
      <c r="D14" s="9" t="s">
        <v>113</v>
      </c>
      <c r="E14" s="9" t="s">
        <v>68</v>
      </c>
      <c r="F14" s="9" t="s">
        <v>113</v>
      </c>
    </row>
    <row r="15" spans="1:6" ht="25.2" x14ac:dyDescent="0.3">
      <c r="B15" s="12" t="s">
        <v>7608</v>
      </c>
      <c r="C15" s="13" t="s">
        <v>83</v>
      </c>
      <c r="D15" s="13" t="s">
        <v>48</v>
      </c>
      <c r="E15" s="13" t="s">
        <v>83</v>
      </c>
      <c r="F15" s="13" t="s">
        <v>48</v>
      </c>
    </row>
    <row r="16" spans="1:6" ht="25.2" x14ac:dyDescent="0.3">
      <c r="B16" s="6" t="s">
        <v>7610</v>
      </c>
      <c r="C16" s="9" t="s">
        <v>207</v>
      </c>
      <c r="D16" s="9" t="s">
        <v>305</v>
      </c>
      <c r="E16" s="9" t="s">
        <v>207</v>
      </c>
      <c r="F16" s="9" t="s">
        <v>305</v>
      </c>
    </row>
    <row r="17" spans="2:6" ht="25.2" x14ac:dyDescent="0.3">
      <c r="B17" s="12" t="s">
        <v>7613</v>
      </c>
      <c r="C17" s="13" t="s">
        <v>207</v>
      </c>
      <c r="D17" s="13" t="s">
        <v>87</v>
      </c>
      <c r="E17" s="13" t="s">
        <v>207</v>
      </c>
      <c r="F17" s="13" t="s">
        <v>87</v>
      </c>
    </row>
    <row r="18" spans="2:6" ht="25.2" x14ac:dyDescent="0.3">
      <c r="B18" s="6" t="s">
        <v>7617</v>
      </c>
      <c r="C18" s="9" t="s">
        <v>89</v>
      </c>
      <c r="D18" s="9" t="s">
        <v>87</v>
      </c>
      <c r="E18" s="9" t="s">
        <v>89</v>
      </c>
      <c r="F18" s="9" t="s">
        <v>87</v>
      </c>
    </row>
    <row r="19" spans="2:6" ht="25.2" x14ac:dyDescent="0.3">
      <c r="B19" s="12" t="s">
        <v>7619</v>
      </c>
      <c r="C19" s="13" t="s">
        <v>44</v>
      </c>
      <c r="D19" s="13" t="s">
        <v>87</v>
      </c>
      <c r="E19" s="13" t="s">
        <v>44</v>
      </c>
      <c r="F19" s="13" t="s">
        <v>87</v>
      </c>
    </row>
    <row r="20" spans="2:6" ht="25.2" x14ac:dyDescent="0.3">
      <c r="B20" s="6" t="s">
        <v>7621</v>
      </c>
      <c r="C20" s="9" t="s">
        <v>211</v>
      </c>
      <c r="D20" s="9" t="s">
        <v>77</v>
      </c>
      <c r="E20" s="9" t="s">
        <v>211</v>
      </c>
      <c r="F20" s="9" t="s">
        <v>77</v>
      </c>
    </row>
    <row r="21" spans="2:6" ht="25.2" x14ac:dyDescent="0.3">
      <c r="B21" s="12" t="s">
        <v>7623</v>
      </c>
      <c r="C21" s="13" t="s">
        <v>107</v>
      </c>
      <c r="D21" s="13" t="s">
        <v>51</v>
      </c>
      <c r="E21" s="13" t="s">
        <v>107</v>
      </c>
      <c r="F21" s="13" t="s">
        <v>51</v>
      </c>
    </row>
    <row r="22" spans="2:6" ht="25.2" x14ac:dyDescent="0.3">
      <c r="B22" s="6" t="s">
        <v>7625</v>
      </c>
      <c r="C22" s="9" t="s">
        <v>89</v>
      </c>
      <c r="D22" s="9" t="s">
        <v>48</v>
      </c>
      <c r="E22" s="9" t="s">
        <v>89</v>
      </c>
      <c r="F22" s="9" t="s">
        <v>48</v>
      </c>
    </row>
    <row r="23" spans="2:6" ht="25.2" x14ac:dyDescent="0.3">
      <c r="B23" s="12" t="s">
        <v>7627</v>
      </c>
      <c r="C23" s="13" t="s">
        <v>2472</v>
      </c>
      <c r="D23" s="13" t="s">
        <v>299</v>
      </c>
      <c r="E23" s="13" t="s">
        <v>1885</v>
      </c>
      <c r="F23" s="13" t="s">
        <v>299</v>
      </c>
    </row>
    <row r="24" spans="2:6" ht="25.2" x14ac:dyDescent="0.3">
      <c r="B24" s="6" t="s">
        <v>7628</v>
      </c>
      <c r="C24" s="9" t="s">
        <v>1708</v>
      </c>
      <c r="D24" s="9" t="s">
        <v>494</v>
      </c>
      <c r="E24" s="9" t="s">
        <v>202</v>
      </c>
      <c r="F24" s="9" t="s">
        <v>494</v>
      </c>
    </row>
    <row r="25" spans="2:6" ht="25.2" x14ac:dyDescent="0.3">
      <c r="B25" s="12" t="s">
        <v>7629</v>
      </c>
      <c r="C25" s="13" t="s">
        <v>7839</v>
      </c>
      <c r="D25" s="13" t="s">
        <v>229</v>
      </c>
      <c r="E25" s="13" t="s">
        <v>7840</v>
      </c>
      <c r="F25" s="13" t="s">
        <v>229</v>
      </c>
    </row>
    <row r="26" spans="2:6" ht="25.2" x14ac:dyDescent="0.3">
      <c r="B26" s="6" t="s">
        <v>7630</v>
      </c>
      <c r="C26" s="9" t="s">
        <v>7841</v>
      </c>
      <c r="D26" s="9" t="s">
        <v>299</v>
      </c>
      <c r="E26" s="9" t="s">
        <v>3404</v>
      </c>
      <c r="F26" s="9" t="s">
        <v>299</v>
      </c>
    </row>
    <row r="27" spans="2:6" ht="25.2" x14ac:dyDescent="0.3">
      <c r="B27" s="12" t="s">
        <v>7631</v>
      </c>
      <c r="C27" s="13" t="s">
        <v>4367</v>
      </c>
      <c r="D27" s="13" t="s">
        <v>149</v>
      </c>
      <c r="E27" s="13" t="s">
        <v>1899</v>
      </c>
      <c r="F27" s="13" t="s">
        <v>149</v>
      </c>
    </row>
    <row r="28" spans="2:6" ht="25.2" x14ac:dyDescent="0.3">
      <c r="B28" s="6" t="s">
        <v>7632</v>
      </c>
      <c r="C28" s="9" t="s">
        <v>1395</v>
      </c>
      <c r="D28" s="9" t="s">
        <v>89</v>
      </c>
      <c r="E28" s="9" t="s">
        <v>494</v>
      </c>
      <c r="F28" s="9" t="s">
        <v>89</v>
      </c>
    </row>
    <row r="29" spans="2:6" ht="25.2" x14ac:dyDescent="0.3">
      <c r="B29" s="12" t="s">
        <v>7633</v>
      </c>
      <c r="C29" s="13" t="s">
        <v>1872</v>
      </c>
      <c r="D29" s="13" t="s">
        <v>207</v>
      </c>
      <c r="E29" s="13" t="s">
        <v>113</v>
      </c>
      <c r="F29" s="13" t="s">
        <v>207</v>
      </c>
    </row>
    <row r="30" spans="2:6" ht="25.2" x14ac:dyDescent="0.3">
      <c r="B30" s="6" t="s">
        <v>7634</v>
      </c>
      <c r="C30" s="9" t="s">
        <v>963</v>
      </c>
      <c r="D30" s="9" t="s">
        <v>87</v>
      </c>
      <c r="E30" s="9" t="s">
        <v>44</v>
      </c>
      <c r="F30" s="9" t="s">
        <v>87</v>
      </c>
    </row>
    <row r="31" spans="2:6" ht="25.2" x14ac:dyDescent="0.3">
      <c r="B31" s="12" t="s">
        <v>7635</v>
      </c>
      <c r="C31" s="13" t="s">
        <v>54</v>
      </c>
      <c r="D31" s="13" t="s">
        <v>156</v>
      </c>
      <c r="E31" s="13" t="s">
        <v>54</v>
      </c>
      <c r="F31" s="13" t="s">
        <v>156</v>
      </c>
    </row>
    <row r="32" spans="2:6" ht="25.2" x14ac:dyDescent="0.3">
      <c r="B32" s="6" t="s">
        <v>7636</v>
      </c>
      <c r="C32" s="9" t="s">
        <v>2102</v>
      </c>
      <c r="D32" s="9" t="s">
        <v>222</v>
      </c>
      <c r="E32" s="9" t="s">
        <v>769</v>
      </c>
      <c r="F32" s="9" t="s">
        <v>222</v>
      </c>
    </row>
    <row r="33" spans="2:6" ht="25.2" x14ac:dyDescent="0.3">
      <c r="B33" s="12" t="s">
        <v>7637</v>
      </c>
      <c r="C33" s="13" t="s">
        <v>7842</v>
      </c>
      <c r="D33" s="13" t="s">
        <v>7843</v>
      </c>
      <c r="E33" s="13" t="s">
        <v>3339</v>
      </c>
      <c r="F33" s="13" t="s">
        <v>7843</v>
      </c>
    </row>
    <row r="34" spans="2:6" ht="25.2" x14ac:dyDescent="0.3">
      <c r="B34" s="6" t="s">
        <v>7638</v>
      </c>
      <c r="C34" s="9" t="s">
        <v>7844</v>
      </c>
      <c r="D34" s="9" t="s">
        <v>202</v>
      </c>
      <c r="E34" s="9" t="s">
        <v>7845</v>
      </c>
      <c r="F34" s="9" t="s">
        <v>202</v>
      </c>
    </row>
    <row r="35" spans="2:6" ht="25.2" x14ac:dyDescent="0.3">
      <c r="B35" s="12" t="s">
        <v>7639</v>
      </c>
      <c r="C35" s="13" t="s">
        <v>1652</v>
      </c>
      <c r="D35" s="13" t="s">
        <v>166</v>
      </c>
      <c r="E35" s="13" t="s">
        <v>769</v>
      </c>
      <c r="F35" s="13" t="s">
        <v>166</v>
      </c>
    </row>
  </sheetData>
  <mergeCells count="3">
    <mergeCell ref="B4:B5"/>
    <mergeCell ref="C4:D4"/>
    <mergeCell ref="E4:F4"/>
  </mergeCells>
  <pageMargins left="0.7" right="0.7" top="0.75" bottom="0.75" header="0.3" footer="0.3"/>
  <pageSetup paperSize="9" orientation="portrait" horizontalDpi="300" verticalDpi="30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F8"/>
  <sheetViews>
    <sheetView workbookViewId="0"/>
  </sheetViews>
  <sheetFormatPr baseColWidth="10" defaultRowHeight="14.4" x14ac:dyDescent="0.3"/>
  <cols>
    <col min="2" max="2" width="9.6640625" customWidth="1"/>
    <col min="3" max="3" width="120.6640625" customWidth="1"/>
    <col min="4" max="4" width="29.88671875" customWidth="1"/>
    <col min="5" max="5" width="88.21875" customWidth="1"/>
    <col min="6" max="6" width="19.5546875" customWidth="1"/>
  </cols>
  <sheetData>
    <row r="1" spans="1:6" x14ac:dyDescent="0.3">
      <c r="A1" s="2" t="str">
        <f>HYPERLINK("#'Auswahl Auswertungsmodul'!A1", "Zurück zum Start")</f>
        <v>Zurück zum Start</v>
      </c>
    </row>
    <row r="2" spans="1:6" x14ac:dyDescent="0.3">
      <c r="A2" s="2" t="str">
        <f>HYPERLINK("#'Auswahl WI-NI-A'!A1", "Zurück")</f>
        <v>Zurück</v>
      </c>
    </row>
    <row r="3" spans="1:6" x14ac:dyDescent="0.3">
      <c r="B3" s="7" t="s">
        <v>688</v>
      </c>
    </row>
    <row r="4" spans="1:6" x14ac:dyDescent="0.3">
      <c r="B4" s="25" t="s">
        <v>35</v>
      </c>
      <c r="C4" s="25" t="s">
        <v>394</v>
      </c>
      <c r="D4" s="21" t="s">
        <v>37</v>
      </c>
      <c r="E4" s="25" t="s">
        <v>37</v>
      </c>
      <c r="F4" s="25" t="s">
        <v>37</v>
      </c>
    </row>
    <row r="5" spans="1:6" x14ac:dyDescent="0.3">
      <c r="B5" s="22"/>
      <c r="C5" s="22"/>
      <c r="D5" s="8" t="s">
        <v>38</v>
      </c>
      <c r="E5" s="8" t="s">
        <v>669</v>
      </c>
      <c r="F5" s="8" t="s">
        <v>39</v>
      </c>
    </row>
    <row r="6" spans="1:6" ht="25.2" x14ac:dyDescent="0.3">
      <c r="B6" s="6" t="s">
        <v>682</v>
      </c>
      <c r="C6" s="6" t="s">
        <v>683</v>
      </c>
      <c r="D6" s="9" t="s">
        <v>399</v>
      </c>
      <c r="E6" s="9" t="s">
        <v>400</v>
      </c>
      <c r="F6" s="9" t="s">
        <v>400</v>
      </c>
    </row>
    <row r="7" spans="1:6" ht="25.2" x14ac:dyDescent="0.3">
      <c r="B7" s="12" t="s">
        <v>684</v>
      </c>
      <c r="C7" s="12" t="s">
        <v>685</v>
      </c>
      <c r="D7" s="13" t="s">
        <v>76</v>
      </c>
      <c r="E7" s="13" t="s">
        <v>77</v>
      </c>
      <c r="F7" s="13" t="s">
        <v>77</v>
      </c>
    </row>
    <row r="8" spans="1:6" ht="25.2" x14ac:dyDescent="0.3">
      <c r="B8" s="10" t="s">
        <v>52</v>
      </c>
      <c r="C8" s="10"/>
      <c r="D8" s="11" t="s">
        <v>686</v>
      </c>
      <c r="E8" s="11" t="s">
        <v>687</v>
      </c>
      <c r="F8" s="11" t="s">
        <v>687</v>
      </c>
    </row>
  </sheetData>
  <mergeCells count="3">
    <mergeCell ref="B4:B5"/>
    <mergeCell ref="C4:C5"/>
    <mergeCell ref="D4:F4"/>
  </mergeCells>
  <pageMargins left="0.7" right="0.7" top="0.75" bottom="0.75" header="0.3" footer="0.3"/>
  <pageSetup paperSize="9" orientation="portrait" horizontalDpi="300" verticalDpi="300"/>
</worksheet>
</file>

<file path=xl/worksheets/sheet1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4-000000000000}">
  <dimension ref="A1:I17"/>
  <sheetViews>
    <sheetView workbookViewId="0"/>
  </sheetViews>
  <sheetFormatPr baseColWidth="10" defaultRowHeight="14.4" x14ac:dyDescent="0.3"/>
  <cols>
    <col min="2" max="2" width="9.6640625" customWidth="1"/>
    <col min="3" max="3" width="96.777343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PM-NEO'!A1", "Zurück")</f>
        <v>Zurück</v>
      </c>
    </row>
    <row r="3" spans="1:9" x14ac:dyDescent="0.3">
      <c r="B3" s="7" t="s">
        <v>6897</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356</v>
      </c>
      <c r="C7" s="6" t="s">
        <v>357</v>
      </c>
      <c r="D7" s="9" t="s">
        <v>1614</v>
      </c>
      <c r="E7" s="9" t="s">
        <v>1579</v>
      </c>
      <c r="F7" s="9" t="s">
        <v>1586</v>
      </c>
      <c r="G7" s="9" t="s">
        <v>1600</v>
      </c>
      <c r="H7" s="9" t="s">
        <v>1587</v>
      </c>
      <c r="I7" s="9" t="s">
        <v>1580</v>
      </c>
    </row>
    <row r="8" spans="1:9" x14ac:dyDescent="0.3">
      <c r="B8" s="6" t="s">
        <v>358</v>
      </c>
      <c r="C8" s="6" t="s">
        <v>359</v>
      </c>
      <c r="D8" s="9" t="s">
        <v>1600</v>
      </c>
      <c r="E8" s="9" t="s">
        <v>1580</v>
      </c>
      <c r="F8" s="9" t="s">
        <v>1580</v>
      </c>
      <c r="G8" s="9" t="s">
        <v>1582</v>
      </c>
      <c r="H8" s="9" t="s">
        <v>1580</v>
      </c>
      <c r="I8" s="9" t="s">
        <v>1580</v>
      </c>
    </row>
    <row r="9" spans="1:9" x14ac:dyDescent="0.3">
      <c r="B9" s="6" t="s">
        <v>360</v>
      </c>
      <c r="C9" s="6" t="s">
        <v>361</v>
      </c>
      <c r="D9" s="9" t="s">
        <v>1748</v>
      </c>
      <c r="E9" s="9" t="s">
        <v>2082</v>
      </c>
      <c r="F9" s="9" t="s">
        <v>1693</v>
      </c>
      <c r="G9" s="9" t="s">
        <v>1739</v>
      </c>
      <c r="H9" s="9" t="s">
        <v>1617</v>
      </c>
      <c r="I9" s="9" t="s">
        <v>1586</v>
      </c>
    </row>
    <row r="10" spans="1:9" x14ac:dyDescent="0.3">
      <c r="B10" s="6" t="s">
        <v>364</v>
      </c>
      <c r="C10" s="6" t="s">
        <v>365</v>
      </c>
      <c r="D10" s="9" t="s">
        <v>1751</v>
      </c>
      <c r="E10" s="9" t="s">
        <v>1617</v>
      </c>
      <c r="F10" s="9" t="s">
        <v>1582</v>
      </c>
      <c r="G10" s="9" t="s">
        <v>1691</v>
      </c>
      <c r="H10" s="9" t="s">
        <v>1580</v>
      </c>
      <c r="I10" s="9" t="s">
        <v>1580</v>
      </c>
    </row>
    <row r="11" spans="1:9" x14ac:dyDescent="0.3">
      <c r="B11" s="6" t="s">
        <v>368</v>
      </c>
      <c r="C11" s="6" t="s">
        <v>369</v>
      </c>
      <c r="D11" s="9" t="s">
        <v>1753</v>
      </c>
      <c r="E11" s="9" t="s">
        <v>1680</v>
      </c>
      <c r="F11" s="9" t="s">
        <v>1580</v>
      </c>
      <c r="G11" s="9" t="s">
        <v>1609</v>
      </c>
      <c r="H11" s="9" t="s">
        <v>1580</v>
      </c>
      <c r="I11" s="9" t="s">
        <v>1580</v>
      </c>
    </row>
    <row r="12" spans="1:9" x14ac:dyDescent="0.3">
      <c r="B12" s="6" t="s">
        <v>372</v>
      </c>
      <c r="C12" s="6" t="s">
        <v>373</v>
      </c>
      <c r="D12" s="9" t="s">
        <v>1756</v>
      </c>
      <c r="E12" s="9" t="s">
        <v>1580</v>
      </c>
      <c r="F12" s="9" t="s">
        <v>1580</v>
      </c>
      <c r="G12" s="9" t="s">
        <v>1884</v>
      </c>
      <c r="H12" s="9" t="s">
        <v>1580</v>
      </c>
      <c r="I12" s="9" t="s">
        <v>1580</v>
      </c>
    </row>
    <row r="13" spans="1:9" x14ac:dyDescent="0.3">
      <c r="B13" s="6" t="s">
        <v>374</v>
      </c>
      <c r="C13" s="6" t="s">
        <v>375</v>
      </c>
      <c r="D13" s="9" t="s">
        <v>1721</v>
      </c>
      <c r="E13" s="9" t="s">
        <v>1580</v>
      </c>
      <c r="F13" s="9" t="s">
        <v>1580</v>
      </c>
      <c r="G13" s="9" t="s">
        <v>1586</v>
      </c>
      <c r="H13" s="9" t="s">
        <v>1580</v>
      </c>
      <c r="I13" s="9" t="s">
        <v>1580</v>
      </c>
    </row>
    <row r="14" spans="1:9" x14ac:dyDescent="0.3">
      <c r="B14" s="23" t="s">
        <v>40</v>
      </c>
      <c r="C14" s="23"/>
      <c r="D14" s="29"/>
      <c r="E14" s="29"/>
      <c r="F14" s="29"/>
      <c r="G14" s="29"/>
      <c r="H14" s="29"/>
      <c r="I14" s="29"/>
    </row>
    <row r="15" spans="1:9" x14ac:dyDescent="0.3">
      <c r="B15" s="6" t="s">
        <v>376</v>
      </c>
      <c r="C15" s="6" t="s">
        <v>42</v>
      </c>
      <c r="D15" s="9" t="s">
        <v>1592</v>
      </c>
      <c r="E15" s="9" t="s">
        <v>1586</v>
      </c>
      <c r="F15" s="9" t="s">
        <v>1580</v>
      </c>
      <c r="G15" s="9" t="s">
        <v>1578</v>
      </c>
      <c r="H15" s="9" t="s">
        <v>1587</v>
      </c>
      <c r="I15" s="9" t="s">
        <v>1580</v>
      </c>
    </row>
    <row r="16" spans="1:9" x14ac:dyDescent="0.3">
      <c r="B16" s="6" t="s">
        <v>377</v>
      </c>
      <c r="C16" s="6" t="s">
        <v>46</v>
      </c>
      <c r="D16" s="9" t="s">
        <v>1582</v>
      </c>
      <c r="E16" s="9" t="s">
        <v>1586</v>
      </c>
      <c r="F16" s="9" t="s">
        <v>1587</v>
      </c>
      <c r="G16" s="9" t="s">
        <v>1579</v>
      </c>
      <c r="H16" s="9" t="s">
        <v>1580</v>
      </c>
      <c r="I16" s="9" t="s">
        <v>1580</v>
      </c>
    </row>
    <row r="17" spans="2:9" x14ac:dyDescent="0.3">
      <c r="B17" s="6" t="s">
        <v>378</v>
      </c>
      <c r="C17" s="6" t="s">
        <v>50</v>
      </c>
      <c r="D17" s="9" t="s">
        <v>1594</v>
      </c>
      <c r="E17" s="9" t="s">
        <v>1582</v>
      </c>
      <c r="F17" s="9" t="s">
        <v>1586</v>
      </c>
      <c r="G17" s="9" t="s">
        <v>1587</v>
      </c>
      <c r="H17" s="9" t="s">
        <v>1580</v>
      </c>
      <c r="I17" s="9" t="s">
        <v>1580</v>
      </c>
    </row>
  </sheetData>
  <mergeCells count="6">
    <mergeCell ref="B14:I14"/>
    <mergeCell ref="B4:B5"/>
    <mergeCell ref="C4:C5"/>
    <mergeCell ref="D4:F4"/>
    <mergeCell ref="G4:I4"/>
    <mergeCell ref="B6:I6"/>
  </mergeCells>
  <pageMargins left="0.7" right="0.7" top="0.75" bottom="0.75" header="0.3" footer="0.3"/>
  <pageSetup paperSize="9" orientation="portrait" horizontalDpi="300" verticalDpi="300"/>
</worksheet>
</file>

<file path=xl/worksheets/sheet1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4-000000000000}">
  <dimension ref="A1:G6"/>
  <sheetViews>
    <sheetView workbookViewId="0"/>
  </sheetViews>
  <sheetFormatPr baseColWidth="10" defaultRowHeight="14.4" x14ac:dyDescent="0.3"/>
  <cols>
    <col min="2" max="2" width="94.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PM-NEO'!A1", "Zurück")</f>
        <v>Zurück</v>
      </c>
    </row>
    <row r="3" spans="1:7" x14ac:dyDescent="0.3">
      <c r="B3" s="7" t="s">
        <v>7012</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3931</v>
      </c>
      <c r="C6" s="5" t="s">
        <v>1711</v>
      </c>
      <c r="D6" s="5" t="s">
        <v>1592</v>
      </c>
      <c r="E6" s="5" t="s">
        <v>1760</v>
      </c>
      <c r="F6" s="5" t="s">
        <v>1580</v>
      </c>
      <c r="G6" s="5" t="s">
        <v>1587</v>
      </c>
    </row>
  </sheetData>
  <mergeCells count="2">
    <mergeCell ref="B4:D4"/>
    <mergeCell ref="E4:G4"/>
  </mergeCells>
  <pageMargins left="0.7" right="0.7" top="0.75" bottom="0.75" header="0.3" footer="0.3"/>
  <pageSetup paperSize="9" orientation="portrait" horizontalDpi="300" verticalDpi="300"/>
</worksheet>
</file>

<file path=xl/worksheets/sheet1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4-000000000000}">
  <dimension ref="A1:G6"/>
  <sheetViews>
    <sheetView workbookViewId="0"/>
  </sheetViews>
  <sheetFormatPr baseColWidth="10" defaultRowHeight="14.4" x14ac:dyDescent="0.3"/>
  <cols>
    <col min="2" max="2" width="97.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PM-NEO'!A1", "Zurück")</f>
        <v>Zurück</v>
      </c>
    </row>
    <row r="3" spans="1:7" x14ac:dyDescent="0.3">
      <c r="B3" s="7" t="s">
        <v>6970</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3626</v>
      </c>
      <c r="C6" s="5" t="s">
        <v>1855</v>
      </c>
      <c r="D6" s="5" t="s">
        <v>1674</v>
      </c>
      <c r="E6" s="5" t="s">
        <v>3531</v>
      </c>
      <c r="F6" s="5" t="s">
        <v>1609</v>
      </c>
      <c r="G6" s="5" t="s">
        <v>1584</v>
      </c>
    </row>
  </sheetData>
  <mergeCells count="2">
    <mergeCell ref="B4:D4"/>
    <mergeCell ref="E4:G4"/>
  </mergeCells>
  <pageMargins left="0.7" right="0.7" top="0.75" bottom="0.75" header="0.3" footer="0.3"/>
  <pageSetup paperSize="9" orientation="portrait" horizontalDpi="300" verticalDpi="300"/>
</worksheet>
</file>

<file path=xl/worksheets/sheet1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4-000000000000}">
  <dimension ref="A1:E10"/>
  <sheetViews>
    <sheetView workbookViewId="0"/>
  </sheetViews>
  <sheetFormatPr baseColWidth="10" defaultRowHeight="14.4" x14ac:dyDescent="0.3"/>
  <cols>
    <col min="2" max="2" width="88.21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PM-NEO'!A1", "Zurück")</f>
        <v>Zurück</v>
      </c>
    </row>
    <row r="3" spans="1:5" x14ac:dyDescent="0.3">
      <c r="B3" s="7" t="s">
        <v>7308</v>
      </c>
    </row>
    <row r="4" spans="1:5" x14ac:dyDescent="0.3">
      <c r="B4" s="4" t="s">
        <v>7014</v>
      </c>
      <c r="C4" s="3" t="s">
        <v>7015</v>
      </c>
      <c r="D4" s="3" t="s">
        <v>7016</v>
      </c>
      <c r="E4" s="3" t="s">
        <v>7017</v>
      </c>
    </row>
    <row r="5" spans="1:5" x14ac:dyDescent="0.3">
      <c r="B5" s="6" t="s">
        <v>7170</v>
      </c>
      <c r="C5" s="5" t="s">
        <v>1627</v>
      </c>
      <c r="D5" s="5" t="s">
        <v>7293</v>
      </c>
      <c r="E5" s="5" t="s">
        <v>7294</v>
      </c>
    </row>
    <row r="6" spans="1:5" x14ac:dyDescent="0.3">
      <c r="B6" s="12" t="s">
        <v>7295</v>
      </c>
      <c r="C6" s="18" t="s">
        <v>1711</v>
      </c>
      <c r="D6" s="18" t="s">
        <v>7296</v>
      </c>
      <c r="E6" s="18" t="s">
        <v>7297</v>
      </c>
    </row>
    <row r="7" spans="1:5" x14ac:dyDescent="0.3">
      <c r="B7" s="6" t="s">
        <v>7298</v>
      </c>
      <c r="C7" s="5" t="s">
        <v>1662</v>
      </c>
      <c r="D7" s="5" t="s">
        <v>7299</v>
      </c>
      <c r="E7" s="5" t="s">
        <v>7300</v>
      </c>
    </row>
    <row r="8" spans="1:5" x14ac:dyDescent="0.3">
      <c r="B8" s="12" t="s">
        <v>7301</v>
      </c>
      <c r="C8" s="18" t="s">
        <v>1622</v>
      </c>
      <c r="D8" s="18" t="s">
        <v>7302</v>
      </c>
      <c r="E8" s="18" t="s">
        <v>7121</v>
      </c>
    </row>
    <row r="9" spans="1:5" x14ac:dyDescent="0.3">
      <c r="B9" s="6" t="s">
        <v>7303</v>
      </c>
      <c r="C9" s="5" t="s">
        <v>1654</v>
      </c>
      <c r="D9" s="5" t="s">
        <v>7304</v>
      </c>
      <c r="E9" s="5" t="s">
        <v>7305</v>
      </c>
    </row>
    <row r="10" spans="1:5" x14ac:dyDescent="0.3">
      <c r="B10" s="12" t="s">
        <v>3459</v>
      </c>
      <c r="C10" s="18" t="s">
        <v>3445</v>
      </c>
      <c r="D10" s="18" t="s">
        <v>7306</v>
      </c>
      <c r="E10" s="18" t="s">
        <v>7307</v>
      </c>
    </row>
  </sheetData>
  <pageMargins left="0.7" right="0.7" top="0.75" bottom="0.75" header="0.3" footer="0.3"/>
  <pageSetup paperSize="9" orientation="portrait" horizontalDpi="300" verticalDpi="300"/>
</worksheet>
</file>

<file path=xl/worksheets/sheet1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4-000000000000}">
  <dimension ref="A1:E14"/>
  <sheetViews>
    <sheetView workbookViewId="0"/>
  </sheetViews>
  <sheetFormatPr baseColWidth="10" defaultRowHeight="14.4" x14ac:dyDescent="0.3"/>
  <cols>
    <col min="2" max="2" width="9.6640625" customWidth="1"/>
    <col min="3" max="3" width="60.664062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PM-NEO'!A1", "Zurück")</f>
        <v>Zurück</v>
      </c>
    </row>
    <row r="3" spans="1:5" x14ac:dyDescent="0.3">
      <c r="B3" s="7" t="s">
        <v>933</v>
      </c>
    </row>
    <row r="4" spans="1:5" x14ac:dyDescent="0.3">
      <c r="B4" s="25" t="s">
        <v>35</v>
      </c>
      <c r="C4" s="25" t="s">
        <v>394</v>
      </c>
      <c r="D4" s="21" t="s">
        <v>37</v>
      </c>
      <c r="E4" s="25" t="s">
        <v>37</v>
      </c>
    </row>
    <row r="5" spans="1:5" x14ac:dyDescent="0.3">
      <c r="B5" s="22"/>
      <c r="C5" s="22"/>
      <c r="D5" s="8" t="s">
        <v>38</v>
      </c>
      <c r="E5" s="8" t="s">
        <v>39</v>
      </c>
    </row>
    <row r="6" spans="1:5" ht="25.2" x14ac:dyDescent="0.3">
      <c r="B6" s="6" t="s">
        <v>913</v>
      </c>
      <c r="C6" s="6" t="s">
        <v>914</v>
      </c>
      <c r="D6" s="9" t="s">
        <v>915</v>
      </c>
      <c r="E6" s="9" t="s">
        <v>916</v>
      </c>
    </row>
    <row r="7" spans="1:5" ht="25.2" x14ac:dyDescent="0.3">
      <c r="B7" s="12" t="s">
        <v>917</v>
      </c>
      <c r="C7" s="12" t="s">
        <v>918</v>
      </c>
      <c r="D7" s="13" t="s">
        <v>155</v>
      </c>
      <c r="E7" s="13" t="s">
        <v>156</v>
      </c>
    </row>
    <row r="8" spans="1:5" ht="25.2" x14ac:dyDescent="0.3">
      <c r="B8" s="6" t="s">
        <v>919</v>
      </c>
      <c r="C8" s="6" t="s">
        <v>920</v>
      </c>
      <c r="D8" s="9" t="s">
        <v>228</v>
      </c>
      <c r="E8" s="9" t="s">
        <v>229</v>
      </c>
    </row>
    <row r="9" spans="1:5" ht="25.2" x14ac:dyDescent="0.3">
      <c r="B9" s="12" t="s">
        <v>921</v>
      </c>
      <c r="C9" s="12" t="s">
        <v>922</v>
      </c>
      <c r="D9" s="13" t="s">
        <v>145</v>
      </c>
      <c r="E9" s="13" t="s">
        <v>146</v>
      </c>
    </row>
    <row r="10" spans="1:5" ht="25.2" x14ac:dyDescent="0.3">
      <c r="B10" s="6" t="s">
        <v>923</v>
      </c>
      <c r="C10" s="6" t="s">
        <v>924</v>
      </c>
      <c r="D10" s="9" t="s">
        <v>148</v>
      </c>
      <c r="E10" s="9" t="s">
        <v>149</v>
      </c>
    </row>
    <row r="11" spans="1:5" ht="25.2" x14ac:dyDescent="0.3">
      <c r="B11" s="12" t="s">
        <v>925</v>
      </c>
      <c r="C11" s="12" t="s">
        <v>926</v>
      </c>
      <c r="D11" s="13" t="s">
        <v>768</v>
      </c>
      <c r="E11" s="13" t="s">
        <v>769</v>
      </c>
    </row>
    <row r="12" spans="1:5" ht="25.2" x14ac:dyDescent="0.3">
      <c r="B12" s="6" t="s">
        <v>927</v>
      </c>
      <c r="C12" s="6" t="s">
        <v>928</v>
      </c>
      <c r="D12" s="9" t="s">
        <v>148</v>
      </c>
      <c r="E12" s="9" t="s">
        <v>149</v>
      </c>
    </row>
    <row r="13" spans="1:5" ht="25.2" x14ac:dyDescent="0.3">
      <c r="B13" s="12" t="s">
        <v>929</v>
      </c>
      <c r="C13" s="12" t="s">
        <v>930</v>
      </c>
      <c r="D13" s="13" t="s">
        <v>244</v>
      </c>
      <c r="E13" s="13" t="s">
        <v>245</v>
      </c>
    </row>
    <row r="14" spans="1:5" ht="25.2" x14ac:dyDescent="0.3">
      <c r="B14" s="10" t="s">
        <v>52</v>
      </c>
      <c r="C14" s="10"/>
      <c r="D14" s="11" t="s">
        <v>931</v>
      </c>
      <c r="E14" s="11" t="s">
        <v>932</v>
      </c>
    </row>
  </sheetData>
  <mergeCells count="3">
    <mergeCell ref="B4:B5"/>
    <mergeCell ref="C4:C5"/>
    <mergeCell ref="D4:E4"/>
  </mergeCells>
  <pageMargins left="0.7" right="0.7" top="0.75" bottom="0.75" header="0.3" footer="0.3"/>
  <pageSetup paperSize="9" orientation="portrait" horizontalDpi="300" verticalDpi="300"/>
</worksheet>
</file>

<file path=xl/worksheets/sheet1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4-000000000000}">
  <dimension ref="A1:E18"/>
  <sheetViews>
    <sheetView workbookViewId="0"/>
  </sheetViews>
  <sheetFormatPr baseColWidth="10" defaultRowHeight="14.4" x14ac:dyDescent="0.3"/>
  <cols>
    <col min="2" max="2" width="9.6640625" customWidth="1"/>
    <col min="3" max="3" width="96.7773437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PM-NEO'!A1", "Zurück")</f>
        <v>Zurück</v>
      </c>
    </row>
    <row r="3" spans="1:5" x14ac:dyDescent="0.3">
      <c r="B3" s="7" t="s">
        <v>381</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356</v>
      </c>
      <c r="C7" s="6" t="s">
        <v>357</v>
      </c>
      <c r="D7" s="9" t="s">
        <v>155</v>
      </c>
      <c r="E7" s="9" t="s">
        <v>156</v>
      </c>
    </row>
    <row r="8" spans="1:5" ht="25.2" x14ac:dyDescent="0.3">
      <c r="B8" s="6" t="s">
        <v>358</v>
      </c>
      <c r="C8" s="6" t="s">
        <v>359</v>
      </c>
      <c r="D8" s="9" t="s">
        <v>106</v>
      </c>
      <c r="E8" s="9" t="s">
        <v>107</v>
      </c>
    </row>
    <row r="9" spans="1:5" ht="25.2" x14ac:dyDescent="0.3">
      <c r="B9" s="6" t="s">
        <v>360</v>
      </c>
      <c r="C9" s="6" t="s">
        <v>361</v>
      </c>
      <c r="D9" s="9" t="s">
        <v>362</v>
      </c>
      <c r="E9" s="9" t="s">
        <v>363</v>
      </c>
    </row>
    <row r="10" spans="1:5" ht="25.2" x14ac:dyDescent="0.3">
      <c r="B10" s="6" t="s">
        <v>364</v>
      </c>
      <c r="C10" s="6" t="s">
        <v>365</v>
      </c>
      <c r="D10" s="9" t="s">
        <v>366</v>
      </c>
      <c r="E10" s="9" t="s">
        <v>367</v>
      </c>
    </row>
    <row r="11" spans="1:5" ht="25.2" x14ac:dyDescent="0.3">
      <c r="B11" s="6" t="s">
        <v>368</v>
      </c>
      <c r="C11" s="6" t="s">
        <v>369</v>
      </c>
      <c r="D11" s="9" t="s">
        <v>370</v>
      </c>
      <c r="E11" s="9" t="s">
        <v>371</v>
      </c>
    </row>
    <row r="12" spans="1:5" ht="25.2" x14ac:dyDescent="0.3">
      <c r="B12" s="6" t="s">
        <v>372</v>
      </c>
      <c r="C12" s="6" t="s">
        <v>373</v>
      </c>
      <c r="D12" s="9" t="s">
        <v>212</v>
      </c>
      <c r="E12" s="9" t="s">
        <v>213</v>
      </c>
    </row>
    <row r="13" spans="1:5" ht="25.2" x14ac:dyDescent="0.3">
      <c r="B13" s="6" t="s">
        <v>374</v>
      </c>
      <c r="C13" s="6" t="s">
        <v>375</v>
      </c>
      <c r="D13" s="9" t="s">
        <v>304</v>
      </c>
      <c r="E13" s="9" t="s">
        <v>305</v>
      </c>
    </row>
    <row r="14" spans="1:5" x14ac:dyDescent="0.3">
      <c r="B14" s="23" t="s">
        <v>40</v>
      </c>
      <c r="C14" s="23"/>
      <c r="D14" s="29"/>
      <c r="E14" s="29"/>
    </row>
    <row r="15" spans="1:5" ht="25.2" x14ac:dyDescent="0.3">
      <c r="B15" s="6" t="s">
        <v>376</v>
      </c>
      <c r="C15" s="6" t="s">
        <v>42</v>
      </c>
      <c r="D15" s="9" t="s">
        <v>94</v>
      </c>
      <c r="E15" s="9" t="s">
        <v>95</v>
      </c>
    </row>
    <row r="16" spans="1:5" ht="25.2" x14ac:dyDescent="0.3">
      <c r="B16" s="6" t="s">
        <v>377</v>
      </c>
      <c r="C16" s="6" t="s">
        <v>46</v>
      </c>
      <c r="D16" s="9" t="s">
        <v>67</v>
      </c>
      <c r="E16" s="9" t="s">
        <v>68</v>
      </c>
    </row>
    <row r="17" spans="2:5" ht="25.2" x14ac:dyDescent="0.3">
      <c r="B17" s="6" t="s">
        <v>378</v>
      </c>
      <c r="C17" s="6" t="s">
        <v>50</v>
      </c>
      <c r="D17" s="9" t="s">
        <v>98</v>
      </c>
      <c r="E17" s="9" t="s">
        <v>99</v>
      </c>
    </row>
    <row r="18" spans="2:5" ht="25.2" x14ac:dyDescent="0.3">
      <c r="B18" s="10" t="s">
        <v>52</v>
      </c>
      <c r="C18" s="10"/>
      <c r="D18" s="11" t="s">
        <v>379</v>
      </c>
      <c r="E18" s="11" t="s">
        <v>380</v>
      </c>
    </row>
  </sheetData>
  <mergeCells count="5">
    <mergeCell ref="B4:B5"/>
    <mergeCell ref="C4:C5"/>
    <mergeCell ref="D4:E4"/>
    <mergeCell ref="B6:E6"/>
    <mergeCell ref="B14:E14"/>
  </mergeCells>
  <pageMargins left="0.7" right="0.7" top="0.75" bottom="0.75" header="0.3" footer="0.3"/>
  <pageSetup paperSize="9" orientation="portrait" horizontalDpi="300" verticalDpi="300"/>
</worksheet>
</file>

<file path=xl/worksheets/sheet1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4-000000000000}">
  <dimension ref="A1:G14"/>
  <sheetViews>
    <sheetView workbookViewId="0"/>
  </sheetViews>
  <sheetFormatPr baseColWidth="10" defaultRowHeight="14.4" x14ac:dyDescent="0.3"/>
  <cols>
    <col min="2" max="2" width="9.6640625" customWidth="1"/>
    <col min="3" max="3" width="60.6640625" customWidth="1"/>
    <col min="4" max="4" width="39.6640625" customWidth="1"/>
    <col min="5" max="5" width="23.6640625" customWidth="1"/>
    <col min="6" max="7" width="20.44140625" customWidth="1"/>
  </cols>
  <sheetData>
    <row r="1" spans="1:7" x14ac:dyDescent="0.3">
      <c r="A1" s="2" t="str">
        <f>HYPERLINK("#'Auswahl Auswertungsmodul'!A1", "Zurück zum Start")</f>
        <v>Zurück zum Start</v>
      </c>
    </row>
    <row r="2" spans="1:7" x14ac:dyDescent="0.3">
      <c r="A2" s="2" t="str">
        <f>HYPERLINK("#'Auswahl PM-NEO'!A1", "Zurück")</f>
        <v>Zurück</v>
      </c>
    </row>
    <row r="3" spans="1:7" x14ac:dyDescent="0.3">
      <c r="B3" s="7" t="s">
        <v>1416</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913</v>
      </c>
      <c r="C6" s="6" t="s">
        <v>914</v>
      </c>
      <c r="D6" s="9" t="s">
        <v>916</v>
      </c>
      <c r="E6" s="9" t="s">
        <v>915</v>
      </c>
      <c r="F6" s="9" t="s">
        <v>1413</v>
      </c>
      <c r="G6" s="9" t="s">
        <v>916</v>
      </c>
    </row>
    <row r="7" spans="1:7" ht="25.2" x14ac:dyDescent="0.3">
      <c r="B7" s="12" t="s">
        <v>917</v>
      </c>
      <c r="C7" s="12" t="s">
        <v>918</v>
      </c>
      <c r="D7" s="13" t="s">
        <v>156</v>
      </c>
      <c r="E7" s="13" t="s">
        <v>155</v>
      </c>
      <c r="F7" s="13" t="s">
        <v>156</v>
      </c>
      <c r="G7" s="13" t="s">
        <v>156</v>
      </c>
    </row>
    <row r="8" spans="1:7" ht="25.2" x14ac:dyDescent="0.3">
      <c r="B8" s="6" t="s">
        <v>919</v>
      </c>
      <c r="C8" s="6" t="s">
        <v>920</v>
      </c>
      <c r="D8" s="9" t="s">
        <v>229</v>
      </c>
      <c r="E8" s="9" t="s">
        <v>228</v>
      </c>
      <c r="F8" s="9" t="s">
        <v>229</v>
      </c>
      <c r="G8" s="9" t="s">
        <v>229</v>
      </c>
    </row>
    <row r="9" spans="1:7" ht="25.2" x14ac:dyDescent="0.3">
      <c r="B9" s="12" t="s">
        <v>921</v>
      </c>
      <c r="C9" s="12" t="s">
        <v>922</v>
      </c>
      <c r="D9" s="13" t="s">
        <v>146</v>
      </c>
      <c r="E9" s="13" t="s">
        <v>145</v>
      </c>
      <c r="F9" s="13" t="s">
        <v>146</v>
      </c>
      <c r="G9" s="13" t="s">
        <v>146</v>
      </c>
    </row>
    <row r="10" spans="1:7" ht="25.2" x14ac:dyDescent="0.3">
      <c r="B10" s="6" t="s">
        <v>923</v>
      </c>
      <c r="C10" s="6" t="s">
        <v>924</v>
      </c>
      <c r="D10" s="9" t="s">
        <v>1414</v>
      </c>
      <c r="E10" s="9" t="s">
        <v>1415</v>
      </c>
      <c r="F10" s="9" t="s">
        <v>149</v>
      </c>
      <c r="G10" s="9" t="s">
        <v>149</v>
      </c>
    </row>
    <row r="11" spans="1:7" ht="25.2" x14ac:dyDescent="0.3">
      <c r="B11" s="12" t="s">
        <v>925</v>
      </c>
      <c r="C11" s="12" t="s">
        <v>926</v>
      </c>
      <c r="D11" s="13" t="s">
        <v>769</v>
      </c>
      <c r="E11" s="13" t="s">
        <v>768</v>
      </c>
      <c r="F11" s="13" t="s">
        <v>769</v>
      </c>
      <c r="G11" s="13" t="s">
        <v>769</v>
      </c>
    </row>
    <row r="12" spans="1:7" ht="25.2" x14ac:dyDescent="0.3">
      <c r="B12" s="6" t="s">
        <v>927</v>
      </c>
      <c r="C12" s="6" t="s">
        <v>928</v>
      </c>
      <c r="D12" s="9" t="s">
        <v>149</v>
      </c>
      <c r="E12" s="9" t="s">
        <v>148</v>
      </c>
      <c r="F12" s="9" t="s">
        <v>149</v>
      </c>
      <c r="G12" s="9" t="s">
        <v>149</v>
      </c>
    </row>
    <row r="13" spans="1:7" ht="25.2" x14ac:dyDescent="0.3">
      <c r="B13" s="12" t="s">
        <v>929</v>
      </c>
      <c r="C13" s="12" t="s">
        <v>930</v>
      </c>
      <c r="D13" s="13" t="s">
        <v>1023</v>
      </c>
      <c r="E13" s="13" t="s">
        <v>1024</v>
      </c>
      <c r="F13" s="13" t="s">
        <v>245</v>
      </c>
      <c r="G13" s="13" t="s">
        <v>245</v>
      </c>
    </row>
    <row r="14" spans="1:7" x14ac:dyDescent="0.3">
      <c r="B14"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4-000000000000}">
  <dimension ref="A1:G18"/>
  <sheetViews>
    <sheetView workbookViewId="0"/>
  </sheetViews>
  <sheetFormatPr baseColWidth="10" defaultRowHeight="14.4" x14ac:dyDescent="0.3"/>
  <cols>
    <col min="2" max="2" width="9.6640625" customWidth="1"/>
    <col min="3" max="3" width="96.7773437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PM-NEO'!A1", "Zurück")</f>
        <v>Zurück</v>
      </c>
    </row>
    <row r="3" spans="1:7" x14ac:dyDescent="0.3">
      <c r="B3" s="7" t="s">
        <v>1091</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356</v>
      </c>
      <c r="C7" s="6" t="s">
        <v>357</v>
      </c>
      <c r="D7" s="9" t="s">
        <v>156</v>
      </c>
      <c r="E7" s="9" t="s">
        <v>155</v>
      </c>
      <c r="F7" s="9" t="s">
        <v>156</v>
      </c>
      <c r="G7" s="9" t="s">
        <v>156</v>
      </c>
    </row>
    <row r="8" spans="1:7" ht="25.2" x14ac:dyDescent="0.3">
      <c r="B8" s="6" t="s">
        <v>358</v>
      </c>
      <c r="C8" s="6" t="s">
        <v>359</v>
      </c>
      <c r="D8" s="9" t="s">
        <v>1083</v>
      </c>
      <c r="E8" s="9" t="s">
        <v>1084</v>
      </c>
      <c r="F8" s="9" t="s">
        <v>107</v>
      </c>
      <c r="G8" s="9" t="s">
        <v>107</v>
      </c>
    </row>
    <row r="9" spans="1:7" ht="25.2" x14ac:dyDescent="0.3">
      <c r="B9" s="6" t="s">
        <v>360</v>
      </c>
      <c r="C9" s="6" t="s">
        <v>361</v>
      </c>
      <c r="D9" s="9" t="s">
        <v>363</v>
      </c>
      <c r="E9" s="9" t="s">
        <v>362</v>
      </c>
      <c r="F9" s="9" t="s">
        <v>363</v>
      </c>
      <c r="G9" s="9" t="s">
        <v>363</v>
      </c>
    </row>
    <row r="10" spans="1:7" ht="25.2" x14ac:dyDescent="0.3">
      <c r="B10" s="6" t="s">
        <v>364</v>
      </c>
      <c r="C10" s="6" t="s">
        <v>365</v>
      </c>
      <c r="D10" s="9" t="s">
        <v>1085</v>
      </c>
      <c r="E10" s="9" t="s">
        <v>1086</v>
      </c>
      <c r="F10" s="9" t="s">
        <v>367</v>
      </c>
      <c r="G10" s="9" t="s">
        <v>367</v>
      </c>
    </row>
    <row r="11" spans="1:7" ht="25.2" x14ac:dyDescent="0.3">
      <c r="B11" s="6" t="s">
        <v>368</v>
      </c>
      <c r="C11" s="6" t="s">
        <v>369</v>
      </c>
      <c r="D11" s="9" t="s">
        <v>1087</v>
      </c>
      <c r="E11" s="9" t="s">
        <v>1088</v>
      </c>
      <c r="F11" s="9" t="s">
        <v>371</v>
      </c>
      <c r="G11" s="9" t="s">
        <v>371</v>
      </c>
    </row>
    <row r="12" spans="1:7" ht="25.2" x14ac:dyDescent="0.3">
      <c r="B12" s="6" t="s">
        <v>372</v>
      </c>
      <c r="C12" s="6" t="s">
        <v>373</v>
      </c>
      <c r="D12" s="9" t="s">
        <v>213</v>
      </c>
      <c r="E12" s="9" t="s">
        <v>212</v>
      </c>
      <c r="F12" s="9" t="s">
        <v>213</v>
      </c>
      <c r="G12" s="9" t="s">
        <v>213</v>
      </c>
    </row>
    <row r="13" spans="1:7" ht="25.2" x14ac:dyDescent="0.3">
      <c r="B13" s="6" t="s">
        <v>374</v>
      </c>
      <c r="C13" s="6" t="s">
        <v>375</v>
      </c>
      <c r="D13" s="9" t="s">
        <v>1089</v>
      </c>
      <c r="E13" s="9" t="s">
        <v>1090</v>
      </c>
      <c r="F13" s="9" t="s">
        <v>305</v>
      </c>
      <c r="G13" s="9" t="s">
        <v>305</v>
      </c>
    </row>
    <row r="14" spans="1:7" x14ac:dyDescent="0.3">
      <c r="B14" s="23" t="s">
        <v>40</v>
      </c>
      <c r="C14" s="23"/>
      <c r="D14" s="29"/>
      <c r="E14" s="29"/>
      <c r="F14" s="29"/>
      <c r="G14" s="29"/>
    </row>
    <row r="15" spans="1:7" ht="25.2" x14ac:dyDescent="0.3">
      <c r="B15" s="6" t="s">
        <v>376</v>
      </c>
      <c r="C15" s="6" t="s">
        <v>42</v>
      </c>
      <c r="D15" s="9" t="s">
        <v>95</v>
      </c>
      <c r="E15" s="9" t="s">
        <v>94</v>
      </c>
      <c r="F15" s="9" t="s">
        <v>95</v>
      </c>
      <c r="G15" s="9" t="s">
        <v>95</v>
      </c>
    </row>
    <row r="16" spans="1:7" ht="25.2" x14ac:dyDescent="0.3">
      <c r="B16" s="6" t="s">
        <v>377</v>
      </c>
      <c r="C16" s="6" t="s">
        <v>46</v>
      </c>
      <c r="D16" s="9" t="s">
        <v>68</v>
      </c>
      <c r="E16" s="9" t="s">
        <v>67</v>
      </c>
      <c r="F16" s="9" t="s">
        <v>68</v>
      </c>
      <c r="G16" s="9" t="s">
        <v>68</v>
      </c>
    </row>
    <row r="17" spans="2:7" ht="25.2" x14ac:dyDescent="0.3">
      <c r="B17" s="6" t="s">
        <v>378</v>
      </c>
      <c r="C17" s="6" t="s">
        <v>50</v>
      </c>
      <c r="D17" s="9" t="s">
        <v>99</v>
      </c>
      <c r="E17" s="9" t="s">
        <v>98</v>
      </c>
      <c r="F17" s="9" t="s">
        <v>99</v>
      </c>
      <c r="G17" s="9" t="s">
        <v>99</v>
      </c>
    </row>
    <row r="18" spans="2:7" x14ac:dyDescent="0.3">
      <c r="B18" s="17" t="s">
        <v>968</v>
      </c>
    </row>
  </sheetData>
  <mergeCells count="6">
    <mergeCell ref="B14:G14"/>
    <mergeCell ref="B4:B5"/>
    <mergeCell ref="C4:C5"/>
    <mergeCell ref="D4:D5"/>
    <mergeCell ref="E4:G4"/>
    <mergeCell ref="B6:G6"/>
  </mergeCells>
  <pageMargins left="0.7" right="0.7" top="0.75" bottom="0.75" header="0.3" footer="0.3"/>
  <pageSetup paperSize="9" orientation="portrait" horizontalDpi="300" verticalDpi="300"/>
</worksheet>
</file>

<file path=xl/worksheets/sheet1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4-000000000000}">
  <dimension ref="A1:D6"/>
  <sheetViews>
    <sheetView workbookViewId="0"/>
  </sheetViews>
  <sheetFormatPr baseColWidth="10" defaultRowHeight="14.4" x14ac:dyDescent="0.3"/>
  <cols>
    <col min="2" max="2" width="9.6640625" customWidth="1"/>
    <col min="3" max="3" width="60.6640625" customWidth="1"/>
    <col min="4" max="4" width="250.6640625" customWidth="1"/>
  </cols>
  <sheetData>
    <row r="1" spans="1:4" x14ac:dyDescent="0.3">
      <c r="A1" s="2" t="str">
        <f>HYPERLINK("#'Auswahl Auswertungsmodul'!A1", "Zurück zum Start")</f>
        <v>Zurück zum Start</v>
      </c>
    </row>
    <row r="2" spans="1:4" x14ac:dyDescent="0.3">
      <c r="A2" s="2" t="str">
        <f>HYPERLINK("#'Auswahl PM-NEO'!A1", "Zurück")</f>
        <v>Zurück</v>
      </c>
    </row>
    <row r="3" spans="1:4" x14ac:dyDescent="0.3">
      <c r="B3" s="7" t="s">
        <v>1566</v>
      </c>
    </row>
    <row r="4" spans="1:4" x14ac:dyDescent="0.3">
      <c r="B4" s="3" t="s">
        <v>35</v>
      </c>
      <c r="C4" s="4" t="s">
        <v>394</v>
      </c>
      <c r="D4" s="4" t="s">
        <v>1101</v>
      </c>
    </row>
    <row r="5" spans="1:4" ht="37.799999999999997" x14ac:dyDescent="0.3">
      <c r="B5" s="5" t="s">
        <v>923</v>
      </c>
      <c r="C5" s="6" t="s">
        <v>924</v>
      </c>
      <c r="D5" s="6" t="s">
        <v>1564</v>
      </c>
    </row>
    <row r="6" spans="1:4" x14ac:dyDescent="0.3">
      <c r="B6" s="18" t="s">
        <v>929</v>
      </c>
      <c r="C6" s="12" t="s">
        <v>930</v>
      </c>
      <c r="D6" s="12" t="s">
        <v>1565</v>
      </c>
    </row>
  </sheetData>
  <pageMargins left="0.7" right="0.7" top="0.75" bottom="0.75" header="0.3" footer="0.3"/>
  <pageSetup paperSize="9" orientation="portrait" horizontalDpi="300" verticalDpi="300"/>
</worksheet>
</file>

<file path=xl/worksheets/sheet1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4-000000000000}">
  <dimension ref="A1:D9"/>
  <sheetViews>
    <sheetView workbookViewId="0"/>
  </sheetViews>
  <sheetFormatPr baseColWidth="10" defaultRowHeight="14.4" x14ac:dyDescent="0.3"/>
  <cols>
    <col min="2" max="2" width="9.6640625" customWidth="1"/>
    <col min="3" max="3" width="49.5546875" customWidth="1"/>
    <col min="4" max="4" width="237.33203125" customWidth="1"/>
  </cols>
  <sheetData>
    <row r="1" spans="1:4" x14ac:dyDescent="0.3">
      <c r="A1" s="2" t="str">
        <f>HYPERLINK("#'Auswahl Auswertungsmodul'!A1", "Zurück zum Start")</f>
        <v>Zurück zum Start</v>
      </c>
    </row>
    <row r="2" spans="1:4" x14ac:dyDescent="0.3">
      <c r="A2" s="2" t="str">
        <f>HYPERLINK("#'Auswahl PM-NEO'!A1", "Zurück")</f>
        <v>Zurück</v>
      </c>
    </row>
    <row r="3" spans="1:4" x14ac:dyDescent="0.3">
      <c r="B3" s="7" t="s">
        <v>1170</v>
      </c>
    </row>
    <row r="4" spans="1:4" x14ac:dyDescent="0.3">
      <c r="B4" s="3" t="s">
        <v>35</v>
      </c>
      <c r="C4" s="4" t="s">
        <v>36</v>
      </c>
      <c r="D4" s="4" t="s">
        <v>1101</v>
      </c>
    </row>
    <row r="5" spans="1:4" x14ac:dyDescent="0.3">
      <c r="B5" s="23" t="s">
        <v>56</v>
      </c>
      <c r="C5" s="23"/>
      <c r="D5" s="23"/>
    </row>
    <row r="6" spans="1:4" ht="37.799999999999997" x14ac:dyDescent="0.3">
      <c r="B6" s="5" t="s">
        <v>358</v>
      </c>
      <c r="C6" s="6" t="s">
        <v>359</v>
      </c>
      <c r="D6" s="6" t="s">
        <v>1167</v>
      </c>
    </row>
    <row r="7" spans="1:4" x14ac:dyDescent="0.3">
      <c r="B7" s="5" t="s">
        <v>364</v>
      </c>
      <c r="C7" s="6" t="s">
        <v>365</v>
      </c>
      <c r="D7" s="6" t="s">
        <v>1138</v>
      </c>
    </row>
    <row r="8" spans="1:4" ht="37.799999999999997" x14ac:dyDescent="0.3">
      <c r="B8" s="5" t="s">
        <v>368</v>
      </c>
      <c r="C8" s="6" t="s">
        <v>369</v>
      </c>
      <c r="D8" s="6" t="s">
        <v>1168</v>
      </c>
    </row>
    <row r="9" spans="1:4" ht="37.799999999999997" x14ac:dyDescent="0.3">
      <c r="B9" s="5" t="s">
        <v>374</v>
      </c>
      <c r="C9" s="6" t="s">
        <v>375</v>
      </c>
      <c r="D9" s="6" t="s">
        <v>1169</v>
      </c>
    </row>
  </sheetData>
  <mergeCells count="1">
    <mergeCell ref="B5:D5"/>
  </mergeCells>
  <pageMargins left="0.7" right="0.7" top="0.75" bottom="0.75" header="0.3" footer="0.3"/>
  <pageSetup paperSize="9" orientation="portrait" horizontalDpi="300" verticalDpi="30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G8"/>
  <sheetViews>
    <sheetView workbookViewId="0"/>
  </sheetViews>
  <sheetFormatPr baseColWidth="10" defaultRowHeight="14.4" x14ac:dyDescent="0.3"/>
  <cols>
    <col min="2" max="2" width="9.6640625" customWidth="1"/>
    <col min="3" max="3" width="120.6640625" customWidth="1"/>
    <col min="4" max="4" width="39.6640625" customWidth="1"/>
    <col min="5" max="5" width="20.6640625" customWidth="1"/>
    <col min="6" max="7" width="20.44140625" customWidth="1"/>
  </cols>
  <sheetData>
    <row r="1" spans="1:7" x14ac:dyDescent="0.3">
      <c r="A1" s="2" t="str">
        <f>HYPERLINK("#'Auswahl Auswertungsmodul'!A1", "Zurück zum Start")</f>
        <v>Zurück zum Start</v>
      </c>
    </row>
    <row r="2" spans="1:7" x14ac:dyDescent="0.3">
      <c r="A2" s="2" t="str">
        <f>HYPERLINK("#'Auswahl WI-NI-A'!A1", "Zurück")</f>
        <v>Zurück</v>
      </c>
    </row>
    <row r="3" spans="1:7" x14ac:dyDescent="0.3">
      <c r="B3" s="7" t="s">
        <v>1256</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682</v>
      </c>
      <c r="C6" s="6" t="s">
        <v>683</v>
      </c>
      <c r="D6" s="9" t="s">
        <v>1254</v>
      </c>
      <c r="E6" s="9" t="s">
        <v>1255</v>
      </c>
      <c r="F6" s="9" t="s">
        <v>400</v>
      </c>
      <c r="G6" s="9" t="s">
        <v>400</v>
      </c>
    </row>
    <row r="7" spans="1:7" ht="25.2" x14ac:dyDescent="0.3">
      <c r="B7" s="12" t="s">
        <v>684</v>
      </c>
      <c r="C7" s="12" t="s">
        <v>685</v>
      </c>
      <c r="D7" s="13" t="s">
        <v>1013</v>
      </c>
      <c r="E7" s="13" t="s">
        <v>1014</v>
      </c>
      <c r="F7" s="13" t="s">
        <v>77</v>
      </c>
      <c r="G7" s="13" t="s">
        <v>77</v>
      </c>
    </row>
    <row r="8" spans="1:7" x14ac:dyDescent="0.3">
      <c r="B8"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4-000000000000}">
  <dimension ref="A1:G17"/>
  <sheetViews>
    <sheetView workbookViewId="0"/>
  </sheetViews>
  <sheetFormatPr baseColWidth="10" defaultRowHeight="14.4" x14ac:dyDescent="0.3"/>
  <cols>
    <col min="2" max="2" width="9.6640625" customWidth="1"/>
    <col min="3" max="3" width="96.7773437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PM-NEO'!A1", "Zurück")</f>
        <v>Zurück</v>
      </c>
    </row>
    <row r="3" spans="1:7" x14ac:dyDescent="0.3">
      <c r="B3" s="7" t="s">
        <v>1759</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356</v>
      </c>
      <c r="C7" s="6" t="s">
        <v>357</v>
      </c>
      <c r="D7" s="9" t="s">
        <v>1614</v>
      </c>
      <c r="E7" s="9" t="s">
        <v>1746</v>
      </c>
      <c r="F7" s="9" t="s">
        <v>156</v>
      </c>
      <c r="G7" s="9" t="s">
        <v>156</v>
      </c>
    </row>
    <row r="8" spans="1:7" ht="25.2" x14ac:dyDescent="0.3">
      <c r="B8" s="6" t="s">
        <v>358</v>
      </c>
      <c r="C8" s="6" t="s">
        <v>359</v>
      </c>
      <c r="D8" s="9" t="s">
        <v>1600</v>
      </c>
      <c r="E8" s="9" t="s">
        <v>1747</v>
      </c>
      <c r="F8" s="9" t="s">
        <v>107</v>
      </c>
      <c r="G8" s="9" t="s">
        <v>107</v>
      </c>
    </row>
    <row r="9" spans="1:7" ht="25.2" x14ac:dyDescent="0.3">
      <c r="B9" s="6" t="s">
        <v>360</v>
      </c>
      <c r="C9" s="6" t="s">
        <v>361</v>
      </c>
      <c r="D9" s="9" t="s">
        <v>1748</v>
      </c>
      <c r="E9" s="9" t="s">
        <v>1749</v>
      </c>
      <c r="F9" s="9" t="s">
        <v>1750</v>
      </c>
      <c r="G9" s="9" t="s">
        <v>363</v>
      </c>
    </row>
    <row r="10" spans="1:7" ht="25.2" x14ac:dyDescent="0.3">
      <c r="B10" s="6" t="s">
        <v>364</v>
      </c>
      <c r="C10" s="6" t="s">
        <v>365</v>
      </c>
      <c r="D10" s="9" t="s">
        <v>1751</v>
      </c>
      <c r="E10" s="9" t="s">
        <v>1752</v>
      </c>
      <c r="F10" s="9" t="s">
        <v>1223</v>
      </c>
      <c r="G10" s="9" t="s">
        <v>1223</v>
      </c>
    </row>
    <row r="11" spans="1:7" ht="25.2" x14ac:dyDescent="0.3">
      <c r="B11" s="6" t="s">
        <v>368</v>
      </c>
      <c r="C11" s="6" t="s">
        <v>369</v>
      </c>
      <c r="D11" s="9" t="s">
        <v>1753</v>
      </c>
      <c r="E11" s="9" t="s">
        <v>1754</v>
      </c>
      <c r="F11" s="9" t="s">
        <v>1755</v>
      </c>
      <c r="G11" s="9" t="s">
        <v>1087</v>
      </c>
    </row>
    <row r="12" spans="1:7" ht="25.2" x14ac:dyDescent="0.3">
      <c r="B12" s="6" t="s">
        <v>372</v>
      </c>
      <c r="C12" s="6" t="s">
        <v>373</v>
      </c>
      <c r="D12" s="9" t="s">
        <v>1756</v>
      </c>
      <c r="E12" s="9" t="s">
        <v>1757</v>
      </c>
      <c r="F12" s="9" t="s">
        <v>1229</v>
      </c>
      <c r="G12" s="9" t="s">
        <v>213</v>
      </c>
    </row>
    <row r="13" spans="1:7" ht="25.2" x14ac:dyDescent="0.3">
      <c r="B13" s="6" t="s">
        <v>374</v>
      </c>
      <c r="C13" s="6" t="s">
        <v>375</v>
      </c>
      <c r="D13" s="9" t="s">
        <v>1721</v>
      </c>
      <c r="E13" s="9" t="s">
        <v>1057</v>
      </c>
      <c r="F13" s="9" t="s">
        <v>305</v>
      </c>
      <c r="G13" s="9" t="s">
        <v>305</v>
      </c>
    </row>
    <row r="14" spans="1:7" x14ac:dyDescent="0.3">
      <c r="B14" s="23" t="s">
        <v>40</v>
      </c>
      <c r="C14" s="23"/>
      <c r="D14" s="29"/>
      <c r="E14" s="29"/>
      <c r="F14" s="29"/>
      <c r="G14" s="29"/>
    </row>
    <row r="15" spans="1:7" ht="25.2" x14ac:dyDescent="0.3">
      <c r="B15" s="6" t="s">
        <v>376</v>
      </c>
      <c r="C15" s="6" t="s">
        <v>42</v>
      </c>
      <c r="D15" s="9" t="s">
        <v>1592</v>
      </c>
      <c r="E15" s="9" t="s">
        <v>1758</v>
      </c>
      <c r="F15" s="9" t="s">
        <v>993</v>
      </c>
      <c r="G15" s="9" t="s">
        <v>95</v>
      </c>
    </row>
    <row r="16" spans="1:7" ht="25.2" x14ac:dyDescent="0.3">
      <c r="B16" s="6" t="s">
        <v>377</v>
      </c>
      <c r="C16" s="6" t="s">
        <v>46</v>
      </c>
      <c r="D16" s="9" t="s">
        <v>1582</v>
      </c>
      <c r="E16" s="9" t="s">
        <v>1071</v>
      </c>
      <c r="F16" s="9" t="s">
        <v>68</v>
      </c>
      <c r="G16" s="9" t="s">
        <v>68</v>
      </c>
    </row>
    <row r="17" spans="2:7" ht="25.2" x14ac:dyDescent="0.3">
      <c r="B17" s="6" t="s">
        <v>378</v>
      </c>
      <c r="C17" s="6" t="s">
        <v>50</v>
      </c>
      <c r="D17" s="9" t="s">
        <v>1594</v>
      </c>
      <c r="E17" s="9" t="s">
        <v>1595</v>
      </c>
      <c r="F17" s="9" t="s">
        <v>99</v>
      </c>
      <c r="G17" s="9" t="s">
        <v>99</v>
      </c>
    </row>
  </sheetData>
  <mergeCells count="6">
    <mergeCell ref="B14:G14"/>
    <mergeCell ref="B4:B5"/>
    <mergeCell ref="C4:C5"/>
    <mergeCell ref="D4:D5"/>
    <mergeCell ref="E4:G4"/>
    <mergeCell ref="B6:G6"/>
  </mergeCells>
  <pageMargins left="0.7" right="0.7" top="0.75" bottom="0.75" header="0.3" footer="0.3"/>
  <pageSetup paperSize="9" orientation="portrait" horizontalDpi="300" verticalDpi="300"/>
</worksheet>
</file>

<file path=xl/worksheets/sheet1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4-000000000000}">
  <dimension ref="A1:E12"/>
  <sheetViews>
    <sheetView workbookViewId="0"/>
  </sheetViews>
  <sheetFormatPr baseColWidth="10" defaultRowHeight="14.4" x14ac:dyDescent="0.3"/>
  <cols>
    <col min="2" max="2" width="9.6640625" customWidth="1"/>
    <col min="3" max="3" width="96.7773437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PM-NEO'!A1", "Zurück")</f>
        <v>Zurück</v>
      </c>
    </row>
    <row r="3" spans="1:5" x14ac:dyDescent="0.3">
      <c r="B3" s="7" t="s">
        <v>1846</v>
      </c>
    </row>
    <row r="4" spans="1:5" x14ac:dyDescent="0.3">
      <c r="B4" s="3" t="s">
        <v>35</v>
      </c>
      <c r="C4" s="4" t="s">
        <v>36</v>
      </c>
      <c r="D4" s="3" t="s">
        <v>1765</v>
      </c>
      <c r="E4" s="4" t="s">
        <v>1101</v>
      </c>
    </row>
    <row r="5" spans="1:5" x14ac:dyDescent="0.3">
      <c r="B5" s="23" t="s">
        <v>56</v>
      </c>
      <c r="C5" s="23"/>
      <c r="D5" s="30"/>
      <c r="E5" s="23"/>
    </row>
    <row r="6" spans="1:5" ht="50.4" x14ac:dyDescent="0.3">
      <c r="B6" s="5" t="s">
        <v>356</v>
      </c>
      <c r="C6" s="6" t="s">
        <v>357</v>
      </c>
      <c r="D6" s="5" t="s">
        <v>3</v>
      </c>
      <c r="E6" s="6" t="s">
        <v>1839</v>
      </c>
    </row>
    <row r="7" spans="1:5" x14ac:dyDescent="0.3">
      <c r="B7" s="5" t="s">
        <v>360</v>
      </c>
      <c r="C7" s="6" t="s">
        <v>361</v>
      </c>
      <c r="D7" s="5" t="s">
        <v>3</v>
      </c>
      <c r="E7" s="6" t="s">
        <v>1840</v>
      </c>
    </row>
    <row r="8" spans="1:5" x14ac:dyDescent="0.3">
      <c r="B8" s="5" t="s">
        <v>360</v>
      </c>
      <c r="C8" s="6" t="s">
        <v>361</v>
      </c>
      <c r="D8" s="5" t="s">
        <v>9</v>
      </c>
      <c r="E8" s="6" t="s">
        <v>1841</v>
      </c>
    </row>
    <row r="9" spans="1:5" ht="50.4" x14ac:dyDescent="0.3">
      <c r="B9" s="5" t="s">
        <v>364</v>
      </c>
      <c r="C9" s="6" t="s">
        <v>365</v>
      </c>
      <c r="D9" s="5" t="s">
        <v>3</v>
      </c>
      <c r="E9" s="6" t="s">
        <v>1842</v>
      </c>
    </row>
    <row r="10" spans="1:5" x14ac:dyDescent="0.3">
      <c r="B10" s="5" t="s">
        <v>364</v>
      </c>
      <c r="C10" s="6" t="s">
        <v>365</v>
      </c>
      <c r="D10" s="5" t="s">
        <v>12</v>
      </c>
      <c r="E10" s="6" t="s">
        <v>1843</v>
      </c>
    </row>
    <row r="11" spans="1:5" ht="63" x14ac:dyDescent="0.3">
      <c r="B11" s="5" t="s">
        <v>368</v>
      </c>
      <c r="C11" s="6" t="s">
        <v>369</v>
      </c>
      <c r="D11" s="5" t="s">
        <v>12</v>
      </c>
      <c r="E11" s="6" t="s">
        <v>1844</v>
      </c>
    </row>
    <row r="12" spans="1:5" x14ac:dyDescent="0.3">
      <c r="B12" s="5" t="s">
        <v>372</v>
      </c>
      <c r="C12" s="6" t="s">
        <v>373</v>
      </c>
      <c r="D12" s="5" t="s">
        <v>3</v>
      </c>
      <c r="E12" s="6" t="s">
        <v>1845</v>
      </c>
    </row>
  </sheetData>
  <mergeCells count="1">
    <mergeCell ref="B5:E5"/>
  </mergeCells>
  <pageMargins left="0.7" right="0.7" top="0.75" bottom="0.75" header="0.3" footer="0.3"/>
  <pageSetup paperSize="9" orientation="portrait" horizontalDpi="300" verticalDpi="300"/>
</worksheet>
</file>

<file path=xl/worksheets/sheet1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4-000000000000}">
  <dimension ref="A1:G13"/>
  <sheetViews>
    <sheetView workbookViewId="0"/>
  </sheetViews>
  <sheetFormatPr baseColWidth="10" defaultRowHeight="14.4" x14ac:dyDescent="0.3"/>
  <cols>
    <col min="2" max="2" width="9.6640625" customWidth="1"/>
    <col min="3" max="3" width="60.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PM-NEO'!A1", "Zurück")</f>
        <v>Zurück</v>
      </c>
    </row>
    <row r="3" spans="1:7" x14ac:dyDescent="0.3">
      <c r="B3" s="7" t="s">
        <v>2104</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913</v>
      </c>
      <c r="C6" s="6" t="s">
        <v>914</v>
      </c>
      <c r="D6" s="9" t="s">
        <v>2096</v>
      </c>
      <c r="E6" s="9" t="s">
        <v>2097</v>
      </c>
      <c r="F6" s="9" t="s">
        <v>2098</v>
      </c>
      <c r="G6" s="9" t="s">
        <v>1413</v>
      </c>
    </row>
    <row r="7" spans="1:7" ht="25.2" x14ac:dyDescent="0.3">
      <c r="B7" s="12" t="s">
        <v>917</v>
      </c>
      <c r="C7" s="12" t="s">
        <v>918</v>
      </c>
      <c r="D7" s="13" t="s">
        <v>1614</v>
      </c>
      <c r="E7" s="13" t="s">
        <v>156</v>
      </c>
      <c r="F7" s="13" t="s">
        <v>1685</v>
      </c>
      <c r="G7" s="13" t="s">
        <v>156</v>
      </c>
    </row>
    <row r="8" spans="1:7" ht="25.2" x14ac:dyDescent="0.3">
      <c r="B8" s="6" t="s">
        <v>919</v>
      </c>
      <c r="C8" s="6" t="s">
        <v>920</v>
      </c>
      <c r="D8" s="9" t="s">
        <v>1632</v>
      </c>
      <c r="E8" s="9" t="s">
        <v>2099</v>
      </c>
      <c r="F8" s="9" t="s">
        <v>229</v>
      </c>
      <c r="G8" s="9" t="s">
        <v>229</v>
      </c>
    </row>
    <row r="9" spans="1:7" ht="25.2" x14ac:dyDescent="0.3">
      <c r="B9" s="12" t="s">
        <v>921</v>
      </c>
      <c r="C9" s="12" t="s">
        <v>922</v>
      </c>
      <c r="D9" s="13" t="s">
        <v>1609</v>
      </c>
      <c r="E9" s="13" t="s">
        <v>2100</v>
      </c>
      <c r="F9" s="13" t="s">
        <v>146</v>
      </c>
      <c r="G9" s="13" t="s">
        <v>2100</v>
      </c>
    </row>
    <row r="10" spans="1:7" ht="25.2" x14ac:dyDescent="0.3">
      <c r="B10" s="6" t="s">
        <v>923</v>
      </c>
      <c r="C10" s="6" t="s">
        <v>924</v>
      </c>
      <c r="D10" s="9" t="s">
        <v>1611</v>
      </c>
      <c r="E10" s="9" t="s">
        <v>2101</v>
      </c>
      <c r="F10" s="9" t="s">
        <v>149</v>
      </c>
      <c r="G10" s="9" t="s">
        <v>149</v>
      </c>
    </row>
    <row r="11" spans="1:7" ht="25.2" x14ac:dyDescent="0.3">
      <c r="B11" s="12" t="s">
        <v>925</v>
      </c>
      <c r="C11" s="12" t="s">
        <v>926</v>
      </c>
      <c r="D11" s="13" t="s">
        <v>1650</v>
      </c>
      <c r="E11" s="13" t="s">
        <v>2102</v>
      </c>
      <c r="F11" s="13" t="s">
        <v>1653</v>
      </c>
      <c r="G11" s="13" t="s">
        <v>769</v>
      </c>
    </row>
    <row r="12" spans="1:7" ht="25.2" x14ac:dyDescent="0.3">
      <c r="B12" s="6" t="s">
        <v>927</v>
      </c>
      <c r="C12" s="6" t="s">
        <v>928</v>
      </c>
      <c r="D12" s="9" t="s">
        <v>1611</v>
      </c>
      <c r="E12" s="9" t="s">
        <v>2103</v>
      </c>
      <c r="F12" s="9" t="s">
        <v>1096</v>
      </c>
      <c r="G12" s="9" t="s">
        <v>149</v>
      </c>
    </row>
    <row r="13" spans="1:7" ht="25.2" x14ac:dyDescent="0.3">
      <c r="B13" s="12" t="s">
        <v>929</v>
      </c>
      <c r="C13" s="12" t="s">
        <v>930</v>
      </c>
      <c r="D13" s="13" t="s">
        <v>1691</v>
      </c>
      <c r="E13" s="13" t="s">
        <v>1301</v>
      </c>
      <c r="F13" s="13" t="s">
        <v>245</v>
      </c>
      <c r="G13" s="13" t="s">
        <v>245</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4-000000000000}">
  <dimension ref="A1:E15"/>
  <sheetViews>
    <sheetView workbookViewId="0"/>
  </sheetViews>
  <sheetFormatPr baseColWidth="10" defaultRowHeight="14.4" x14ac:dyDescent="0.3"/>
  <cols>
    <col min="2" max="2" width="9.6640625" customWidth="1"/>
    <col min="3" max="3" width="65.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PM-NEO'!A1", "Zurück")</f>
        <v>Zurück</v>
      </c>
    </row>
    <row r="3" spans="1:5" x14ac:dyDescent="0.3">
      <c r="B3" s="7" t="s">
        <v>2297</v>
      </c>
    </row>
    <row r="4" spans="1:5" x14ac:dyDescent="0.3">
      <c r="B4" s="3" t="s">
        <v>35</v>
      </c>
      <c r="C4" s="4" t="s">
        <v>394</v>
      </c>
      <c r="D4" s="3" t="s">
        <v>1765</v>
      </c>
      <c r="E4" s="4" t="s">
        <v>1101</v>
      </c>
    </row>
    <row r="5" spans="1:5" ht="37.799999999999997" x14ac:dyDescent="0.3">
      <c r="B5" s="5" t="s">
        <v>913</v>
      </c>
      <c r="C5" s="6" t="s">
        <v>914</v>
      </c>
      <c r="D5" s="5" t="s">
        <v>6</v>
      </c>
      <c r="E5" s="6" t="s">
        <v>2287</v>
      </c>
    </row>
    <row r="6" spans="1:5" ht="37.799999999999997" x14ac:dyDescent="0.3">
      <c r="B6" s="18" t="s">
        <v>913</v>
      </c>
      <c r="C6" s="12" t="s">
        <v>914</v>
      </c>
      <c r="D6" s="18" t="s">
        <v>9</v>
      </c>
      <c r="E6" s="12" t="s">
        <v>2288</v>
      </c>
    </row>
    <row r="7" spans="1:5" x14ac:dyDescent="0.3">
      <c r="B7" s="5" t="s">
        <v>913</v>
      </c>
      <c r="C7" s="6" t="s">
        <v>914</v>
      </c>
      <c r="D7" s="5" t="s">
        <v>12</v>
      </c>
      <c r="E7" s="6" t="s">
        <v>2289</v>
      </c>
    </row>
    <row r="8" spans="1:5" x14ac:dyDescent="0.3">
      <c r="B8" s="18" t="s">
        <v>919</v>
      </c>
      <c r="C8" s="12" t="s">
        <v>920</v>
      </c>
      <c r="D8" s="18" t="s">
        <v>6</v>
      </c>
      <c r="E8" s="12" t="s">
        <v>2290</v>
      </c>
    </row>
    <row r="9" spans="1:5" x14ac:dyDescent="0.3">
      <c r="B9" s="5" t="s">
        <v>921</v>
      </c>
      <c r="C9" s="6" t="s">
        <v>922</v>
      </c>
      <c r="D9" s="5" t="s">
        <v>6</v>
      </c>
      <c r="E9" s="6" t="s">
        <v>2291</v>
      </c>
    </row>
    <row r="10" spans="1:5" x14ac:dyDescent="0.3">
      <c r="B10" s="18" t="s">
        <v>921</v>
      </c>
      <c r="C10" s="12" t="s">
        <v>922</v>
      </c>
      <c r="D10" s="18" t="s">
        <v>12</v>
      </c>
      <c r="E10" s="12" t="s">
        <v>2292</v>
      </c>
    </row>
    <row r="11" spans="1:5" ht="37.799999999999997" x14ac:dyDescent="0.3">
      <c r="B11" s="5" t="s">
        <v>923</v>
      </c>
      <c r="C11" s="6" t="s">
        <v>924</v>
      </c>
      <c r="D11" s="5" t="s">
        <v>6</v>
      </c>
      <c r="E11" s="6" t="s">
        <v>2293</v>
      </c>
    </row>
    <row r="12" spans="1:5" ht="113.4" x14ac:dyDescent="0.3">
      <c r="B12" s="18" t="s">
        <v>925</v>
      </c>
      <c r="C12" s="12" t="s">
        <v>926</v>
      </c>
      <c r="D12" s="18" t="s">
        <v>6</v>
      </c>
      <c r="E12" s="12" t="s">
        <v>2294</v>
      </c>
    </row>
    <row r="13" spans="1:5" x14ac:dyDescent="0.3">
      <c r="B13" s="5" t="s">
        <v>925</v>
      </c>
      <c r="C13" s="6" t="s">
        <v>926</v>
      </c>
      <c r="D13" s="5" t="s">
        <v>9</v>
      </c>
      <c r="E13" s="6" t="s">
        <v>1841</v>
      </c>
    </row>
    <row r="14" spans="1:5" ht="138.6" x14ac:dyDescent="0.3">
      <c r="B14" s="18" t="s">
        <v>927</v>
      </c>
      <c r="C14" s="12" t="s">
        <v>928</v>
      </c>
      <c r="D14" s="18" t="s">
        <v>6</v>
      </c>
      <c r="E14" s="12" t="s">
        <v>2295</v>
      </c>
    </row>
    <row r="15" spans="1:5" ht="189" x14ac:dyDescent="0.3">
      <c r="B15" s="5" t="s">
        <v>929</v>
      </c>
      <c r="C15" s="6" t="s">
        <v>930</v>
      </c>
      <c r="D15" s="5" t="s">
        <v>6</v>
      </c>
      <c r="E15" s="6" t="s">
        <v>2296</v>
      </c>
    </row>
  </sheetData>
  <pageMargins left="0.7" right="0.7" top="0.75" bottom="0.75" header="0.3" footer="0.3"/>
  <pageSetup paperSize="9" orientation="portrait" horizontalDpi="300" verticalDpi="300"/>
</worksheet>
</file>

<file path=xl/worksheets/sheet1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4-000000000000}">
  <dimension ref="A1:F17"/>
  <sheetViews>
    <sheetView workbookViewId="0"/>
  </sheetViews>
  <sheetFormatPr baseColWidth="10" defaultRowHeight="14.4" x14ac:dyDescent="0.3"/>
  <cols>
    <col min="2" max="2" width="9.6640625" customWidth="1"/>
    <col min="3" max="3" width="96.7773437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PM-NEO'!A1", "Zurück")</f>
        <v>Zurück</v>
      </c>
    </row>
    <row r="3" spans="1:6" x14ac:dyDescent="0.3">
      <c r="B3" s="7" t="s">
        <v>2370</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356</v>
      </c>
      <c r="C7" s="6" t="s">
        <v>357</v>
      </c>
      <c r="D7" s="9" t="s">
        <v>1614</v>
      </c>
      <c r="E7" s="9" t="s">
        <v>1862</v>
      </c>
      <c r="F7" s="9" t="s">
        <v>1685</v>
      </c>
    </row>
    <row r="8" spans="1:6" ht="25.2" x14ac:dyDescent="0.3">
      <c r="B8" s="6" t="s">
        <v>358</v>
      </c>
      <c r="C8" s="6" t="s">
        <v>359</v>
      </c>
      <c r="D8" s="9" t="s">
        <v>1600</v>
      </c>
      <c r="E8" s="9" t="s">
        <v>2362</v>
      </c>
      <c r="F8" s="9" t="s">
        <v>107</v>
      </c>
    </row>
    <row r="9" spans="1:6" ht="25.2" x14ac:dyDescent="0.3">
      <c r="B9" s="6" t="s">
        <v>360</v>
      </c>
      <c r="C9" s="6" t="s">
        <v>361</v>
      </c>
      <c r="D9" s="9" t="s">
        <v>1748</v>
      </c>
      <c r="E9" s="9" t="s">
        <v>2363</v>
      </c>
      <c r="F9" s="9" t="s">
        <v>2064</v>
      </c>
    </row>
    <row r="10" spans="1:6" ht="25.2" x14ac:dyDescent="0.3">
      <c r="B10" s="6" t="s">
        <v>364</v>
      </c>
      <c r="C10" s="6" t="s">
        <v>365</v>
      </c>
      <c r="D10" s="9" t="s">
        <v>1751</v>
      </c>
      <c r="E10" s="9" t="s">
        <v>2364</v>
      </c>
      <c r="F10" s="9" t="s">
        <v>1849</v>
      </c>
    </row>
    <row r="11" spans="1:6" ht="25.2" x14ac:dyDescent="0.3">
      <c r="B11" s="6" t="s">
        <v>368</v>
      </c>
      <c r="C11" s="6" t="s">
        <v>369</v>
      </c>
      <c r="D11" s="9" t="s">
        <v>1753</v>
      </c>
      <c r="E11" s="9" t="s">
        <v>2365</v>
      </c>
      <c r="F11" s="9" t="s">
        <v>2366</v>
      </c>
    </row>
    <row r="12" spans="1:6" ht="25.2" x14ac:dyDescent="0.3">
      <c r="B12" s="6" t="s">
        <v>372</v>
      </c>
      <c r="C12" s="6" t="s">
        <v>373</v>
      </c>
      <c r="D12" s="9" t="s">
        <v>1756</v>
      </c>
      <c r="E12" s="9" t="s">
        <v>2367</v>
      </c>
      <c r="F12" s="9" t="s">
        <v>1943</v>
      </c>
    </row>
    <row r="13" spans="1:6" ht="25.2" x14ac:dyDescent="0.3">
      <c r="B13" s="6" t="s">
        <v>374</v>
      </c>
      <c r="C13" s="6" t="s">
        <v>375</v>
      </c>
      <c r="D13" s="9" t="s">
        <v>1721</v>
      </c>
      <c r="E13" s="9" t="s">
        <v>2368</v>
      </c>
      <c r="F13" s="9" t="s">
        <v>1057</v>
      </c>
    </row>
    <row r="14" spans="1:6" x14ac:dyDescent="0.3">
      <c r="B14" s="23" t="s">
        <v>40</v>
      </c>
      <c r="C14" s="23"/>
      <c r="D14" s="29"/>
      <c r="E14" s="29"/>
      <c r="F14" s="29"/>
    </row>
    <row r="15" spans="1:6" ht="25.2" x14ac:dyDescent="0.3">
      <c r="B15" s="6" t="s">
        <v>376</v>
      </c>
      <c r="C15" s="6" t="s">
        <v>42</v>
      </c>
      <c r="D15" s="9" t="s">
        <v>1592</v>
      </c>
      <c r="E15" s="9" t="s">
        <v>1042</v>
      </c>
      <c r="F15" s="9" t="s">
        <v>95</v>
      </c>
    </row>
    <row r="16" spans="1:6" ht="25.2" x14ac:dyDescent="0.3">
      <c r="B16" s="6" t="s">
        <v>377</v>
      </c>
      <c r="C16" s="6" t="s">
        <v>46</v>
      </c>
      <c r="D16" s="9" t="s">
        <v>1582</v>
      </c>
      <c r="E16" s="9" t="s">
        <v>68</v>
      </c>
      <c r="F16" s="9" t="s">
        <v>68</v>
      </c>
    </row>
    <row r="17" spans="2:6" ht="25.2" x14ac:dyDescent="0.3">
      <c r="B17" s="6" t="s">
        <v>378</v>
      </c>
      <c r="C17" s="6" t="s">
        <v>50</v>
      </c>
      <c r="D17" s="9" t="s">
        <v>1594</v>
      </c>
      <c r="E17" s="9" t="s">
        <v>2369</v>
      </c>
      <c r="F17" s="9" t="s">
        <v>1595</v>
      </c>
    </row>
  </sheetData>
  <mergeCells count="6">
    <mergeCell ref="B14:F14"/>
    <mergeCell ref="B4:B5"/>
    <mergeCell ref="C4:C5"/>
    <mergeCell ref="D4:D5"/>
    <mergeCell ref="E4:F4"/>
    <mergeCell ref="B6:F6"/>
  </mergeCells>
  <pageMargins left="0.7" right="0.7" top="0.75" bottom="0.75" header="0.3" footer="0.3"/>
  <pageSetup paperSize="9" orientation="portrait" horizontalDpi="300" verticalDpi="300"/>
</worksheet>
</file>

<file path=xl/worksheets/sheet1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4-000000000000}">
  <dimension ref="A1:E17"/>
  <sheetViews>
    <sheetView workbookViewId="0"/>
  </sheetViews>
  <sheetFormatPr baseColWidth="10" defaultRowHeight="14.4" x14ac:dyDescent="0.3"/>
  <cols>
    <col min="2" max="2" width="9.6640625" customWidth="1"/>
    <col min="3" max="3" width="96.7773437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PM-NEO'!A1", "Zurück")</f>
        <v>Zurück</v>
      </c>
    </row>
    <row r="3" spans="1:5" x14ac:dyDescent="0.3">
      <c r="B3" s="7" t="s">
        <v>2429</v>
      </c>
    </row>
    <row r="4" spans="1:5" x14ac:dyDescent="0.3">
      <c r="B4" s="3" t="s">
        <v>35</v>
      </c>
      <c r="C4" s="4" t="s">
        <v>36</v>
      </c>
      <c r="D4" s="3" t="s">
        <v>1765</v>
      </c>
      <c r="E4" s="4" t="s">
        <v>1101</v>
      </c>
    </row>
    <row r="5" spans="1:5" x14ac:dyDescent="0.3">
      <c r="B5" s="23" t="s">
        <v>56</v>
      </c>
      <c r="C5" s="23"/>
      <c r="D5" s="30"/>
      <c r="E5" s="23"/>
    </row>
    <row r="6" spans="1:5" ht="37.799999999999997" x14ac:dyDescent="0.3">
      <c r="B6" s="5" t="s">
        <v>356</v>
      </c>
      <c r="C6" s="6" t="s">
        <v>357</v>
      </c>
      <c r="D6" s="5" t="s">
        <v>32</v>
      </c>
      <c r="E6" s="6" t="s">
        <v>2419</v>
      </c>
    </row>
    <row r="7" spans="1:5" ht="163.80000000000001" x14ac:dyDescent="0.3">
      <c r="B7" s="5" t="s">
        <v>360</v>
      </c>
      <c r="C7" s="6" t="s">
        <v>361</v>
      </c>
      <c r="D7" s="5" t="s">
        <v>24</v>
      </c>
      <c r="E7" s="6" t="s">
        <v>2420</v>
      </c>
    </row>
    <row r="8" spans="1:5" ht="264.60000000000002" x14ac:dyDescent="0.3">
      <c r="B8" s="5" t="s">
        <v>360</v>
      </c>
      <c r="C8" s="6" t="s">
        <v>361</v>
      </c>
      <c r="D8" s="5" t="s">
        <v>32</v>
      </c>
      <c r="E8" s="6" t="s">
        <v>2421</v>
      </c>
    </row>
    <row r="9" spans="1:5" x14ac:dyDescent="0.3">
      <c r="B9" s="5" t="s">
        <v>364</v>
      </c>
      <c r="C9" s="6" t="s">
        <v>365</v>
      </c>
      <c r="D9" s="5" t="s">
        <v>24</v>
      </c>
      <c r="E9" s="6" t="s">
        <v>2422</v>
      </c>
    </row>
    <row r="10" spans="1:5" ht="63" x14ac:dyDescent="0.3">
      <c r="B10" s="5" t="s">
        <v>364</v>
      </c>
      <c r="C10" s="6" t="s">
        <v>365</v>
      </c>
      <c r="D10" s="5" t="s">
        <v>32</v>
      </c>
      <c r="E10" s="6" t="s">
        <v>2423</v>
      </c>
    </row>
    <row r="11" spans="1:5" ht="113.4" x14ac:dyDescent="0.3">
      <c r="B11" s="5" t="s">
        <v>368</v>
      </c>
      <c r="C11" s="6" t="s">
        <v>369</v>
      </c>
      <c r="D11" s="5" t="s">
        <v>32</v>
      </c>
      <c r="E11" s="6" t="s">
        <v>2424</v>
      </c>
    </row>
    <row r="12" spans="1:5" x14ac:dyDescent="0.3">
      <c r="B12" s="5" t="s">
        <v>372</v>
      </c>
      <c r="C12" s="6" t="s">
        <v>373</v>
      </c>
      <c r="D12" s="5" t="s">
        <v>32</v>
      </c>
      <c r="E12" s="6" t="s">
        <v>2425</v>
      </c>
    </row>
    <row r="13" spans="1:5" x14ac:dyDescent="0.3">
      <c r="B13" s="5" t="s">
        <v>374</v>
      </c>
      <c r="C13" s="6" t="s">
        <v>375</v>
      </c>
      <c r="D13" s="5" t="s">
        <v>24</v>
      </c>
      <c r="E13" s="6" t="s">
        <v>2426</v>
      </c>
    </row>
    <row r="14" spans="1:5" ht="37.799999999999997" x14ac:dyDescent="0.3">
      <c r="B14" s="5" t="s">
        <v>374</v>
      </c>
      <c r="C14" s="6" t="s">
        <v>375</v>
      </c>
      <c r="D14" s="5" t="s">
        <v>32</v>
      </c>
      <c r="E14" s="6" t="s">
        <v>2427</v>
      </c>
    </row>
    <row r="15" spans="1:5" x14ac:dyDescent="0.3">
      <c r="B15" s="23" t="s">
        <v>40</v>
      </c>
      <c r="C15" s="23"/>
      <c r="D15" s="30"/>
      <c r="E15" s="23"/>
    </row>
    <row r="16" spans="1:5" ht="25.2" x14ac:dyDescent="0.3">
      <c r="B16" s="5" t="s">
        <v>378</v>
      </c>
      <c r="C16" s="6" t="s">
        <v>50</v>
      </c>
      <c r="D16" s="5" t="s">
        <v>24</v>
      </c>
      <c r="E16" s="6" t="s">
        <v>2428</v>
      </c>
    </row>
    <row r="17" spans="2:5" x14ac:dyDescent="0.3">
      <c r="B17" s="5" t="s">
        <v>378</v>
      </c>
      <c r="C17" s="6" t="s">
        <v>50</v>
      </c>
      <c r="D17" s="5" t="s">
        <v>32</v>
      </c>
      <c r="E17" s="6" t="s">
        <v>2414</v>
      </c>
    </row>
  </sheetData>
  <mergeCells count="2">
    <mergeCell ref="B5:E5"/>
    <mergeCell ref="B15:E15"/>
  </mergeCells>
  <pageMargins left="0.7" right="0.7" top="0.75" bottom="0.75" header="0.3" footer="0.3"/>
  <pageSetup paperSize="9" orientation="portrait" horizontalDpi="300" verticalDpi="300"/>
</worksheet>
</file>

<file path=xl/worksheets/sheet1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4-000000000000}">
  <dimension ref="A1:H13"/>
  <sheetViews>
    <sheetView workbookViewId="0"/>
  </sheetViews>
  <sheetFormatPr baseColWidth="10" defaultRowHeight="14.4" x14ac:dyDescent="0.3"/>
  <cols>
    <col min="2" max="2" width="9.6640625" customWidth="1"/>
    <col min="3" max="3" width="60.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PM-NEO'!A1", "Zurück")</f>
        <v>Zurück</v>
      </c>
    </row>
    <row r="3" spans="1:8" x14ac:dyDescent="0.3">
      <c r="B3" s="7" t="s">
        <v>2687</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913</v>
      </c>
      <c r="C6" s="6" t="s">
        <v>914</v>
      </c>
      <c r="D6" s="9" t="s">
        <v>2096</v>
      </c>
      <c r="E6" s="9" t="s">
        <v>2682</v>
      </c>
      <c r="F6" s="9" t="s">
        <v>2683</v>
      </c>
      <c r="G6" s="9" t="s">
        <v>2098</v>
      </c>
      <c r="H6" s="9" t="s">
        <v>916</v>
      </c>
    </row>
    <row r="7" spans="1:8" ht="25.2" x14ac:dyDescent="0.3">
      <c r="B7" s="12" t="s">
        <v>917</v>
      </c>
      <c r="C7" s="12" t="s">
        <v>918</v>
      </c>
      <c r="D7" s="13" t="s">
        <v>1614</v>
      </c>
      <c r="E7" s="13" t="s">
        <v>1615</v>
      </c>
      <c r="F7" s="13" t="s">
        <v>1746</v>
      </c>
      <c r="G7" s="13" t="s">
        <v>156</v>
      </c>
      <c r="H7" s="13" t="s">
        <v>156</v>
      </c>
    </row>
    <row r="8" spans="1:8" ht="25.2" x14ac:dyDescent="0.3">
      <c r="B8" s="6" t="s">
        <v>919</v>
      </c>
      <c r="C8" s="6" t="s">
        <v>920</v>
      </c>
      <c r="D8" s="9" t="s">
        <v>1632</v>
      </c>
      <c r="E8" s="9" t="s">
        <v>229</v>
      </c>
      <c r="F8" s="9" t="s">
        <v>1050</v>
      </c>
      <c r="G8" s="9" t="s">
        <v>2099</v>
      </c>
      <c r="H8" s="9" t="s">
        <v>229</v>
      </c>
    </row>
    <row r="9" spans="1:8" ht="25.2" x14ac:dyDescent="0.3">
      <c r="B9" s="12" t="s">
        <v>921</v>
      </c>
      <c r="C9" s="12" t="s">
        <v>922</v>
      </c>
      <c r="D9" s="13" t="s">
        <v>1609</v>
      </c>
      <c r="E9" s="13" t="s">
        <v>2100</v>
      </c>
      <c r="F9" s="13" t="s">
        <v>2684</v>
      </c>
      <c r="G9" s="13" t="s">
        <v>146</v>
      </c>
      <c r="H9" s="13" t="s">
        <v>146</v>
      </c>
    </row>
    <row r="10" spans="1:8" ht="25.2" x14ac:dyDescent="0.3">
      <c r="B10" s="6" t="s">
        <v>923</v>
      </c>
      <c r="C10" s="6" t="s">
        <v>924</v>
      </c>
      <c r="D10" s="9" t="s">
        <v>1611</v>
      </c>
      <c r="E10" s="9" t="s">
        <v>149</v>
      </c>
      <c r="F10" s="9" t="s">
        <v>1414</v>
      </c>
      <c r="G10" s="9" t="s">
        <v>1916</v>
      </c>
      <c r="H10" s="9" t="s">
        <v>149</v>
      </c>
    </row>
    <row r="11" spans="1:8" ht="25.2" x14ac:dyDescent="0.3">
      <c r="B11" s="12" t="s">
        <v>925</v>
      </c>
      <c r="C11" s="12" t="s">
        <v>926</v>
      </c>
      <c r="D11" s="13" t="s">
        <v>1650</v>
      </c>
      <c r="E11" s="13" t="s">
        <v>769</v>
      </c>
      <c r="F11" s="13" t="s">
        <v>2102</v>
      </c>
      <c r="G11" s="13" t="s">
        <v>2685</v>
      </c>
      <c r="H11" s="13" t="s">
        <v>769</v>
      </c>
    </row>
    <row r="12" spans="1:8" ht="25.2" x14ac:dyDescent="0.3">
      <c r="B12" s="6" t="s">
        <v>927</v>
      </c>
      <c r="C12" s="6" t="s">
        <v>928</v>
      </c>
      <c r="D12" s="9" t="s">
        <v>1611</v>
      </c>
      <c r="E12" s="9" t="s">
        <v>149</v>
      </c>
      <c r="F12" s="9" t="s">
        <v>2686</v>
      </c>
      <c r="G12" s="9" t="s">
        <v>149</v>
      </c>
      <c r="H12" s="9" t="s">
        <v>1096</v>
      </c>
    </row>
    <row r="13" spans="1:8" ht="25.2" x14ac:dyDescent="0.3">
      <c r="B13" s="12" t="s">
        <v>929</v>
      </c>
      <c r="C13" s="12" t="s">
        <v>930</v>
      </c>
      <c r="D13" s="13" t="s">
        <v>1691</v>
      </c>
      <c r="E13" s="13" t="s">
        <v>245</v>
      </c>
      <c r="F13" s="13" t="s">
        <v>2614</v>
      </c>
      <c r="G13" s="13" t="s">
        <v>1874</v>
      </c>
      <c r="H13" s="13" t="s">
        <v>245</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4-000000000000}">
  <dimension ref="A1:E12"/>
  <sheetViews>
    <sheetView workbookViewId="0"/>
  </sheetViews>
  <sheetFormatPr baseColWidth="10" defaultRowHeight="14.4" x14ac:dyDescent="0.3"/>
  <cols>
    <col min="2" max="2" width="9.6640625" customWidth="1"/>
    <col min="3" max="3" width="60.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PM-NEO'!A1", "Zurück")</f>
        <v>Zurück</v>
      </c>
    </row>
    <row r="3" spans="1:5" x14ac:dyDescent="0.3">
      <c r="B3" s="7" t="s">
        <v>2893</v>
      </c>
    </row>
    <row r="4" spans="1:5" x14ac:dyDescent="0.3">
      <c r="B4" s="3" t="s">
        <v>35</v>
      </c>
      <c r="C4" s="4" t="s">
        <v>394</v>
      </c>
      <c r="D4" s="3" t="s">
        <v>1765</v>
      </c>
      <c r="E4" s="4" t="s">
        <v>1101</v>
      </c>
    </row>
    <row r="5" spans="1:5" ht="37.799999999999997" x14ac:dyDescent="0.3">
      <c r="B5" s="5" t="s">
        <v>913</v>
      </c>
      <c r="C5" s="6" t="s">
        <v>914</v>
      </c>
      <c r="D5" s="5" t="s">
        <v>26</v>
      </c>
      <c r="E5" s="6" t="s">
        <v>2885</v>
      </c>
    </row>
    <row r="6" spans="1:5" ht="63" x14ac:dyDescent="0.3">
      <c r="B6" s="18" t="s">
        <v>913</v>
      </c>
      <c r="C6" s="12" t="s">
        <v>914</v>
      </c>
      <c r="D6" s="18" t="s">
        <v>28</v>
      </c>
      <c r="E6" s="12" t="s">
        <v>2886</v>
      </c>
    </row>
    <row r="7" spans="1:5" x14ac:dyDescent="0.3">
      <c r="B7" s="5" t="s">
        <v>917</v>
      </c>
      <c r="C7" s="6" t="s">
        <v>918</v>
      </c>
      <c r="D7" s="5" t="s">
        <v>26</v>
      </c>
      <c r="E7" s="6" t="s">
        <v>2887</v>
      </c>
    </row>
    <row r="8" spans="1:5" x14ac:dyDescent="0.3">
      <c r="B8" s="18" t="s">
        <v>917</v>
      </c>
      <c r="C8" s="12" t="s">
        <v>918</v>
      </c>
      <c r="D8" s="18" t="s">
        <v>28</v>
      </c>
      <c r="E8" s="12" t="s">
        <v>2888</v>
      </c>
    </row>
    <row r="9" spans="1:5" x14ac:dyDescent="0.3">
      <c r="B9" s="5" t="s">
        <v>921</v>
      </c>
      <c r="C9" s="6" t="s">
        <v>922</v>
      </c>
      <c r="D9" s="5" t="s">
        <v>26</v>
      </c>
      <c r="E9" s="6" t="s">
        <v>2889</v>
      </c>
    </row>
    <row r="10" spans="1:5" x14ac:dyDescent="0.3">
      <c r="B10" s="18" t="s">
        <v>925</v>
      </c>
      <c r="C10" s="12" t="s">
        <v>926</v>
      </c>
      <c r="D10" s="18" t="s">
        <v>30</v>
      </c>
      <c r="E10" s="12" t="s">
        <v>2890</v>
      </c>
    </row>
    <row r="11" spans="1:5" x14ac:dyDescent="0.3">
      <c r="B11" s="5" t="s">
        <v>927</v>
      </c>
      <c r="C11" s="6" t="s">
        <v>928</v>
      </c>
      <c r="D11" s="5" t="s">
        <v>32</v>
      </c>
      <c r="E11" s="6" t="s">
        <v>2891</v>
      </c>
    </row>
    <row r="12" spans="1:5" x14ac:dyDescent="0.3">
      <c r="B12" s="18" t="s">
        <v>929</v>
      </c>
      <c r="C12" s="12" t="s">
        <v>930</v>
      </c>
      <c r="D12" s="18" t="s">
        <v>30</v>
      </c>
      <c r="E12" s="12" t="s">
        <v>2892</v>
      </c>
    </row>
  </sheetData>
  <pageMargins left="0.7" right="0.7" top="0.75" bottom="0.75" header="0.3" footer="0.3"/>
  <pageSetup paperSize="9" orientation="portrait" horizontalDpi="300" verticalDpi="300"/>
</worksheet>
</file>

<file path=xl/worksheets/sheet1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4-000000000000}">
  <dimension ref="A1:E17"/>
  <sheetViews>
    <sheetView workbookViewId="0"/>
  </sheetViews>
  <sheetFormatPr baseColWidth="10" defaultRowHeight="14.4" x14ac:dyDescent="0.3"/>
  <cols>
    <col min="2" max="2" width="9.6640625" customWidth="1"/>
    <col min="3" max="3" width="96.7773437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PM-NEO'!A1", "Zurück")</f>
        <v>Zurück</v>
      </c>
    </row>
    <row r="3" spans="1:5" x14ac:dyDescent="0.3">
      <c r="B3" s="7" t="s">
        <v>2950</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356</v>
      </c>
      <c r="C7" s="6" t="s">
        <v>357</v>
      </c>
      <c r="D7" s="9" t="s">
        <v>1614</v>
      </c>
      <c r="E7" s="9" t="s">
        <v>1615</v>
      </c>
    </row>
    <row r="8" spans="1:5" ht="25.2" x14ac:dyDescent="0.3">
      <c r="B8" s="6" t="s">
        <v>358</v>
      </c>
      <c r="C8" s="6" t="s">
        <v>359</v>
      </c>
      <c r="D8" s="9" t="s">
        <v>1600</v>
      </c>
      <c r="E8" s="9" t="s">
        <v>107</v>
      </c>
    </row>
    <row r="9" spans="1:5" ht="25.2" x14ac:dyDescent="0.3">
      <c r="B9" s="6" t="s">
        <v>360</v>
      </c>
      <c r="C9" s="6" t="s">
        <v>361</v>
      </c>
      <c r="D9" s="9" t="s">
        <v>1748</v>
      </c>
      <c r="E9" s="9" t="s">
        <v>1750</v>
      </c>
    </row>
    <row r="10" spans="1:5" ht="25.2" x14ac:dyDescent="0.3">
      <c r="B10" s="6" t="s">
        <v>364</v>
      </c>
      <c r="C10" s="6" t="s">
        <v>365</v>
      </c>
      <c r="D10" s="9" t="s">
        <v>1751</v>
      </c>
      <c r="E10" s="9" t="s">
        <v>1223</v>
      </c>
    </row>
    <row r="11" spans="1:5" ht="25.2" x14ac:dyDescent="0.3">
      <c r="B11" s="6" t="s">
        <v>368</v>
      </c>
      <c r="C11" s="6" t="s">
        <v>369</v>
      </c>
      <c r="D11" s="9" t="s">
        <v>1753</v>
      </c>
      <c r="E11" s="9" t="s">
        <v>2076</v>
      </c>
    </row>
    <row r="12" spans="1:5" ht="25.2" x14ac:dyDescent="0.3">
      <c r="B12" s="6" t="s">
        <v>372</v>
      </c>
      <c r="C12" s="6" t="s">
        <v>373</v>
      </c>
      <c r="D12" s="9" t="s">
        <v>1756</v>
      </c>
      <c r="E12" s="9" t="s">
        <v>213</v>
      </c>
    </row>
    <row r="13" spans="1:5" ht="25.2" x14ac:dyDescent="0.3">
      <c r="B13" s="6" t="s">
        <v>374</v>
      </c>
      <c r="C13" s="6" t="s">
        <v>375</v>
      </c>
      <c r="D13" s="9" t="s">
        <v>1721</v>
      </c>
      <c r="E13" s="9" t="s">
        <v>305</v>
      </c>
    </row>
    <row r="14" spans="1:5" x14ac:dyDescent="0.3">
      <c r="B14" s="23" t="s">
        <v>40</v>
      </c>
      <c r="C14" s="23"/>
      <c r="D14" s="29"/>
      <c r="E14" s="29"/>
    </row>
    <row r="15" spans="1:5" ht="25.2" x14ac:dyDescent="0.3">
      <c r="B15" s="6" t="s">
        <v>376</v>
      </c>
      <c r="C15" s="6" t="s">
        <v>42</v>
      </c>
      <c r="D15" s="9" t="s">
        <v>1592</v>
      </c>
      <c r="E15" s="9" t="s">
        <v>95</v>
      </c>
    </row>
    <row r="16" spans="1:5" ht="25.2" x14ac:dyDescent="0.3">
      <c r="B16" s="6" t="s">
        <v>377</v>
      </c>
      <c r="C16" s="6" t="s">
        <v>46</v>
      </c>
      <c r="D16" s="9" t="s">
        <v>1582</v>
      </c>
      <c r="E16" s="9" t="s">
        <v>1070</v>
      </c>
    </row>
    <row r="17" spans="2:5" ht="25.2" x14ac:dyDescent="0.3">
      <c r="B17" s="6" t="s">
        <v>378</v>
      </c>
      <c r="C17" s="6" t="s">
        <v>50</v>
      </c>
      <c r="D17" s="9" t="s">
        <v>1594</v>
      </c>
      <c r="E17" s="9" t="s">
        <v>1595</v>
      </c>
    </row>
  </sheetData>
  <mergeCells count="5">
    <mergeCell ref="B4:B5"/>
    <mergeCell ref="C4:C5"/>
    <mergeCell ref="D4:D5"/>
    <mergeCell ref="B6:E6"/>
    <mergeCell ref="B14:E14"/>
  </mergeCells>
  <pageMargins left="0.7" right="0.7" top="0.75" bottom="0.75" header="0.3" footer="0.3"/>
  <pageSetup paperSize="9" orientation="portrait" horizontalDpi="300" verticalDpi="300"/>
</worksheet>
</file>

<file path=xl/worksheets/sheet1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4-000000000000}">
  <dimension ref="A1:E12"/>
  <sheetViews>
    <sheetView workbookViewId="0"/>
  </sheetViews>
  <sheetFormatPr baseColWidth="10" defaultRowHeight="14.4" x14ac:dyDescent="0.3"/>
  <cols>
    <col min="2" max="2" width="9.6640625" customWidth="1"/>
    <col min="3" max="3" width="74.44140625" customWidth="1"/>
    <col min="4" max="4" width="9.6640625" customWidth="1"/>
    <col min="5" max="5" width="160.21875" customWidth="1"/>
  </cols>
  <sheetData>
    <row r="1" spans="1:5" x14ac:dyDescent="0.3">
      <c r="A1" s="2" t="str">
        <f>HYPERLINK("#'Auswahl Auswertungsmodul'!A1", "Zurück zum Start")</f>
        <v>Zurück zum Start</v>
      </c>
    </row>
    <row r="2" spans="1:5" x14ac:dyDescent="0.3">
      <c r="A2" s="2" t="str">
        <f>HYPERLINK("#'Auswahl PM-NEO'!A1", "Zurück")</f>
        <v>Zurück</v>
      </c>
    </row>
    <row r="3" spans="1:5" x14ac:dyDescent="0.3">
      <c r="B3" s="7" t="s">
        <v>3003</v>
      </c>
    </row>
    <row r="4" spans="1:5" x14ac:dyDescent="0.3">
      <c r="B4" s="3" t="s">
        <v>35</v>
      </c>
      <c r="C4" s="4" t="s">
        <v>36</v>
      </c>
      <c r="D4" s="3" t="s">
        <v>1765</v>
      </c>
      <c r="E4" s="4" t="s">
        <v>1101</v>
      </c>
    </row>
    <row r="5" spans="1:5" x14ac:dyDescent="0.3">
      <c r="B5" s="23" t="s">
        <v>56</v>
      </c>
      <c r="C5" s="23"/>
      <c r="D5" s="30"/>
      <c r="E5" s="23"/>
    </row>
    <row r="6" spans="1:5" x14ac:dyDescent="0.3">
      <c r="B6" s="5" t="s">
        <v>356</v>
      </c>
      <c r="C6" s="6" t="s">
        <v>357</v>
      </c>
      <c r="D6" s="5" t="s">
        <v>22</v>
      </c>
      <c r="E6" s="6" t="s">
        <v>2998</v>
      </c>
    </row>
    <row r="7" spans="1:5" ht="37.799999999999997" x14ac:dyDescent="0.3">
      <c r="B7" s="5" t="s">
        <v>360</v>
      </c>
      <c r="C7" s="6" t="s">
        <v>361</v>
      </c>
      <c r="D7" s="5" t="s">
        <v>22</v>
      </c>
      <c r="E7" s="6" t="s">
        <v>2999</v>
      </c>
    </row>
    <row r="8" spans="1:5" x14ac:dyDescent="0.3">
      <c r="B8" s="5" t="s">
        <v>364</v>
      </c>
      <c r="C8" s="6" t="s">
        <v>365</v>
      </c>
      <c r="D8" s="5" t="s">
        <v>22</v>
      </c>
      <c r="E8" s="6" t="s">
        <v>3000</v>
      </c>
    </row>
    <row r="9" spans="1:5" x14ac:dyDescent="0.3">
      <c r="B9" s="5" t="s">
        <v>368</v>
      </c>
      <c r="C9" s="6" t="s">
        <v>369</v>
      </c>
      <c r="D9" s="5" t="s">
        <v>22</v>
      </c>
      <c r="E9" s="6" t="s">
        <v>2998</v>
      </c>
    </row>
    <row r="10" spans="1:5" x14ac:dyDescent="0.3">
      <c r="B10" s="23" t="s">
        <v>40</v>
      </c>
      <c r="C10" s="23"/>
      <c r="D10" s="30"/>
      <c r="E10" s="23"/>
    </row>
    <row r="11" spans="1:5" x14ac:dyDescent="0.3">
      <c r="B11" s="5" t="s">
        <v>377</v>
      </c>
      <c r="C11" s="6" t="s">
        <v>46</v>
      </c>
      <c r="D11" s="5" t="s">
        <v>22</v>
      </c>
      <c r="E11" s="6" t="s">
        <v>3001</v>
      </c>
    </row>
    <row r="12" spans="1:5" x14ac:dyDescent="0.3">
      <c r="B12" s="5" t="s">
        <v>378</v>
      </c>
      <c r="C12" s="6" t="s">
        <v>50</v>
      </c>
      <c r="D12" s="5" t="s">
        <v>22</v>
      </c>
      <c r="E12" s="6" t="s">
        <v>3002</v>
      </c>
    </row>
  </sheetData>
  <mergeCells count="2">
    <mergeCell ref="B5:E5"/>
    <mergeCell ref="B10:E10"/>
  </mergeCells>
  <pageMargins left="0.7" right="0.7" top="0.75" bottom="0.75" header="0.3" footer="0.3"/>
  <pageSetup paperSize="9" orientation="portrait" horizontalDpi="300" verticalDpi="30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D6"/>
  <sheetViews>
    <sheetView workbookViewId="0"/>
  </sheetViews>
  <sheetFormatPr baseColWidth="10" defaultRowHeight="14.4" x14ac:dyDescent="0.3"/>
  <cols>
    <col min="2" max="2" width="9.6640625" customWidth="1"/>
    <col min="3" max="3" width="120.6640625" customWidth="1"/>
    <col min="4" max="4" width="250.6640625" customWidth="1"/>
  </cols>
  <sheetData>
    <row r="1" spans="1:4" x14ac:dyDescent="0.3">
      <c r="A1" s="2" t="str">
        <f>HYPERLINK("#'Auswahl Auswertungsmodul'!A1", "Zurück zum Start")</f>
        <v>Zurück zum Start</v>
      </c>
    </row>
    <row r="2" spans="1:4" x14ac:dyDescent="0.3">
      <c r="A2" s="2" t="str">
        <f>HYPERLINK("#'Auswahl WI-NI-A'!A1", "Zurück")</f>
        <v>Zurück</v>
      </c>
    </row>
    <row r="3" spans="1:4" x14ac:dyDescent="0.3">
      <c r="B3" s="7" t="s">
        <v>1484</v>
      </c>
    </row>
    <row r="4" spans="1:4" x14ac:dyDescent="0.3">
      <c r="B4" s="3" t="s">
        <v>35</v>
      </c>
      <c r="C4" s="4" t="s">
        <v>394</v>
      </c>
      <c r="D4" s="4" t="s">
        <v>1101</v>
      </c>
    </row>
    <row r="5" spans="1:4" ht="88.2" x14ac:dyDescent="0.3">
      <c r="B5" s="5" t="s">
        <v>682</v>
      </c>
      <c r="C5" s="6" t="s">
        <v>683</v>
      </c>
      <c r="D5" s="6" t="s">
        <v>1482</v>
      </c>
    </row>
    <row r="6" spans="1:4" ht="37.799999999999997" x14ac:dyDescent="0.3">
      <c r="B6" s="18" t="s">
        <v>684</v>
      </c>
      <c r="C6" s="12" t="s">
        <v>685</v>
      </c>
      <c r="D6" s="12" t="s">
        <v>1483</v>
      </c>
    </row>
  </sheetData>
  <pageMargins left="0.7" right="0.7" top="0.75" bottom="0.75" header="0.3" footer="0.3"/>
  <pageSetup paperSize="9" orientation="portrait" horizontalDpi="300" verticalDpi="300"/>
</worksheet>
</file>

<file path=xl/worksheets/sheet1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4-000000000000}">
  <dimension ref="A1:H13"/>
  <sheetViews>
    <sheetView workbookViewId="0"/>
  </sheetViews>
  <sheetFormatPr baseColWidth="10" defaultRowHeight="14.4" x14ac:dyDescent="0.3"/>
  <cols>
    <col min="2" max="2" width="9.6640625" customWidth="1"/>
    <col min="3" max="3" width="60.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PM-NEO'!A1", "Zurück")</f>
        <v>Zurück</v>
      </c>
    </row>
    <row r="3" spans="1:8" x14ac:dyDescent="0.3">
      <c r="B3" s="7" t="s">
        <v>3124</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913</v>
      </c>
      <c r="C6" s="6" t="s">
        <v>914</v>
      </c>
      <c r="D6" s="9" t="s">
        <v>2096</v>
      </c>
      <c r="E6" s="9" t="s">
        <v>916</v>
      </c>
      <c r="F6" s="9" t="s">
        <v>916</v>
      </c>
      <c r="G6" s="9" t="s">
        <v>916</v>
      </c>
      <c r="H6" s="9" t="s">
        <v>1413</v>
      </c>
    </row>
    <row r="7" spans="1:8" ht="25.2" x14ac:dyDescent="0.3">
      <c r="B7" s="12" t="s">
        <v>917</v>
      </c>
      <c r="C7" s="12" t="s">
        <v>918</v>
      </c>
      <c r="D7" s="13" t="s">
        <v>1614</v>
      </c>
      <c r="E7" s="13" t="s">
        <v>1685</v>
      </c>
      <c r="F7" s="13" t="s">
        <v>156</v>
      </c>
      <c r="G7" s="13" t="s">
        <v>156</v>
      </c>
      <c r="H7" s="13" t="s">
        <v>1615</v>
      </c>
    </row>
    <row r="8" spans="1:8" ht="25.2" x14ac:dyDescent="0.3">
      <c r="B8" s="6" t="s">
        <v>919</v>
      </c>
      <c r="C8" s="6" t="s">
        <v>920</v>
      </c>
      <c r="D8" s="9" t="s">
        <v>1632</v>
      </c>
      <c r="E8" s="9" t="s">
        <v>2099</v>
      </c>
      <c r="F8" s="9" t="s">
        <v>229</v>
      </c>
      <c r="G8" s="9" t="s">
        <v>229</v>
      </c>
      <c r="H8" s="9" t="s">
        <v>229</v>
      </c>
    </row>
    <row r="9" spans="1:8" ht="25.2" x14ac:dyDescent="0.3">
      <c r="B9" s="12" t="s">
        <v>921</v>
      </c>
      <c r="C9" s="12" t="s">
        <v>922</v>
      </c>
      <c r="D9" s="13" t="s">
        <v>1609</v>
      </c>
      <c r="E9" s="13" t="s">
        <v>146</v>
      </c>
      <c r="F9" s="13" t="s">
        <v>146</v>
      </c>
      <c r="G9" s="13" t="s">
        <v>146</v>
      </c>
      <c r="H9" s="13" t="s">
        <v>2100</v>
      </c>
    </row>
    <row r="10" spans="1:8" ht="25.2" x14ac:dyDescent="0.3">
      <c r="B10" s="6" t="s">
        <v>923</v>
      </c>
      <c r="C10" s="6" t="s">
        <v>924</v>
      </c>
      <c r="D10" s="9" t="s">
        <v>1611</v>
      </c>
      <c r="E10" s="9" t="s">
        <v>149</v>
      </c>
      <c r="F10" s="9" t="s">
        <v>149</v>
      </c>
      <c r="G10" s="9" t="s">
        <v>149</v>
      </c>
      <c r="H10" s="9" t="s">
        <v>149</v>
      </c>
    </row>
    <row r="11" spans="1:8" ht="25.2" x14ac:dyDescent="0.3">
      <c r="B11" s="12" t="s">
        <v>925</v>
      </c>
      <c r="C11" s="12" t="s">
        <v>926</v>
      </c>
      <c r="D11" s="13" t="s">
        <v>1650</v>
      </c>
      <c r="E11" s="13" t="s">
        <v>2102</v>
      </c>
      <c r="F11" s="13" t="s">
        <v>769</v>
      </c>
      <c r="G11" s="13" t="s">
        <v>1652</v>
      </c>
      <c r="H11" s="13" t="s">
        <v>1652</v>
      </c>
    </row>
    <row r="12" spans="1:8" ht="25.2" x14ac:dyDescent="0.3">
      <c r="B12" s="6" t="s">
        <v>927</v>
      </c>
      <c r="C12" s="6" t="s">
        <v>928</v>
      </c>
      <c r="D12" s="9" t="s">
        <v>1611</v>
      </c>
      <c r="E12" s="9" t="s">
        <v>149</v>
      </c>
      <c r="F12" s="9" t="s">
        <v>149</v>
      </c>
      <c r="G12" s="9" t="s">
        <v>149</v>
      </c>
      <c r="H12" s="9" t="s">
        <v>2101</v>
      </c>
    </row>
    <row r="13" spans="1:8" ht="25.2" x14ac:dyDescent="0.3">
      <c r="B13" s="12" t="s">
        <v>929</v>
      </c>
      <c r="C13" s="12" t="s">
        <v>930</v>
      </c>
      <c r="D13" s="13" t="s">
        <v>1691</v>
      </c>
      <c r="E13" s="13" t="s">
        <v>245</v>
      </c>
      <c r="F13" s="13" t="s">
        <v>245</v>
      </c>
      <c r="G13" s="13" t="s">
        <v>245</v>
      </c>
      <c r="H13" s="13" t="s">
        <v>1023</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4-000000000000}">
  <dimension ref="A1:E10"/>
  <sheetViews>
    <sheetView workbookViewId="0"/>
  </sheetViews>
  <sheetFormatPr baseColWidth="10" defaultRowHeight="14.4" x14ac:dyDescent="0.3"/>
  <cols>
    <col min="2" max="2" width="9.6640625" customWidth="1"/>
    <col min="3" max="3" width="60.6640625" customWidth="1"/>
    <col min="4" max="4" width="11.6640625" customWidth="1"/>
    <col min="5" max="5" width="250.6640625" customWidth="1"/>
  </cols>
  <sheetData>
    <row r="1" spans="1:5" x14ac:dyDescent="0.3">
      <c r="A1" s="2" t="str">
        <f>HYPERLINK("#'Auswahl Auswertungsmodul'!A1", "Zurück zum Start")</f>
        <v>Zurück zum Start</v>
      </c>
    </row>
    <row r="2" spans="1:5" x14ac:dyDescent="0.3">
      <c r="A2" s="2" t="str">
        <f>HYPERLINK("#'Auswahl PM-NEO'!A1", "Zurück")</f>
        <v>Zurück</v>
      </c>
    </row>
    <row r="3" spans="1:5" x14ac:dyDescent="0.3">
      <c r="B3" s="7" t="s">
        <v>3278</v>
      </c>
    </row>
    <row r="4" spans="1:5" x14ac:dyDescent="0.3">
      <c r="B4" s="3" t="s">
        <v>35</v>
      </c>
      <c r="C4" s="4" t="s">
        <v>394</v>
      </c>
      <c r="D4" s="3" t="s">
        <v>1765</v>
      </c>
      <c r="E4" s="4" t="s">
        <v>1101</v>
      </c>
    </row>
    <row r="5" spans="1:5" x14ac:dyDescent="0.3">
      <c r="B5" s="5" t="s">
        <v>913</v>
      </c>
      <c r="C5" s="6" t="s">
        <v>914</v>
      </c>
      <c r="D5" s="5" t="s">
        <v>22</v>
      </c>
      <c r="E5" s="6" t="s">
        <v>3274</v>
      </c>
    </row>
    <row r="6" spans="1:5" x14ac:dyDescent="0.3">
      <c r="B6" s="18" t="s">
        <v>917</v>
      </c>
      <c r="C6" s="12" t="s">
        <v>918</v>
      </c>
      <c r="D6" s="18" t="s">
        <v>22</v>
      </c>
      <c r="E6" s="12" t="s">
        <v>3274</v>
      </c>
    </row>
    <row r="7" spans="1:5" x14ac:dyDescent="0.3">
      <c r="B7" s="5" t="s">
        <v>921</v>
      </c>
      <c r="C7" s="6" t="s">
        <v>922</v>
      </c>
      <c r="D7" s="5" t="s">
        <v>22</v>
      </c>
      <c r="E7" s="6" t="s">
        <v>3001</v>
      </c>
    </row>
    <row r="8" spans="1:5" ht="37.799999999999997" x14ac:dyDescent="0.3">
      <c r="B8" s="18" t="s">
        <v>925</v>
      </c>
      <c r="C8" s="12" t="s">
        <v>926</v>
      </c>
      <c r="D8" s="18" t="s">
        <v>3139</v>
      </c>
      <c r="E8" s="12" t="s">
        <v>3275</v>
      </c>
    </row>
    <row r="9" spans="1:5" ht="37.799999999999997" x14ac:dyDescent="0.3">
      <c r="B9" s="5" t="s">
        <v>927</v>
      </c>
      <c r="C9" s="6" t="s">
        <v>928</v>
      </c>
      <c r="D9" s="5" t="s">
        <v>22</v>
      </c>
      <c r="E9" s="6" t="s">
        <v>3276</v>
      </c>
    </row>
    <row r="10" spans="1:5" ht="37.799999999999997" x14ac:dyDescent="0.3">
      <c r="B10" s="18" t="s">
        <v>929</v>
      </c>
      <c r="C10" s="12" t="s">
        <v>930</v>
      </c>
      <c r="D10" s="18" t="s">
        <v>22</v>
      </c>
      <c r="E10" s="12" t="s">
        <v>3277</v>
      </c>
    </row>
  </sheetData>
  <pageMargins left="0.7" right="0.7" top="0.75" bottom="0.75" header="0.3" footer="0.3"/>
  <pageSetup paperSize="9" orientation="portrait" horizontalDpi="300" verticalDpi="300"/>
</worksheet>
</file>

<file path=xl/worksheets/sheet1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4-000000000000}">
  <dimension ref="A1:G13"/>
  <sheetViews>
    <sheetView workbookViewId="0"/>
  </sheetViews>
  <sheetFormatPr baseColWidth="10" defaultRowHeight="14.4" x14ac:dyDescent="0.3"/>
  <cols>
    <col min="2" max="2" width="9.6640625" customWidth="1"/>
    <col min="3" max="3" width="60.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PM-NEO'!A1", "Zurück")</f>
        <v>Zurück</v>
      </c>
    </row>
    <row r="3" spans="1:7" x14ac:dyDescent="0.3">
      <c r="B3" s="7" t="s">
        <v>3405</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913</v>
      </c>
      <c r="C6" s="6" t="s">
        <v>914</v>
      </c>
      <c r="D6" s="9" t="s">
        <v>993</v>
      </c>
      <c r="E6" s="9" t="s">
        <v>3404</v>
      </c>
      <c r="F6" s="9" t="s">
        <v>95</v>
      </c>
      <c r="G6" s="9" t="s">
        <v>3404</v>
      </c>
    </row>
    <row r="7" spans="1:7" ht="25.2" x14ac:dyDescent="0.3">
      <c r="B7" s="12" t="s">
        <v>917</v>
      </c>
      <c r="C7" s="12" t="s">
        <v>918</v>
      </c>
      <c r="D7" s="13" t="s">
        <v>1019</v>
      </c>
      <c r="E7" s="13" t="s">
        <v>229</v>
      </c>
      <c r="F7" s="13" t="s">
        <v>83</v>
      </c>
      <c r="G7" s="13" t="s">
        <v>229</v>
      </c>
    </row>
    <row r="8" spans="1:7" ht="25.2" x14ac:dyDescent="0.3">
      <c r="B8" s="6" t="s">
        <v>919</v>
      </c>
      <c r="C8" s="6" t="s">
        <v>920</v>
      </c>
      <c r="D8" s="9" t="s">
        <v>86</v>
      </c>
      <c r="E8" s="9" t="s">
        <v>113</v>
      </c>
      <c r="F8" s="9" t="s">
        <v>87</v>
      </c>
      <c r="G8" s="9" t="s">
        <v>113</v>
      </c>
    </row>
    <row r="9" spans="1:7" ht="25.2" x14ac:dyDescent="0.3">
      <c r="B9" s="12" t="s">
        <v>921</v>
      </c>
      <c r="C9" s="12" t="s">
        <v>922</v>
      </c>
      <c r="D9" s="13" t="s">
        <v>83</v>
      </c>
      <c r="E9" s="13" t="s">
        <v>149</v>
      </c>
      <c r="F9" s="13" t="s">
        <v>83</v>
      </c>
      <c r="G9" s="13" t="s">
        <v>149</v>
      </c>
    </row>
    <row r="10" spans="1:7" ht="25.2" x14ac:dyDescent="0.3">
      <c r="B10" s="6" t="s">
        <v>923</v>
      </c>
      <c r="C10" s="6" t="s">
        <v>924</v>
      </c>
      <c r="D10" s="9" t="s">
        <v>83</v>
      </c>
      <c r="E10" s="9" t="s">
        <v>99</v>
      </c>
      <c r="F10" s="9" t="s">
        <v>83</v>
      </c>
      <c r="G10" s="9" t="s">
        <v>99</v>
      </c>
    </row>
    <row r="11" spans="1:7" ht="25.2" x14ac:dyDescent="0.3">
      <c r="B11" s="12" t="s">
        <v>925</v>
      </c>
      <c r="C11" s="12" t="s">
        <v>926</v>
      </c>
      <c r="D11" s="13" t="s">
        <v>993</v>
      </c>
      <c r="E11" s="13" t="s">
        <v>2045</v>
      </c>
      <c r="F11" s="13" t="s">
        <v>95</v>
      </c>
      <c r="G11" s="13" t="s">
        <v>554</v>
      </c>
    </row>
    <row r="12" spans="1:7" ht="25.2" x14ac:dyDescent="0.3">
      <c r="B12" s="6" t="s">
        <v>927</v>
      </c>
      <c r="C12" s="6" t="s">
        <v>928</v>
      </c>
      <c r="D12" s="9" t="s">
        <v>44</v>
      </c>
      <c r="E12" s="9" t="s">
        <v>107</v>
      </c>
      <c r="F12" s="9" t="s">
        <v>44</v>
      </c>
      <c r="G12" s="9" t="s">
        <v>107</v>
      </c>
    </row>
    <row r="13" spans="1:7" ht="25.2" x14ac:dyDescent="0.3">
      <c r="B13" s="12" t="s">
        <v>929</v>
      </c>
      <c r="C13" s="12" t="s">
        <v>930</v>
      </c>
      <c r="D13" s="13" t="s">
        <v>44</v>
      </c>
      <c r="E13" s="13" t="s">
        <v>103</v>
      </c>
      <c r="F13" s="13" t="s">
        <v>44</v>
      </c>
      <c r="G13" s="13" t="s">
        <v>103</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1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4-000000000000}">
  <dimension ref="A1:G17"/>
  <sheetViews>
    <sheetView workbookViewId="0"/>
  </sheetViews>
  <sheetFormatPr baseColWidth="10" defaultRowHeight="14.4" x14ac:dyDescent="0.3"/>
  <cols>
    <col min="2" max="2" width="9.6640625" customWidth="1"/>
    <col min="3" max="3" width="96.777343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PM-NEO'!A1", "Zurück")</f>
        <v>Zurück</v>
      </c>
    </row>
    <row r="3" spans="1:7" x14ac:dyDescent="0.3">
      <c r="B3" s="7" t="s">
        <v>3323</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356</v>
      </c>
      <c r="C7" s="6" t="s">
        <v>357</v>
      </c>
      <c r="D7" s="9" t="s">
        <v>2362</v>
      </c>
      <c r="E7" s="9" t="s">
        <v>77</v>
      </c>
      <c r="F7" s="9" t="s">
        <v>107</v>
      </c>
      <c r="G7" s="9" t="s">
        <v>77</v>
      </c>
    </row>
    <row r="8" spans="1:7" ht="25.2" x14ac:dyDescent="0.3">
      <c r="B8" s="6" t="s">
        <v>358</v>
      </c>
      <c r="C8" s="6" t="s">
        <v>359</v>
      </c>
      <c r="D8" s="9" t="s">
        <v>68</v>
      </c>
      <c r="E8" s="9" t="s">
        <v>211</v>
      </c>
      <c r="F8" s="9" t="s">
        <v>68</v>
      </c>
      <c r="G8" s="9" t="s">
        <v>211</v>
      </c>
    </row>
    <row r="9" spans="1:7" ht="25.2" x14ac:dyDescent="0.3">
      <c r="B9" s="6" t="s">
        <v>360</v>
      </c>
      <c r="C9" s="6" t="s">
        <v>361</v>
      </c>
      <c r="D9" s="9" t="s">
        <v>1926</v>
      </c>
      <c r="E9" s="9" t="s">
        <v>752</v>
      </c>
      <c r="F9" s="9" t="s">
        <v>240</v>
      </c>
      <c r="G9" s="9" t="s">
        <v>752</v>
      </c>
    </row>
    <row r="10" spans="1:7" ht="25.2" x14ac:dyDescent="0.3">
      <c r="B10" s="6" t="s">
        <v>364</v>
      </c>
      <c r="C10" s="6" t="s">
        <v>365</v>
      </c>
      <c r="D10" s="9" t="s">
        <v>1874</v>
      </c>
      <c r="E10" s="9" t="s">
        <v>333</v>
      </c>
      <c r="F10" s="9" t="s">
        <v>245</v>
      </c>
      <c r="G10" s="9" t="s">
        <v>333</v>
      </c>
    </row>
    <row r="11" spans="1:7" ht="25.2" x14ac:dyDescent="0.3">
      <c r="B11" s="6" t="s">
        <v>368</v>
      </c>
      <c r="C11" s="6" t="s">
        <v>369</v>
      </c>
      <c r="D11" s="9" t="s">
        <v>3093</v>
      </c>
      <c r="E11" s="9" t="s">
        <v>429</v>
      </c>
      <c r="F11" s="9" t="s">
        <v>146</v>
      </c>
      <c r="G11" s="9" t="s">
        <v>429</v>
      </c>
    </row>
    <row r="12" spans="1:7" ht="25.2" x14ac:dyDescent="0.3">
      <c r="B12" s="6" t="s">
        <v>372</v>
      </c>
      <c r="C12" s="6" t="s">
        <v>373</v>
      </c>
      <c r="D12" s="9" t="s">
        <v>2473</v>
      </c>
      <c r="E12" s="9" t="s">
        <v>229</v>
      </c>
      <c r="F12" s="9" t="s">
        <v>1885</v>
      </c>
      <c r="G12" s="9" t="s">
        <v>229</v>
      </c>
    </row>
    <row r="13" spans="1:7" ht="25.2" x14ac:dyDescent="0.3">
      <c r="B13" s="6" t="s">
        <v>374</v>
      </c>
      <c r="C13" s="6" t="s">
        <v>375</v>
      </c>
      <c r="D13" s="9" t="s">
        <v>83</v>
      </c>
      <c r="E13" s="9" t="s">
        <v>156</v>
      </c>
      <c r="F13" s="9" t="s">
        <v>83</v>
      </c>
      <c r="G13" s="9" t="s">
        <v>156</v>
      </c>
    </row>
    <row r="14" spans="1:7" x14ac:dyDescent="0.3">
      <c r="B14" s="23" t="s">
        <v>40</v>
      </c>
      <c r="C14" s="23"/>
      <c r="D14" s="29"/>
      <c r="E14" s="29"/>
      <c r="F14" s="29"/>
      <c r="G14" s="29"/>
    </row>
    <row r="15" spans="1:7" ht="25.2" x14ac:dyDescent="0.3">
      <c r="B15" s="6" t="s">
        <v>376</v>
      </c>
      <c r="C15" s="6" t="s">
        <v>42</v>
      </c>
      <c r="D15" s="9" t="s">
        <v>963</v>
      </c>
      <c r="E15" s="9" t="s">
        <v>87</v>
      </c>
      <c r="F15" s="9" t="s">
        <v>44</v>
      </c>
      <c r="G15" s="9" t="s">
        <v>87</v>
      </c>
    </row>
    <row r="16" spans="1:7" ht="25.2" x14ac:dyDescent="0.3">
      <c r="B16" s="6" t="s">
        <v>377</v>
      </c>
      <c r="C16" s="6" t="s">
        <v>46</v>
      </c>
      <c r="D16" s="9" t="s">
        <v>48</v>
      </c>
      <c r="E16" s="9" t="s">
        <v>87</v>
      </c>
      <c r="F16" s="9" t="s">
        <v>48</v>
      </c>
      <c r="G16" s="9" t="s">
        <v>87</v>
      </c>
    </row>
    <row r="17" spans="2:7" ht="25.2" x14ac:dyDescent="0.3">
      <c r="B17" s="6" t="s">
        <v>378</v>
      </c>
      <c r="C17" s="6" t="s">
        <v>50</v>
      </c>
      <c r="D17" s="9" t="s">
        <v>87</v>
      </c>
      <c r="E17" s="9" t="s">
        <v>89</v>
      </c>
      <c r="F17" s="9" t="s">
        <v>87</v>
      </c>
      <c r="G17" s="9" t="s">
        <v>89</v>
      </c>
    </row>
  </sheetData>
  <mergeCells count="6">
    <mergeCell ref="B14:G14"/>
    <mergeCell ref="B4:B5"/>
    <mergeCell ref="C4:C5"/>
    <mergeCell ref="D4:E4"/>
    <mergeCell ref="F4:G4"/>
    <mergeCell ref="B6:G6"/>
  </mergeCells>
  <pageMargins left="0.7" right="0.7" top="0.75" bottom="0.75" header="0.3" footer="0.3"/>
  <pageSetup paperSize="9" orientation="portrait" horizontalDpi="300" verticalDpi="300"/>
</worksheet>
</file>

<file path=xl/worksheets/sheet1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4-000000000000}">
  <dimension ref="A1:H21"/>
  <sheetViews>
    <sheetView workbookViewId="0"/>
  </sheetViews>
  <sheetFormatPr baseColWidth="10" defaultRowHeight="14.4" x14ac:dyDescent="0.3"/>
  <cols>
    <col min="2" max="2" width="83.886718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PM-NEO'!A1", "Zurück")</f>
        <v>Zurück</v>
      </c>
    </row>
    <row r="3" spans="1:8" x14ac:dyDescent="0.3">
      <c r="B3" s="7" t="s">
        <v>4374</v>
      </c>
    </row>
    <row r="4" spans="1:8" x14ac:dyDescent="0.3">
      <c r="B4" s="4" t="s">
        <v>3417</v>
      </c>
      <c r="C4" s="19" t="s">
        <v>3418</v>
      </c>
      <c r="D4" s="19" t="s">
        <v>3812</v>
      </c>
      <c r="E4" s="19" t="s">
        <v>3420</v>
      </c>
      <c r="F4" s="19" t="s">
        <v>3421</v>
      </c>
      <c r="G4" s="19" t="s">
        <v>3422</v>
      </c>
      <c r="H4" s="19" t="s">
        <v>3423</v>
      </c>
    </row>
    <row r="5" spans="1:8" ht="25.2" x14ac:dyDescent="0.3">
      <c r="B5" s="6" t="s">
        <v>3424</v>
      </c>
      <c r="C5" s="9" t="s">
        <v>1855</v>
      </c>
      <c r="D5" s="9" t="s">
        <v>4353</v>
      </c>
      <c r="E5" s="9" t="s">
        <v>1580</v>
      </c>
      <c r="F5" s="9" t="s">
        <v>248</v>
      </c>
      <c r="G5" s="9" t="s">
        <v>1283</v>
      </c>
      <c r="H5" s="9" t="s">
        <v>1283</v>
      </c>
    </row>
    <row r="6" spans="1:8" ht="25.2" x14ac:dyDescent="0.3">
      <c r="B6" s="12" t="s">
        <v>3427</v>
      </c>
      <c r="C6" s="13" t="s">
        <v>1721</v>
      </c>
      <c r="D6" s="13" t="s">
        <v>4354</v>
      </c>
      <c r="E6" s="13" t="s">
        <v>1580</v>
      </c>
      <c r="F6" s="13" t="s">
        <v>98</v>
      </c>
      <c r="G6" s="13" t="s">
        <v>99</v>
      </c>
      <c r="H6" s="13" t="s">
        <v>99</v>
      </c>
    </row>
    <row r="7" spans="1:8" ht="25.2" x14ac:dyDescent="0.3">
      <c r="B7" s="6" t="s">
        <v>3431</v>
      </c>
      <c r="C7" s="9" t="s">
        <v>1680</v>
      </c>
      <c r="D7" s="9" t="s">
        <v>4355</v>
      </c>
      <c r="E7" s="9" t="s">
        <v>1580</v>
      </c>
      <c r="F7" s="9" t="s">
        <v>964</v>
      </c>
      <c r="G7" s="9" t="s">
        <v>44</v>
      </c>
      <c r="H7" s="9" t="s">
        <v>77</v>
      </c>
    </row>
    <row r="8" spans="1:8" ht="25.2" x14ac:dyDescent="0.3">
      <c r="B8" s="12" t="s">
        <v>3433</v>
      </c>
      <c r="C8" s="13" t="s">
        <v>1928</v>
      </c>
      <c r="D8" s="13" t="s">
        <v>4356</v>
      </c>
      <c r="E8" s="13" t="s">
        <v>1580</v>
      </c>
      <c r="F8" s="13" t="s">
        <v>194</v>
      </c>
      <c r="G8" s="13" t="s">
        <v>4357</v>
      </c>
      <c r="H8" s="13" t="s">
        <v>4357</v>
      </c>
    </row>
    <row r="9" spans="1:8" ht="25.2" x14ac:dyDescent="0.3">
      <c r="B9" s="6" t="s">
        <v>3435</v>
      </c>
      <c r="C9" s="9" t="s">
        <v>1582</v>
      </c>
      <c r="D9" s="9" t="s">
        <v>1074</v>
      </c>
      <c r="E9" s="9" t="s">
        <v>1580</v>
      </c>
      <c r="F9" s="9" t="s">
        <v>86</v>
      </c>
      <c r="G9" s="9" t="s">
        <v>87</v>
      </c>
      <c r="H9" s="9" t="s">
        <v>87</v>
      </c>
    </row>
    <row r="10" spans="1:8" ht="25.2" x14ac:dyDescent="0.3">
      <c r="B10" s="12" t="s">
        <v>3436</v>
      </c>
      <c r="C10" s="13" t="s">
        <v>1691</v>
      </c>
      <c r="D10" s="13" t="s">
        <v>4358</v>
      </c>
      <c r="E10" s="13" t="s">
        <v>1580</v>
      </c>
      <c r="F10" s="13" t="s">
        <v>206</v>
      </c>
      <c r="G10" s="13" t="s">
        <v>207</v>
      </c>
      <c r="H10" s="13" t="s">
        <v>207</v>
      </c>
    </row>
    <row r="11" spans="1:8" ht="25.2" x14ac:dyDescent="0.3">
      <c r="B11" s="6" t="s">
        <v>3439</v>
      </c>
      <c r="C11" s="9" t="s">
        <v>1597</v>
      </c>
      <c r="D11" s="9" t="s">
        <v>4359</v>
      </c>
      <c r="E11" s="9" t="s">
        <v>1580</v>
      </c>
      <c r="F11" s="9" t="s">
        <v>102</v>
      </c>
      <c r="G11" s="9" t="s">
        <v>103</v>
      </c>
      <c r="H11" s="9" t="s">
        <v>103</v>
      </c>
    </row>
    <row r="12" spans="1:8" ht="25.2" x14ac:dyDescent="0.3">
      <c r="B12" s="12" t="s">
        <v>3440</v>
      </c>
      <c r="C12" s="13" t="s">
        <v>1680</v>
      </c>
      <c r="D12" s="13" t="s">
        <v>2641</v>
      </c>
      <c r="E12" s="13" t="s">
        <v>1580</v>
      </c>
      <c r="F12" s="13" t="s">
        <v>43</v>
      </c>
      <c r="G12" s="13" t="s">
        <v>963</v>
      </c>
      <c r="H12" s="13" t="s">
        <v>963</v>
      </c>
    </row>
    <row r="13" spans="1:8" ht="25.2" x14ac:dyDescent="0.3">
      <c r="B13" s="6" t="s">
        <v>3441</v>
      </c>
      <c r="C13" s="9" t="s">
        <v>1979</v>
      </c>
      <c r="D13" s="9" t="s">
        <v>4360</v>
      </c>
      <c r="E13" s="9" t="s">
        <v>1580</v>
      </c>
      <c r="F13" s="9" t="s">
        <v>272</v>
      </c>
      <c r="G13" s="9" t="s">
        <v>1706</v>
      </c>
      <c r="H13" s="9" t="s">
        <v>1706</v>
      </c>
    </row>
    <row r="14" spans="1:8" ht="25.2" x14ac:dyDescent="0.3">
      <c r="B14" s="12" t="s">
        <v>3444</v>
      </c>
      <c r="C14" s="13" t="s">
        <v>4361</v>
      </c>
      <c r="D14" s="13" t="s">
        <v>4362</v>
      </c>
      <c r="E14" s="13" t="s">
        <v>1580</v>
      </c>
      <c r="F14" s="13" t="s">
        <v>4363</v>
      </c>
      <c r="G14" s="13" t="s">
        <v>1922</v>
      </c>
      <c r="H14" s="13" t="s">
        <v>4364</v>
      </c>
    </row>
    <row r="15" spans="1:8" ht="25.2" x14ac:dyDescent="0.3">
      <c r="B15" s="6" t="s">
        <v>3447</v>
      </c>
      <c r="C15" s="9" t="s">
        <v>1721</v>
      </c>
      <c r="D15" s="9" t="s">
        <v>4151</v>
      </c>
      <c r="E15" s="9" t="s">
        <v>1580</v>
      </c>
      <c r="F15" s="9" t="s">
        <v>228</v>
      </c>
      <c r="G15" s="9" t="s">
        <v>3376</v>
      </c>
      <c r="H15" s="9" t="s">
        <v>3376</v>
      </c>
    </row>
    <row r="16" spans="1:8" ht="25.2" x14ac:dyDescent="0.3">
      <c r="B16" s="12" t="s">
        <v>3450</v>
      </c>
      <c r="C16" s="13" t="s">
        <v>1680</v>
      </c>
      <c r="D16" s="13" t="s">
        <v>4365</v>
      </c>
      <c r="E16" s="13" t="s">
        <v>1580</v>
      </c>
      <c r="F16" s="13" t="s">
        <v>98</v>
      </c>
      <c r="G16" s="13" t="s">
        <v>99</v>
      </c>
      <c r="H16" s="13" t="s">
        <v>99</v>
      </c>
    </row>
    <row r="17" spans="2:8" ht="25.2" x14ac:dyDescent="0.3">
      <c r="B17" s="6" t="s">
        <v>3452</v>
      </c>
      <c r="C17" s="9" t="s">
        <v>1582</v>
      </c>
      <c r="D17" s="9" t="s">
        <v>2483</v>
      </c>
      <c r="E17" s="9" t="s">
        <v>1580</v>
      </c>
      <c r="F17" s="9" t="s">
        <v>47</v>
      </c>
      <c r="G17" s="9" t="s">
        <v>48</v>
      </c>
      <c r="H17" s="9" t="s">
        <v>48</v>
      </c>
    </row>
    <row r="18" spans="2:8" ht="25.2" x14ac:dyDescent="0.3">
      <c r="B18" s="12" t="s">
        <v>3453</v>
      </c>
      <c r="C18" s="13" t="s">
        <v>1693</v>
      </c>
      <c r="D18" s="13" t="s">
        <v>4366</v>
      </c>
      <c r="E18" s="13" t="s">
        <v>1580</v>
      </c>
      <c r="F18" s="13" t="s">
        <v>88</v>
      </c>
      <c r="G18" s="13" t="s">
        <v>2010</v>
      </c>
      <c r="H18" s="13" t="s">
        <v>2010</v>
      </c>
    </row>
    <row r="19" spans="2:8" ht="25.2" x14ac:dyDescent="0.3">
      <c r="B19" s="6" t="s">
        <v>3455</v>
      </c>
      <c r="C19" s="9" t="s">
        <v>1614</v>
      </c>
      <c r="D19" s="9" t="s">
        <v>4367</v>
      </c>
      <c r="E19" s="9" t="s">
        <v>1580</v>
      </c>
      <c r="F19" s="9" t="s">
        <v>112</v>
      </c>
      <c r="G19" s="9" t="s">
        <v>113</v>
      </c>
      <c r="H19" s="9" t="s">
        <v>113</v>
      </c>
    </row>
    <row r="20" spans="2:8" ht="25.2" x14ac:dyDescent="0.3">
      <c r="B20" s="12" t="s">
        <v>3457</v>
      </c>
      <c r="C20" s="13" t="s">
        <v>1696</v>
      </c>
      <c r="D20" s="13" t="s">
        <v>4368</v>
      </c>
      <c r="E20" s="13" t="s">
        <v>1580</v>
      </c>
      <c r="F20" s="13" t="s">
        <v>94</v>
      </c>
      <c r="G20" s="13" t="s">
        <v>95</v>
      </c>
      <c r="H20" s="13" t="s">
        <v>95</v>
      </c>
    </row>
    <row r="21" spans="2:8" ht="25.2" x14ac:dyDescent="0.3">
      <c r="B21" s="10" t="s">
        <v>3459</v>
      </c>
      <c r="C21" s="11" t="s">
        <v>4369</v>
      </c>
      <c r="D21" s="11" t="s">
        <v>4370</v>
      </c>
      <c r="E21" s="11" t="s">
        <v>1580</v>
      </c>
      <c r="F21" s="11" t="s">
        <v>4371</v>
      </c>
      <c r="G21" s="11" t="s">
        <v>4372</v>
      </c>
      <c r="H21" s="11" t="s">
        <v>4373</v>
      </c>
    </row>
  </sheetData>
  <pageMargins left="0.7" right="0.7" top="0.75" bottom="0.75" header="0.3" footer="0.3"/>
  <pageSetup paperSize="9" orientation="portrait" horizontalDpi="300" verticalDpi="300"/>
</worksheet>
</file>

<file path=xl/worksheets/sheet1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4-000000000000}">
  <dimension ref="A1:H21"/>
  <sheetViews>
    <sheetView workbookViewId="0"/>
  </sheetViews>
  <sheetFormatPr baseColWidth="10" defaultRowHeight="14.4" x14ac:dyDescent="0.3"/>
  <cols>
    <col min="2" max="2" width="86.4414062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PM-NEO'!A1", "Zurück")</f>
        <v>Zurück</v>
      </c>
    </row>
    <row r="3" spans="1:8" x14ac:dyDescent="0.3">
      <c r="B3" s="7" t="s">
        <v>3787</v>
      </c>
    </row>
    <row r="4" spans="1:8" x14ac:dyDescent="0.3">
      <c r="B4" s="4" t="s">
        <v>3417</v>
      </c>
      <c r="C4" s="19" t="s">
        <v>3418</v>
      </c>
      <c r="D4" s="19" t="s">
        <v>3419</v>
      </c>
      <c r="E4" s="19" t="s">
        <v>3420</v>
      </c>
      <c r="F4" s="19" t="s">
        <v>3421</v>
      </c>
      <c r="G4" s="19" t="s">
        <v>3422</v>
      </c>
      <c r="H4" s="19" t="s">
        <v>3423</v>
      </c>
    </row>
    <row r="5" spans="1:8" ht="25.2" x14ac:dyDescent="0.3">
      <c r="B5" s="6" t="s">
        <v>3424</v>
      </c>
      <c r="C5" s="9" t="s">
        <v>3448</v>
      </c>
      <c r="D5" s="9" t="s">
        <v>3761</v>
      </c>
      <c r="E5" s="9" t="s">
        <v>1580</v>
      </c>
      <c r="F5" s="9" t="s">
        <v>174</v>
      </c>
      <c r="G5" s="9" t="s">
        <v>3762</v>
      </c>
      <c r="H5" s="9" t="s">
        <v>3762</v>
      </c>
    </row>
    <row r="6" spans="1:8" ht="25.2" x14ac:dyDescent="0.3">
      <c r="B6" s="12" t="s">
        <v>3427</v>
      </c>
      <c r="C6" s="13" t="s">
        <v>1674</v>
      </c>
      <c r="D6" s="13" t="s">
        <v>3763</v>
      </c>
      <c r="E6" s="13" t="s">
        <v>1580</v>
      </c>
      <c r="F6" s="13" t="s">
        <v>53</v>
      </c>
      <c r="G6" s="13" t="s">
        <v>1763</v>
      </c>
      <c r="H6" s="13" t="s">
        <v>1763</v>
      </c>
    </row>
    <row r="7" spans="1:8" ht="25.2" x14ac:dyDescent="0.3">
      <c r="B7" s="6" t="s">
        <v>3431</v>
      </c>
      <c r="C7" s="9" t="s">
        <v>1632</v>
      </c>
      <c r="D7" s="9" t="s">
        <v>3764</v>
      </c>
      <c r="E7" s="9" t="s">
        <v>1580</v>
      </c>
      <c r="F7" s="9" t="s">
        <v>3382</v>
      </c>
      <c r="G7" s="9" t="s">
        <v>1615</v>
      </c>
      <c r="H7" s="9" t="s">
        <v>1595</v>
      </c>
    </row>
    <row r="8" spans="1:8" ht="25.2" x14ac:dyDescent="0.3">
      <c r="B8" s="12" t="s">
        <v>3433</v>
      </c>
      <c r="C8" s="13" t="s">
        <v>1853</v>
      </c>
      <c r="D8" s="13" t="s">
        <v>3765</v>
      </c>
      <c r="E8" s="13" t="s">
        <v>1580</v>
      </c>
      <c r="F8" s="13" t="s">
        <v>3766</v>
      </c>
      <c r="G8" s="13" t="s">
        <v>3767</v>
      </c>
      <c r="H8" s="13" t="s">
        <v>3768</v>
      </c>
    </row>
    <row r="9" spans="1:8" ht="25.2" x14ac:dyDescent="0.3">
      <c r="B9" s="6" t="s">
        <v>3435</v>
      </c>
      <c r="C9" s="9" t="s">
        <v>1582</v>
      </c>
      <c r="D9" s="9" t="s">
        <v>1996</v>
      </c>
      <c r="E9" s="9" t="s">
        <v>1580</v>
      </c>
      <c r="F9" s="9" t="s">
        <v>82</v>
      </c>
      <c r="G9" s="9" t="s">
        <v>1019</v>
      </c>
      <c r="H9" s="9" t="s">
        <v>1019</v>
      </c>
    </row>
    <row r="10" spans="1:8" ht="25.2" x14ac:dyDescent="0.3">
      <c r="B10" s="12" t="s">
        <v>3436</v>
      </c>
      <c r="C10" s="13" t="s">
        <v>1733</v>
      </c>
      <c r="D10" s="13" t="s">
        <v>3769</v>
      </c>
      <c r="E10" s="13" t="s">
        <v>1580</v>
      </c>
      <c r="F10" s="13" t="s">
        <v>228</v>
      </c>
      <c r="G10" s="13" t="s">
        <v>3467</v>
      </c>
      <c r="H10" s="13" t="s">
        <v>3467</v>
      </c>
    </row>
    <row r="11" spans="1:8" ht="25.2" x14ac:dyDescent="0.3">
      <c r="B11" s="6" t="s">
        <v>3439</v>
      </c>
      <c r="C11" s="9" t="s">
        <v>1632</v>
      </c>
      <c r="D11" s="9" t="s">
        <v>3770</v>
      </c>
      <c r="E11" s="9" t="s">
        <v>1580</v>
      </c>
      <c r="F11" s="9" t="s">
        <v>112</v>
      </c>
      <c r="G11" s="9" t="s">
        <v>113</v>
      </c>
      <c r="H11" s="9" t="s">
        <v>113</v>
      </c>
    </row>
    <row r="12" spans="1:8" ht="25.2" x14ac:dyDescent="0.3">
      <c r="B12" s="12" t="s">
        <v>3440</v>
      </c>
      <c r="C12" s="13" t="s">
        <v>1680</v>
      </c>
      <c r="D12" s="13" t="s">
        <v>3771</v>
      </c>
      <c r="E12" s="13" t="s">
        <v>1580</v>
      </c>
      <c r="F12" s="13" t="s">
        <v>88</v>
      </c>
      <c r="G12" s="13" t="s">
        <v>1590</v>
      </c>
      <c r="H12" s="13" t="s">
        <v>1590</v>
      </c>
    </row>
    <row r="13" spans="1:8" ht="25.2" x14ac:dyDescent="0.3">
      <c r="B13" s="6" t="s">
        <v>3441</v>
      </c>
      <c r="C13" s="9" t="s">
        <v>1664</v>
      </c>
      <c r="D13" s="9" t="s">
        <v>3772</v>
      </c>
      <c r="E13" s="9" t="s">
        <v>1580</v>
      </c>
      <c r="F13" s="9" t="s">
        <v>233</v>
      </c>
      <c r="G13" s="9" t="s">
        <v>2459</v>
      </c>
      <c r="H13" s="9" t="s">
        <v>2459</v>
      </c>
    </row>
    <row r="14" spans="1:8" ht="25.2" x14ac:dyDescent="0.3">
      <c r="B14" s="12" t="s">
        <v>3444</v>
      </c>
      <c r="C14" s="13" t="s">
        <v>3747</v>
      </c>
      <c r="D14" s="13" t="s">
        <v>3773</v>
      </c>
      <c r="E14" s="13" t="s">
        <v>1580</v>
      </c>
      <c r="F14" s="13" t="s">
        <v>3774</v>
      </c>
      <c r="G14" s="13" t="s">
        <v>3775</v>
      </c>
      <c r="H14" s="13" t="s">
        <v>3776</v>
      </c>
    </row>
    <row r="15" spans="1:8" ht="25.2" x14ac:dyDescent="0.3">
      <c r="B15" s="6" t="s">
        <v>3447</v>
      </c>
      <c r="C15" s="9" t="s">
        <v>1733</v>
      </c>
      <c r="D15" s="9" t="s">
        <v>3777</v>
      </c>
      <c r="E15" s="9" t="s">
        <v>1580</v>
      </c>
      <c r="F15" s="9" t="s">
        <v>53</v>
      </c>
      <c r="G15" s="9" t="s">
        <v>1763</v>
      </c>
      <c r="H15" s="9" t="s">
        <v>1763</v>
      </c>
    </row>
    <row r="16" spans="1:8" ht="25.2" x14ac:dyDescent="0.3">
      <c r="B16" s="12" t="s">
        <v>3450</v>
      </c>
      <c r="C16" s="13" t="s">
        <v>1871</v>
      </c>
      <c r="D16" s="13" t="s">
        <v>3601</v>
      </c>
      <c r="E16" s="13" t="s">
        <v>1580</v>
      </c>
      <c r="F16" s="13" t="s">
        <v>47</v>
      </c>
      <c r="G16" s="13" t="s">
        <v>1015</v>
      </c>
      <c r="H16" s="13" t="s">
        <v>1015</v>
      </c>
    </row>
    <row r="17" spans="2:8" ht="25.2" x14ac:dyDescent="0.3">
      <c r="B17" s="6" t="s">
        <v>3452</v>
      </c>
      <c r="C17" s="9" t="s">
        <v>1584</v>
      </c>
      <c r="D17" s="9" t="s">
        <v>3778</v>
      </c>
      <c r="E17" s="9" t="s">
        <v>1580</v>
      </c>
      <c r="F17" s="9" t="s">
        <v>47</v>
      </c>
      <c r="G17" s="9" t="s">
        <v>47</v>
      </c>
      <c r="H17" s="9" t="s">
        <v>47</v>
      </c>
    </row>
    <row r="18" spans="2:8" ht="25.2" x14ac:dyDescent="0.3">
      <c r="B18" s="12" t="s">
        <v>3453</v>
      </c>
      <c r="C18" s="13" t="s">
        <v>1693</v>
      </c>
      <c r="D18" s="13" t="s">
        <v>3779</v>
      </c>
      <c r="E18" s="13" t="s">
        <v>1580</v>
      </c>
      <c r="F18" s="13" t="s">
        <v>155</v>
      </c>
      <c r="G18" s="13" t="s">
        <v>1010</v>
      </c>
      <c r="H18" s="13" t="s">
        <v>1010</v>
      </c>
    </row>
    <row r="19" spans="2:8" ht="25.2" x14ac:dyDescent="0.3">
      <c r="B19" s="6" t="s">
        <v>3455</v>
      </c>
      <c r="C19" s="9" t="s">
        <v>1611</v>
      </c>
      <c r="D19" s="9" t="s">
        <v>3780</v>
      </c>
      <c r="E19" s="9" t="s">
        <v>1580</v>
      </c>
      <c r="F19" s="9" t="s">
        <v>106</v>
      </c>
      <c r="G19" s="9" t="s">
        <v>107</v>
      </c>
      <c r="H19" s="9" t="s">
        <v>107</v>
      </c>
    </row>
    <row r="20" spans="2:8" ht="25.2" x14ac:dyDescent="0.3">
      <c r="B20" s="12" t="s">
        <v>3457</v>
      </c>
      <c r="C20" s="13" t="s">
        <v>1696</v>
      </c>
      <c r="D20" s="13" t="s">
        <v>3781</v>
      </c>
      <c r="E20" s="13" t="s">
        <v>1580</v>
      </c>
      <c r="F20" s="13" t="s">
        <v>43</v>
      </c>
      <c r="G20" s="13" t="s">
        <v>1064</v>
      </c>
      <c r="H20" s="13" t="s">
        <v>1064</v>
      </c>
    </row>
    <row r="21" spans="2:8" ht="25.2" x14ac:dyDescent="0.3">
      <c r="B21" s="10" t="s">
        <v>3459</v>
      </c>
      <c r="C21" s="11" t="s">
        <v>3782</v>
      </c>
      <c r="D21" s="11" t="s">
        <v>3783</v>
      </c>
      <c r="E21" s="11" t="s">
        <v>1580</v>
      </c>
      <c r="F21" s="11" t="s">
        <v>3784</v>
      </c>
      <c r="G21" s="11" t="s">
        <v>3785</v>
      </c>
      <c r="H21" s="11" t="s">
        <v>3786</v>
      </c>
    </row>
  </sheetData>
  <pageMargins left="0.7" right="0.7" top="0.75" bottom="0.75" header="0.3" footer="0.3"/>
  <pageSetup paperSize="9" orientation="portrait" horizontalDpi="300" verticalDpi="300"/>
</worksheet>
</file>

<file path=xl/worksheets/sheet1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4-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PM-NEO'!A1", "Zurück")</f>
        <v>Zurück</v>
      </c>
    </row>
  </sheetData>
  <pageMargins left="0.7" right="0.7" top="0.75" bottom="0.75" header="0.3" footer="0.3"/>
  <pageSetup paperSize="9" orientation="portrait" horizontalDpi="300" verticalDpi="300"/>
</worksheet>
</file>

<file path=xl/worksheets/sheet1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4-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PM-NEO'!A1", "Zurück")</f>
        <v>Zurück</v>
      </c>
    </row>
  </sheetData>
  <pageMargins left="0.7" right="0.7" top="0.75" bottom="0.75" header="0.3" footer="0.3"/>
  <pageSetup paperSize="9" orientation="portrait" horizontalDpi="300" verticalDpi="300"/>
</worksheet>
</file>

<file path=xl/worksheets/sheet1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4-000000000000}">
  <dimension ref="A1:K22"/>
  <sheetViews>
    <sheetView workbookViewId="0"/>
  </sheetViews>
  <sheetFormatPr baseColWidth="10" defaultRowHeight="14.4" x14ac:dyDescent="0.3"/>
  <cols>
    <col min="2" max="2" width="9.6640625" customWidth="1"/>
    <col min="3" max="3" width="56.4414062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PM-NEO'!A1", "Zurück")</f>
        <v>Zurück</v>
      </c>
    </row>
    <row r="3" spans="1:11" x14ac:dyDescent="0.3">
      <c r="B3" s="7" t="s">
        <v>4516</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913</v>
      </c>
      <c r="C6" s="6" t="s">
        <v>914</v>
      </c>
      <c r="D6" s="6" t="s">
        <v>1621</v>
      </c>
      <c r="E6" s="9" t="s">
        <v>1587</v>
      </c>
      <c r="F6" s="9" t="s">
        <v>1580</v>
      </c>
      <c r="G6" s="9" t="s">
        <v>1587</v>
      </c>
      <c r="H6" s="9" t="s">
        <v>1580</v>
      </c>
      <c r="I6" s="9" t="s">
        <v>1580</v>
      </c>
      <c r="J6" s="9" t="s">
        <v>1580</v>
      </c>
      <c r="K6" s="9" t="s">
        <v>1587</v>
      </c>
    </row>
    <row r="7" spans="1:11" x14ac:dyDescent="0.3">
      <c r="B7" s="6" t="s">
        <v>913</v>
      </c>
      <c r="C7" s="6" t="s">
        <v>914</v>
      </c>
      <c r="D7" s="6" t="s">
        <v>4452</v>
      </c>
      <c r="E7" s="9" t="s">
        <v>1580</v>
      </c>
      <c r="F7" s="9" t="s">
        <v>1580</v>
      </c>
      <c r="G7" s="9" t="s">
        <v>1580</v>
      </c>
      <c r="H7" s="9" t="s">
        <v>1580</v>
      </c>
      <c r="I7" s="9" t="s">
        <v>1580</v>
      </c>
      <c r="J7" s="9" t="s">
        <v>1580</v>
      </c>
      <c r="K7" s="9" t="s">
        <v>1580</v>
      </c>
    </row>
    <row r="8" spans="1:11" x14ac:dyDescent="0.3">
      <c r="B8" s="6" t="s">
        <v>917</v>
      </c>
      <c r="C8" s="6" t="s">
        <v>918</v>
      </c>
      <c r="D8" s="6" t="s">
        <v>1621</v>
      </c>
      <c r="E8" s="9" t="s">
        <v>1580</v>
      </c>
      <c r="F8" s="9" t="s">
        <v>1580</v>
      </c>
      <c r="G8" s="9" t="s">
        <v>1580</v>
      </c>
      <c r="H8" s="9" t="s">
        <v>1580</v>
      </c>
      <c r="I8" s="9" t="s">
        <v>1580</v>
      </c>
      <c r="J8" s="9" t="s">
        <v>1580</v>
      </c>
      <c r="K8" s="9" t="s">
        <v>1587</v>
      </c>
    </row>
    <row r="9" spans="1:11" x14ac:dyDescent="0.3">
      <c r="B9" s="6" t="s">
        <v>917</v>
      </c>
      <c r="C9" s="6" t="s">
        <v>918</v>
      </c>
      <c r="D9" s="6" t="s">
        <v>4452</v>
      </c>
      <c r="E9" s="9" t="s">
        <v>1580</v>
      </c>
      <c r="F9" s="9" t="s">
        <v>1580</v>
      </c>
      <c r="G9" s="9" t="s">
        <v>1580</v>
      </c>
      <c r="H9" s="9" t="s">
        <v>1580</v>
      </c>
      <c r="I9" s="9" t="s">
        <v>1580</v>
      </c>
      <c r="J9" s="9" t="s">
        <v>1580</v>
      </c>
      <c r="K9" s="9" t="s">
        <v>1580</v>
      </c>
    </row>
    <row r="10" spans="1:11" x14ac:dyDescent="0.3">
      <c r="B10" s="6" t="s">
        <v>919</v>
      </c>
      <c r="C10" s="6" t="s">
        <v>920</v>
      </c>
      <c r="D10" s="6" t="s">
        <v>1621</v>
      </c>
      <c r="E10" s="9" t="s">
        <v>1580</v>
      </c>
      <c r="F10" s="9" t="s">
        <v>1580</v>
      </c>
      <c r="G10" s="9" t="s">
        <v>1580</v>
      </c>
      <c r="H10" s="9" t="s">
        <v>1580</v>
      </c>
      <c r="I10" s="9" t="s">
        <v>1580</v>
      </c>
      <c r="J10" s="9" t="s">
        <v>1580</v>
      </c>
      <c r="K10" s="9" t="s">
        <v>1587</v>
      </c>
    </row>
    <row r="11" spans="1:11" x14ac:dyDescent="0.3">
      <c r="B11" s="6" t="s">
        <v>919</v>
      </c>
      <c r="C11" s="6" t="s">
        <v>920</v>
      </c>
      <c r="D11" s="6" t="s">
        <v>4452</v>
      </c>
      <c r="E11" s="9" t="s">
        <v>1580</v>
      </c>
      <c r="F11" s="9" t="s">
        <v>1580</v>
      </c>
      <c r="G11" s="9" t="s">
        <v>1580</v>
      </c>
      <c r="H11" s="9" t="s">
        <v>1580</v>
      </c>
      <c r="I11" s="9" t="s">
        <v>1580</v>
      </c>
      <c r="J11" s="9" t="s">
        <v>1580</v>
      </c>
      <c r="K11" s="9" t="s">
        <v>1580</v>
      </c>
    </row>
    <row r="12" spans="1:11" x14ac:dyDescent="0.3">
      <c r="B12" s="6" t="s">
        <v>921</v>
      </c>
      <c r="C12" s="6" t="s">
        <v>922</v>
      </c>
      <c r="D12" s="6" t="s">
        <v>1621</v>
      </c>
      <c r="E12" s="9" t="s">
        <v>1580</v>
      </c>
      <c r="F12" s="9" t="s">
        <v>1580</v>
      </c>
      <c r="G12" s="9" t="s">
        <v>1580</v>
      </c>
      <c r="H12" s="9" t="s">
        <v>1580</v>
      </c>
      <c r="I12" s="9" t="s">
        <v>1580</v>
      </c>
      <c r="J12" s="9" t="s">
        <v>1580</v>
      </c>
      <c r="K12" s="9" t="s">
        <v>1580</v>
      </c>
    </row>
    <row r="13" spans="1:11" x14ac:dyDescent="0.3">
      <c r="B13" s="6" t="s">
        <v>921</v>
      </c>
      <c r="C13" s="6" t="s">
        <v>922</v>
      </c>
      <c r="D13" s="6" t="s">
        <v>4452</v>
      </c>
      <c r="E13" s="9" t="s">
        <v>1580</v>
      </c>
      <c r="F13" s="9" t="s">
        <v>1580</v>
      </c>
      <c r="G13" s="9" t="s">
        <v>1580</v>
      </c>
      <c r="H13" s="9" t="s">
        <v>1580</v>
      </c>
      <c r="I13" s="9" t="s">
        <v>1580</v>
      </c>
      <c r="J13" s="9" t="s">
        <v>1580</v>
      </c>
      <c r="K13" s="9" t="s">
        <v>1580</v>
      </c>
    </row>
    <row r="14" spans="1:11" x14ac:dyDescent="0.3">
      <c r="B14" s="6" t="s">
        <v>923</v>
      </c>
      <c r="C14" s="6" t="s">
        <v>924</v>
      </c>
      <c r="D14" s="6" t="s">
        <v>1621</v>
      </c>
      <c r="E14" s="9" t="s">
        <v>1580</v>
      </c>
      <c r="F14" s="9" t="s">
        <v>1580</v>
      </c>
      <c r="G14" s="9" t="s">
        <v>1580</v>
      </c>
      <c r="H14" s="9" t="s">
        <v>1580</v>
      </c>
      <c r="I14" s="9" t="s">
        <v>1580</v>
      </c>
      <c r="J14" s="9" t="s">
        <v>1580</v>
      </c>
      <c r="K14" s="9" t="s">
        <v>1580</v>
      </c>
    </row>
    <row r="15" spans="1:11" x14ac:dyDescent="0.3">
      <c r="B15" s="6" t="s">
        <v>923</v>
      </c>
      <c r="C15" s="6" t="s">
        <v>924</v>
      </c>
      <c r="D15" s="6" t="s">
        <v>4452</v>
      </c>
      <c r="E15" s="9" t="s">
        <v>1580</v>
      </c>
      <c r="F15" s="9" t="s">
        <v>1580</v>
      </c>
      <c r="G15" s="9" t="s">
        <v>1580</v>
      </c>
      <c r="H15" s="9" t="s">
        <v>1580</v>
      </c>
      <c r="I15" s="9" t="s">
        <v>1580</v>
      </c>
      <c r="J15" s="9" t="s">
        <v>1580</v>
      </c>
      <c r="K15" s="9" t="s">
        <v>1580</v>
      </c>
    </row>
    <row r="16" spans="1:11" x14ac:dyDescent="0.3">
      <c r="B16" s="6" t="s">
        <v>925</v>
      </c>
      <c r="C16" s="6" t="s">
        <v>926</v>
      </c>
      <c r="D16" s="6" t="s">
        <v>1621</v>
      </c>
      <c r="E16" s="9" t="s">
        <v>1580</v>
      </c>
      <c r="F16" s="9" t="s">
        <v>1580</v>
      </c>
      <c r="G16" s="9" t="s">
        <v>1580</v>
      </c>
      <c r="H16" s="9" t="s">
        <v>1580</v>
      </c>
      <c r="I16" s="9" t="s">
        <v>1580</v>
      </c>
      <c r="J16" s="9" t="s">
        <v>1580</v>
      </c>
      <c r="K16" s="9" t="s">
        <v>1579</v>
      </c>
    </row>
    <row r="17" spans="2:11" x14ac:dyDescent="0.3">
      <c r="B17" s="6" t="s">
        <v>925</v>
      </c>
      <c r="C17" s="6" t="s">
        <v>926</v>
      </c>
      <c r="D17" s="6" t="s">
        <v>4452</v>
      </c>
      <c r="E17" s="9" t="s">
        <v>1580</v>
      </c>
      <c r="F17" s="9" t="s">
        <v>1580</v>
      </c>
      <c r="G17" s="9" t="s">
        <v>1580</v>
      </c>
      <c r="H17" s="9" t="s">
        <v>1580</v>
      </c>
      <c r="I17" s="9" t="s">
        <v>1580</v>
      </c>
      <c r="J17" s="9" t="s">
        <v>1580</v>
      </c>
      <c r="K17" s="9" t="s">
        <v>1580</v>
      </c>
    </row>
    <row r="18" spans="2:11" x14ac:dyDescent="0.3">
      <c r="B18" s="6" t="s">
        <v>927</v>
      </c>
      <c r="C18" s="6" t="s">
        <v>928</v>
      </c>
      <c r="D18" s="6" t="s">
        <v>1621</v>
      </c>
      <c r="E18" s="9" t="s">
        <v>1580</v>
      </c>
      <c r="F18" s="9" t="s">
        <v>1580</v>
      </c>
      <c r="G18" s="9" t="s">
        <v>1580</v>
      </c>
      <c r="H18" s="9" t="s">
        <v>1580</v>
      </c>
      <c r="I18" s="9" t="s">
        <v>1580</v>
      </c>
      <c r="J18" s="9" t="s">
        <v>1580</v>
      </c>
      <c r="K18" s="9" t="s">
        <v>1580</v>
      </c>
    </row>
    <row r="19" spans="2:11" x14ac:dyDescent="0.3">
      <c r="B19" s="6" t="s">
        <v>927</v>
      </c>
      <c r="C19" s="6" t="s">
        <v>928</v>
      </c>
      <c r="D19" s="6" t="s">
        <v>4452</v>
      </c>
      <c r="E19" s="9" t="s">
        <v>1580</v>
      </c>
      <c r="F19" s="9" t="s">
        <v>1580</v>
      </c>
      <c r="G19" s="9" t="s">
        <v>1580</v>
      </c>
      <c r="H19" s="9" t="s">
        <v>1580</v>
      </c>
      <c r="I19" s="9" t="s">
        <v>1580</v>
      </c>
      <c r="J19" s="9" t="s">
        <v>1580</v>
      </c>
      <c r="K19" s="9" t="s">
        <v>1580</v>
      </c>
    </row>
    <row r="20" spans="2:11" x14ac:dyDescent="0.3">
      <c r="B20" s="6" t="s">
        <v>929</v>
      </c>
      <c r="C20" s="6" t="s">
        <v>930</v>
      </c>
      <c r="D20" s="6" t="s">
        <v>1621</v>
      </c>
      <c r="E20" s="9" t="s">
        <v>1580</v>
      </c>
      <c r="F20" s="9" t="s">
        <v>1580</v>
      </c>
      <c r="G20" s="9" t="s">
        <v>1580</v>
      </c>
      <c r="H20" s="9" t="s">
        <v>1580</v>
      </c>
      <c r="I20" s="9" t="s">
        <v>1580</v>
      </c>
      <c r="J20" s="9" t="s">
        <v>1580</v>
      </c>
      <c r="K20" s="9" t="s">
        <v>1580</v>
      </c>
    </row>
    <row r="21" spans="2:11" x14ac:dyDescent="0.3">
      <c r="B21" s="6" t="s">
        <v>929</v>
      </c>
      <c r="C21" s="6" t="s">
        <v>930</v>
      </c>
      <c r="D21" s="6" t="s">
        <v>4452</v>
      </c>
      <c r="E21" s="9" t="s">
        <v>1580</v>
      </c>
      <c r="F21" s="9" t="s">
        <v>1580</v>
      </c>
      <c r="G21" s="9" t="s">
        <v>1580</v>
      </c>
      <c r="H21" s="9" t="s">
        <v>1580</v>
      </c>
      <c r="I21" s="9" t="s">
        <v>1580</v>
      </c>
      <c r="J21" s="9" t="s">
        <v>1580</v>
      </c>
      <c r="K21" s="9" t="s">
        <v>1580</v>
      </c>
    </row>
    <row r="22" spans="2:11" x14ac:dyDescent="0.3">
      <c r="B22"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4-000000000000}">
  <dimension ref="A1:K28"/>
  <sheetViews>
    <sheetView workbookViewId="0"/>
  </sheetViews>
  <sheetFormatPr baseColWidth="10" defaultRowHeight="14.4" x14ac:dyDescent="0.3"/>
  <cols>
    <col min="2" max="2" width="9.6640625" customWidth="1"/>
    <col min="3" max="3" width="96.7773437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PM-NEO'!A1", "Zurück")</f>
        <v>Zurück</v>
      </c>
    </row>
    <row r="3" spans="1:11" x14ac:dyDescent="0.3">
      <c r="B3" s="7" t="s">
        <v>4481</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356</v>
      </c>
      <c r="C7" s="6" t="s">
        <v>357</v>
      </c>
      <c r="D7" s="6" t="s">
        <v>1621</v>
      </c>
      <c r="E7" s="9" t="s">
        <v>1587</v>
      </c>
      <c r="F7" s="9" t="s">
        <v>1580</v>
      </c>
      <c r="G7" s="9" t="s">
        <v>1580</v>
      </c>
      <c r="H7" s="9" t="s">
        <v>1580</v>
      </c>
      <c r="I7" s="9" t="s">
        <v>1580</v>
      </c>
      <c r="J7" s="9" t="s">
        <v>1580</v>
      </c>
      <c r="K7" s="9" t="s">
        <v>1683</v>
      </c>
    </row>
    <row r="8" spans="1:11" x14ac:dyDescent="0.3">
      <c r="B8" s="6" t="s">
        <v>356</v>
      </c>
      <c r="C8" s="6" t="s">
        <v>357</v>
      </c>
      <c r="D8" s="6" t="s">
        <v>4452</v>
      </c>
      <c r="E8" s="9" t="s">
        <v>1580</v>
      </c>
      <c r="F8" s="9" t="s">
        <v>1580</v>
      </c>
      <c r="G8" s="9" t="s">
        <v>1580</v>
      </c>
      <c r="H8" s="9" t="s">
        <v>1580</v>
      </c>
      <c r="I8" s="9" t="s">
        <v>1580</v>
      </c>
      <c r="J8" s="9" t="s">
        <v>1580</v>
      </c>
      <c r="K8" s="9" t="s">
        <v>1580</v>
      </c>
    </row>
    <row r="9" spans="1:11" x14ac:dyDescent="0.3">
      <c r="B9" s="6" t="s">
        <v>358</v>
      </c>
      <c r="C9" s="6" t="s">
        <v>359</v>
      </c>
      <c r="D9" s="6" t="s">
        <v>1621</v>
      </c>
      <c r="E9" s="9" t="s">
        <v>1580</v>
      </c>
      <c r="F9" s="9" t="s">
        <v>1580</v>
      </c>
      <c r="G9" s="9" t="s">
        <v>1580</v>
      </c>
      <c r="H9" s="9" t="s">
        <v>1580</v>
      </c>
      <c r="I9" s="9" t="s">
        <v>1580</v>
      </c>
      <c r="J9" s="9" t="s">
        <v>1580</v>
      </c>
      <c r="K9" s="9" t="s">
        <v>1580</v>
      </c>
    </row>
    <row r="10" spans="1:11" x14ac:dyDescent="0.3">
      <c r="B10" s="6" t="s">
        <v>358</v>
      </c>
      <c r="C10" s="6" t="s">
        <v>359</v>
      </c>
      <c r="D10" s="6" t="s">
        <v>4452</v>
      </c>
      <c r="E10" s="9" t="s">
        <v>1580</v>
      </c>
      <c r="F10" s="9" t="s">
        <v>1580</v>
      </c>
      <c r="G10" s="9" t="s">
        <v>1580</v>
      </c>
      <c r="H10" s="9" t="s">
        <v>1580</v>
      </c>
      <c r="I10" s="9" t="s">
        <v>1580</v>
      </c>
      <c r="J10" s="9" t="s">
        <v>1580</v>
      </c>
      <c r="K10" s="9" t="s">
        <v>1580</v>
      </c>
    </row>
    <row r="11" spans="1:11" x14ac:dyDescent="0.3">
      <c r="B11" s="6" t="s">
        <v>360</v>
      </c>
      <c r="C11" s="6" t="s">
        <v>361</v>
      </c>
      <c r="D11" s="6" t="s">
        <v>1621</v>
      </c>
      <c r="E11" s="9" t="s">
        <v>1587</v>
      </c>
      <c r="F11" s="9" t="s">
        <v>1580</v>
      </c>
      <c r="G11" s="9" t="s">
        <v>1580</v>
      </c>
      <c r="H11" s="9" t="s">
        <v>1580</v>
      </c>
      <c r="I11" s="9" t="s">
        <v>1580</v>
      </c>
      <c r="J11" s="9" t="s">
        <v>1580</v>
      </c>
      <c r="K11" s="9" t="s">
        <v>1683</v>
      </c>
    </row>
    <row r="12" spans="1:11" x14ac:dyDescent="0.3">
      <c r="B12" s="6" t="s">
        <v>360</v>
      </c>
      <c r="C12" s="6" t="s">
        <v>361</v>
      </c>
      <c r="D12" s="6" t="s">
        <v>4452</v>
      </c>
      <c r="E12" s="9" t="s">
        <v>1580</v>
      </c>
      <c r="F12" s="9" t="s">
        <v>1580</v>
      </c>
      <c r="G12" s="9" t="s">
        <v>1580</v>
      </c>
      <c r="H12" s="9" t="s">
        <v>1580</v>
      </c>
      <c r="I12" s="9" t="s">
        <v>1580</v>
      </c>
      <c r="J12" s="9" t="s">
        <v>1580</v>
      </c>
      <c r="K12" s="9" t="s">
        <v>1580</v>
      </c>
    </row>
    <row r="13" spans="1:11" x14ac:dyDescent="0.3">
      <c r="B13" s="6" t="s">
        <v>364</v>
      </c>
      <c r="C13" s="6" t="s">
        <v>365</v>
      </c>
      <c r="D13" s="6" t="s">
        <v>1621</v>
      </c>
      <c r="E13" s="9" t="s">
        <v>1587</v>
      </c>
      <c r="F13" s="9" t="s">
        <v>1580</v>
      </c>
      <c r="G13" s="9" t="s">
        <v>1587</v>
      </c>
      <c r="H13" s="9" t="s">
        <v>1580</v>
      </c>
      <c r="I13" s="9" t="s">
        <v>1580</v>
      </c>
      <c r="J13" s="9" t="s">
        <v>1580</v>
      </c>
      <c r="K13" s="9" t="s">
        <v>1683</v>
      </c>
    </row>
    <row r="14" spans="1:11" x14ac:dyDescent="0.3">
      <c r="B14" s="6" t="s">
        <v>364</v>
      </c>
      <c r="C14" s="6" t="s">
        <v>365</v>
      </c>
      <c r="D14" s="6" t="s">
        <v>4452</v>
      </c>
      <c r="E14" s="9" t="s">
        <v>1580</v>
      </c>
      <c r="F14" s="9" t="s">
        <v>1580</v>
      </c>
      <c r="G14" s="9" t="s">
        <v>1580</v>
      </c>
      <c r="H14" s="9" t="s">
        <v>1580</v>
      </c>
      <c r="I14" s="9" t="s">
        <v>1580</v>
      </c>
      <c r="J14" s="9" t="s">
        <v>1580</v>
      </c>
      <c r="K14" s="9" t="s">
        <v>1580</v>
      </c>
    </row>
    <row r="15" spans="1:11" x14ac:dyDescent="0.3">
      <c r="B15" s="6" t="s">
        <v>368</v>
      </c>
      <c r="C15" s="6" t="s">
        <v>369</v>
      </c>
      <c r="D15" s="6" t="s">
        <v>1621</v>
      </c>
      <c r="E15" s="9" t="s">
        <v>1580</v>
      </c>
      <c r="F15" s="9" t="s">
        <v>1580</v>
      </c>
      <c r="G15" s="9" t="s">
        <v>1580</v>
      </c>
      <c r="H15" s="9" t="s">
        <v>1580</v>
      </c>
      <c r="I15" s="9" t="s">
        <v>1580</v>
      </c>
      <c r="J15" s="9" t="s">
        <v>1587</v>
      </c>
      <c r="K15" s="9" t="s">
        <v>1683</v>
      </c>
    </row>
    <row r="16" spans="1:11" x14ac:dyDescent="0.3">
      <c r="B16" s="6" t="s">
        <v>368</v>
      </c>
      <c r="C16" s="6" t="s">
        <v>369</v>
      </c>
      <c r="D16" s="6" t="s">
        <v>4452</v>
      </c>
      <c r="E16" s="9" t="s">
        <v>1580</v>
      </c>
      <c r="F16" s="9" t="s">
        <v>1580</v>
      </c>
      <c r="G16" s="9" t="s">
        <v>1580</v>
      </c>
      <c r="H16" s="9" t="s">
        <v>1580</v>
      </c>
      <c r="I16" s="9" t="s">
        <v>1580</v>
      </c>
      <c r="J16" s="9" t="s">
        <v>1580</v>
      </c>
      <c r="K16" s="9" t="s">
        <v>1580</v>
      </c>
    </row>
    <row r="17" spans="2:11" x14ac:dyDescent="0.3">
      <c r="B17" s="6" t="s">
        <v>372</v>
      </c>
      <c r="C17" s="6" t="s">
        <v>373</v>
      </c>
      <c r="D17" s="6" t="s">
        <v>1621</v>
      </c>
      <c r="E17" s="9" t="s">
        <v>1580</v>
      </c>
      <c r="F17" s="9" t="s">
        <v>1580</v>
      </c>
      <c r="G17" s="9" t="s">
        <v>1580</v>
      </c>
      <c r="H17" s="9" t="s">
        <v>1580</v>
      </c>
      <c r="I17" s="9" t="s">
        <v>1580</v>
      </c>
      <c r="J17" s="9" t="s">
        <v>1586</v>
      </c>
      <c r="K17" s="9" t="s">
        <v>1586</v>
      </c>
    </row>
    <row r="18" spans="2:11" x14ac:dyDescent="0.3">
      <c r="B18" s="6" t="s">
        <v>372</v>
      </c>
      <c r="C18" s="6" t="s">
        <v>373</v>
      </c>
      <c r="D18" s="6" t="s">
        <v>4452</v>
      </c>
      <c r="E18" s="9" t="s">
        <v>1580</v>
      </c>
      <c r="F18" s="9" t="s">
        <v>1580</v>
      </c>
      <c r="G18" s="9" t="s">
        <v>1580</v>
      </c>
      <c r="H18" s="9" t="s">
        <v>1580</v>
      </c>
      <c r="I18" s="9" t="s">
        <v>1580</v>
      </c>
      <c r="J18" s="9" t="s">
        <v>1580</v>
      </c>
      <c r="K18" s="9" t="s">
        <v>1580</v>
      </c>
    </row>
    <row r="19" spans="2:11" x14ac:dyDescent="0.3">
      <c r="B19" s="6" t="s">
        <v>374</v>
      </c>
      <c r="C19" s="6" t="s">
        <v>375</v>
      </c>
      <c r="D19" s="6" t="s">
        <v>1621</v>
      </c>
      <c r="E19" s="9" t="s">
        <v>1580</v>
      </c>
      <c r="F19" s="9" t="s">
        <v>1580</v>
      </c>
      <c r="G19" s="9" t="s">
        <v>1580</v>
      </c>
      <c r="H19" s="9" t="s">
        <v>1580</v>
      </c>
      <c r="I19" s="9" t="s">
        <v>1580</v>
      </c>
      <c r="J19" s="9" t="s">
        <v>1580</v>
      </c>
      <c r="K19" s="9" t="s">
        <v>1580</v>
      </c>
    </row>
    <row r="20" spans="2:11" x14ac:dyDescent="0.3">
      <c r="B20" s="6" t="s">
        <v>374</v>
      </c>
      <c r="C20" s="6" t="s">
        <v>375</v>
      </c>
      <c r="D20" s="6" t="s">
        <v>4452</v>
      </c>
      <c r="E20" s="9" t="s">
        <v>1580</v>
      </c>
      <c r="F20" s="9" t="s">
        <v>1580</v>
      </c>
      <c r="G20" s="9" t="s">
        <v>1580</v>
      </c>
      <c r="H20" s="9" t="s">
        <v>1580</v>
      </c>
      <c r="I20" s="9" t="s">
        <v>1580</v>
      </c>
      <c r="J20" s="9" t="s">
        <v>1580</v>
      </c>
      <c r="K20" s="9" t="s">
        <v>1580</v>
      </c>
    </row>
    <row r="21" spans="2:11" x14ac:dyDescent="0.3">
      <c r="B21" s="23" t="s">
        <v>40</v>
      </c>
      <c r="C21" s="23"/>
      <c r="D21" s="23"/>
      <c r="E21" s="29"/>
      <c r="F21" s="29"/>
      <c r="G21" s="29"/>
      <c r="H21" s="29"/>
      <c r="I21" s="29"/>
      <c r="J21" s="29"/>
      <c r="K21" s="29"/>
    </row>
    <row r="22" spans="2:11" x14ac:dyDescent="0.3">
      <c r="B22" s="6" t="s">
        <v>376</v>
      </c>
      <c r="C22" s="6" t="s">
        <v>42</v>
      </c>
      <c r="D22" s="6" t="s">
        <v>1621</v>
      </c>
      <c r="E22" s="9" t="s">
        <v>1580</v>
      </c>
      <c r="F22" s="9" t="s">
        <v>1580</v>
      </c>
      <c r="G22" s="9" t="s">
        <v>1580</v>
      </c>
      <c r="H22" s="9" t="s">
        <v>1580</v>
      </c>
      <c r="I22" s="9" t="s">
        <v>1580</v>
      </c>
      <c r="J22" s="9" t="s">
        <v>1580</v>
      </c>
      <c r="K22" s="9" t="s">
        <v>1587</v>
      </c>
    </row>
    <row r="23" spans="2:11" x14ac:dyDescent="0.3">
      <c r="B23" s="6" t="s">
        <v>376</v>
      </c>
      <c r="C23" s="6" t="s">
        <v>42</v>
      </c>
      <c r="D23" s="6" t="s">
        <v>4452</v>
      </c>
      <c r="E23" s="9" t="s">
        <v>1580</v>
      </c>
      <c r="F23" s="9" t="s">
        <v>1580</v>
      </c>
      <c r="G23" s="9" t="s">
        <v>1580</v>
      </c>
      <c r="H23" s="9" t="s">
        <v>1580</v>
      </c>
      <c r="I23" s="9" t="s">
        <v>1580</v>
      </c>
      <c r="J23" s="9" t="s">
        <v>1580</v>
      </c>
      <c r="K23" s="9" t="s">
        <v>1580</v>
      </c>
    </row>
    <row r="24" spans="2:11" x14ac:dyDescent="0.3">
      <c r="B24" s="6" t="s">
        <v>377</v>
      </c>
      <c r="C24" s="6" t="s">
        <v>46</v>
      </c>
      <c r="D24" s="6" t="s">
        <v>1621</v>
      </c>
      <c r="E24" s="9" t="s">
        <v>1580</v>
      </c>
      <c r="F24" s="9" t="s">
        <v>1580</v>
      </c>
      <c r="G24" s="9" t="s">
        <v>1580</v>
      </c>
      <c r="H24" s="9" t="s">
        <v>1580</v>
      </c>
      <c r="I24" s="9" t="s">
        <v>1580</v>
      </c>
      <c r="J24" s="9" t="s">
        <v>1580</v>
      </c>
      <c r="K24" s="9" t="s">
        <v>1580</v>
      </c>
    </row>
    <row r="25" spans="2:11" x14ac:dyDescent="0.3">
      <c r="B25" s="6" t="s">
        <v>377</v>
      </c>
      <c r="C25" s="6" t="s">
        <v>46</v>
      </c>
      <c r="D25" s="6" t="s">
        <v>4452</v>
      </c>
      <c r="E25" s="9" t="s">
        <v>1580</v>
      </c>
      <c r="F25" s="9" t="s">
        <v>1580</v>
      </c>
      <c r="G25" s="9" t="s">
        <v>1580</v>
      </c>
      <c r="H25" s="9" t="s">
        <v>1580</v>
      </c>
      <c r="I25" s="9" t="s">
        <v>1580</v>
      </c>
      <c r="J25" s="9" t="s">
        <v>1580</v>
      </c>
      <c r="K25" s="9" t="s">
        <v>1580</v>
      </c>
    </row>
    <row r="26" spans="2:11" x14ac:dyDescent="0.3">
      <c r="B26" s="6" t="s">
        <v>378</v>
      </c>
      <c r="C26" s="6" t="s">
        <v>50</v>
      </c>
      <c r="D26" s="6" t="s">
        <v>1621</v>
      </c>
      <c r="E26" s="9" t="s">
        <v>1580</v>
      </c>
      <c r="F26" s="9" t="s">
        <v>1580</v>
      </c>
      <c r="G26" s="9" t="s">
        <v>1580</v>
      </c>
      <c r="H26" s="9" t="s">
        <v>1580</v>
      </c>
      <c r="I26" s="9" t="s">
        <v>1580</v>
      </c>
      <c r="J26" s="9" t="s">
        <v>1580</v>
      </c>
      <c r="K26" s="9" t="s">
        <v>1580</v>
      </c>
    </row>
    <row r="27" spans="2:11" x14ac:dyDescent="0.3">
      <c r="B27" s="6" t="s">
        <v>378</v>
      </c>
      <c r="C27" s="6" t="s">
        <v>50</v>
      </c>
      <c r="D27" s="6" t="s">
        <v>4452</v>
      </c>
      <c r="E27" s="9" t="s">
        <v>1580</v>
      </c>
      <c r="F27" s="9" t="s">
        <v>1580</v>
      </c>
      <c r="G27" s="9" t="s">
        <v>1580</v>
      </c>
      <c r="H27" s="9" t="s">
        <v>1580</v>
      </c>
      <c r="I27" s="9" t="s">
        <v>1580</v>
      </c>
      <c r="J27" s="9" t="s">
        <v>1580</v>
      </c>
      <c r="K27" s="9" t="s">
        <v>1580</v>
      </c>
    </row>
    <row r="28" spans="2:11" x14ac:dyDescent="0.3">
      <c r="B28" s="17" t="s">
        <v>968</v>
      </c>
    </row>
  </sheetData>
  <mergeCells count="6">
    <mergeCell ref="B21:K21"/>
    <mergeCell ref="B4:B5"/>
    <mergeCell ref="C4:C5"/>
    <mergeCell ref="D4:D5"/>
    <mergeCell ref="E4:K4"/>
    <mergeCell ref="B6:K6"/>
  </mergeCells>
  <pageMargins left="0.7" right="0.7" top="0.75" bottom="0.75" header="0.3" footer="0.3"/>
  <pageSetup paperSize="9" orientation="portrait" horizontalDpi="300" verticalDpi="30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H11"/>
  <sheetViews>
    <sheetView workbookViewId="0"/>
  </sheetViews>
  <sheetFormatPr baseColWidth="10" defaultRowHeight="14.4" x14ac:dyDescent="0.3"/>
  <cols>
    <col min="2" max="2" width="9.6640625" customWidth="1"/>
    <col min="3" max="3" width="108.77734375" customWidth="1"/>
    <col min="4" max="4" width="17" customWidth="1"/>
    <col min="5" max="5" width="22.6640625" customWidth="1"/>
    <col min="6" max="6" width="67.6640625" customWidth="1"/>
    <col min="7" max="7" width="85.6640625" customWidth="1"/>
    <col min="8" max="8" width="33.6640625" customWidth="1"/>
  </cols>
  <sheetData>
    <row r="1" spans="1:8" x14ac:dyDescent="0.3">
      <c r="A1" s="2" t="str">
        <f>HYPERLINK("#'Auswahl Auswertungsmodul'!A1", "Zurück zum Start")</f>
        <v>Zurück zum Start</v>
      </c>
    </row>
    <row r="2" spans="1:8" x14ac:dyDescent="0.3">
      <c r="A2" s="2" t="str">
        <f>HYPERLINK("#'Auswahl WI-NI-A'!A1", "Zurück")</f>
        <v>Zurück</v>
      </c>
    </row>
    <row r="3" spans="1:8" x14ac:dyDescent="0.3">
      <c r="B3" s="7" t="s">
        <v>1971</v>
      </c>
    </row>
    <row r="4" spans="1:8" x14ac:dyDescent="0.3">
      <c r="B4" s="25" t="s">
        <v>35</v>
      </c>
      <c r="C4" s="25" t="s">
        <v>394</v>
      </c>
      <c r="D4" s="25" t="s">
        <v>1619</v>
      </c>
      <c r="E4" s="28" t="s">
        <v>1574</v>
      </c>
      <c r="F4" s="21" t="s">
        <v>1575</v>
      </c>
      <c r="G4" s="25" t="s">
        <v>1575</v>
      </c>
      <c r="H4" s="25" t="s">
        <v>1575</v>
      </c>
    </row>
    <row r="5" spans="1:8" x14ac:dyDescent="0.3">
      <c r="B5" s="22"/>
      <c r="C5" s="22"/>
      <c r="D5" s="22"/>
      <c r="E5" s="27"/>
      <c r="F5" s="8" t="s">
        <v>1848</v>
      </c>
      <c r="G5" s="8" t="s">
        <v>1577</v>
      </c>
      <c r="H5" s="8" t="s">
        <v>13</v>
      </c>
    </row>
    <row r="6" spans="1:8" ht="25.2" x14ac:dyDescent="0.3">
      <c r="B6" s="6" t="s">
        <v>682</v>
      </c>
      <c r="C6" s="6" t="s">
        <v>683</v>
      </c>
      <c r="D6" s="6" t="s">
        <v>1621</v>
      </c>
      <c r="E6" s="9" t="s">
        <v>1850</v>
      </c>
      <c r="F6" s="9" t="s">
        <v>1858</v>
      </c>
      <c r="G6" s="9" t="s">
        <v>1257</v>
      </c>
      <c r="H6" s="9" t="s">
        <v>1257</v>
      </c>
    </row>
    <row r="7" spans="1:8" ht="25.2" x14ac:dyDescent="0.3">
      <c r="B7" s="6" t="s">
        <v>682</v>
      </c>
      <c r="C7" s="6" t="s">
        <v>683</v>
      </c>
      <c r="D7" s="6" t="s">
        <v>1626</v>
      </c>
      <c r="E7" s="9" t="s">
        <v>1894</v>
      </c>
      <c r="F7" s="9" t="s">
        <v>1304</v>
      </c>
      <c r="G7" s="9" t="s">
        <v>1895</v>
      </c>
      <c r="H7" s="9" t="s">
        <v>1304</v>
      </c>
    </row>
    <row r="8" spans="1:8" ht="25.2" x14ac:dyDescent="0.3">
      <c r="B8" s="6" t="s">
        <v>682</v>
      </c>
      <c r="C8" s="6" t="s">
        <v>683</v>
      </c>
      <c r="D8" s="6" t="s">
        <v>1631</v>
      </c>
      <c r="E8" s="9" t="s">
        <v>1680</v>
      </c>
      <c r="F8" s="9" t="s">
        <v>207</v>
      </c>
      <c r="G8" s="9" t="s">
        <v>1970</v>
      </c>
      <c r="H8" s="9" t="s">
        <v>1682</v>
      </c>
    </row>
    <row r="9" spans="1:8" ht="25.2" x14ac:dyDescent="0.3">
      <c r="B9" s="6" t="s">
        <v>684</v>
      </c>
      <c r="C9" s="6" t="s">
        <v>685</v>
      </c>
      <c r="D9" s="6" t="s">
        <v>1621</v>
      </c>
      <c r="E9" s="9" t="s">
        <v>1584</v>
      </c>
      <c r="F9" s="9" t="s">
        <v>77</v>
      </c>
      <c r="G9" s="9" t="s">
        <v>77</v>
      </c>
      <c r="H9" s="9" t="s">
        <v>77</v>
      </c>
    </row>
    <row r="10" spans="1:8" ht="25.2" x14ac:dyDescent="0.3">
      <c r="B10" s="6" t="s">
        <v>684</v>
      </c>
      <c r="C10" s="6" t="s">
        <v>685</v>
      </c>
      <c r="D10" s="6" t="s">
        <v>1626</v>
      </c>
      <c r="E10" s="9" t="s">
        <v>1582</v>
      </c>
      <c r="F10" s="9" t="s">
        <v>68</v>
      </c>
      <c r="G10" s="9" t="s">
        <v>68</v>
      </c>
      <c r="H10" s="9" t="s">
        <v>68</v>
      </c>
    </row>
    <row r="11" spans="1:8" ht="25.2" x14ac:dyDescent="0.3">
      <c r="B11" s="6" t="s">
        <v>684</v>
      </c>
      <c r="C11" s="6" t="s">
        <v>685</v>
      </c>
      <c r="D11" s="6" t="s">
        <v>1631</v>
      </c>
      <c r="E11" s="9" t="s">
        <v>1587</v>
      </c>
      <c r="F11" s="9" t="s">
        <v>87</v>
      </c>
      <c r="G11" s="9" t="s">
        <v>87</v>
      </c>
      <c r="H11" s="9" t="s">
        <v>87</v>
      </c>
    </row>
  </sheetData>
  <mergeCells count="5">
    <mergeCell ref="B4:B5"/>
    <mergeCell ref="C4:C5"/>
    <mergeCell ref="D4:D5"/>
    <mergeCell ref="E4:E5"/>
    <mergeCell ref="F4:H4"/>
  </mergeCells>
  <pageMargins left="0.7" right="0.7" top="0.75" bottom="0.75" header="0.3" footer="0.3"/>
  <pageSetup paperSize="9" orientation="portrait" horizontalDpi="300" verticalDpi="300"/>
</worksheet>
</file>

<file path=xl/worksheets/sheet1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4-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PM-NEO'!A1", "Zurück")</f>
        <v>Zurück</v>
      </c>
    </row>
  </sheetData>
  <pageMargins left="0.7" right="0.7" top="0.75" bottom="0.75" header="0.3" footer="0.3"/>
  <pageSetup paperSize="9" orientation="portrait" horizontalDpi="300" verticalDpi="300"/>
</worksheet>
</file>

<file path=xl/worksheets/sheet1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4-000000000000}">
  <dimension ref="A1:C41"/>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HYPERLINK("#'HGV-HEP - K3_1_QI'!A1", "Qualitätsindikatoren: Übersicht über Auffälligkeiten und Qualitätssicherungsmaßnahmen gem. § 17 DeQS-RL")</f>
        <v>Qualitätsindikatoren: Übersicht über Auffälligkeiten und Qualitätssicherungsmaßnahmen gem. § 17 DeQS-RL</v>
      </c>
      <c r="C6" s="2" t="str">
        <f>HYPERLINK("#'HGV-HEP - K3_1_QI'!A1", "K3_1_QI")</f>
        <v>K3_1_QI</v>
      </c>
    </row>
    <row r="7" spans="1:3" x14ac:dyDescent="0.3">
      <c r="B7" s="2" t="str">
        <f>HYPERLINK("#'HGV-HEP - K3_1_AK'!A1", "Auffälligkeitskriterien: Übersicht über Auffälligkeiten und Qualitätssicherungsmaßnahmen gem. § 17 DeQS-RL")</f>
        <v>Auffälligkeitskriterien: Übersicht über Auffälligkeiten und Qualitätssicherungsmaßnahmen gem. § 17 DeQS-RL</v>
      </c>
      <c r="C7" s="2" t="str">
        <f>HYPERLINK("#'HGV-HEP - K3_1_AK'!A1", "K3_1_AK")</f>
        <v>K3_1_AK</v>
      </c>
    </row>
    <row r="8" spans="1:3" x14ac:dyDescent="0.3">
      <c r="B8" s="2" t="str">
        <f>HYPERLINK("#'HGV-HEP - K3_2_QI'!A1", "Qualitätsindikatoren: Auffälligkeiten und Bewertungen nach Abschluss des Stellungnahmeverfahrens (AJ 2024)")</f>
        <v>Qualitätsindikatoren: Auffälligkeiten und Bewertungen nach Abschluss des Stellungnahmeverfahrens (AJ 2024)</v>
      </c>
      <c r="C8" s="2" t="str">
        <f>HYPERLINK("#'HGV-HEP - K3_2_QI'!A1", "K3_2_QI")</f>
        <v>K3_2_QI</v>
      </c>
    </row>
    <row r="9" spans="1:3" x14ac:dyDescent="0.3">
      <c r="B9" s="2" t="str">
        <f>HYPERLINK("#'HGV-HEP - K3_2_AK'!A1", "Auffälligkeitskriterien: Auffälligkeiten und Bewertungen nach Abschluss des Stellungnahmeverfahrens (AJ 2024)")</f>
        <v>Auffälligkeitskriterien: Auffälligkeiten und Bewertungen nach Abschluss des Stellungnahmeverfahrens (AJ 2024)</v>
      </c>
      <c r="C9" s="2" t="str">
        <f>HYPERLINK("#'HGV-HEP - K3_2_AK'!A1", "K3_2_AK")</f>
        <v>K3_2_AK</v>
      </c>
    </row>
    <row r="10" spans="1:3" x14ac:dyDescent="0.3">
      <c r="B10" s="2" t="str">
        <f>HYPERLINK("#'HGV-HEP - K3_3_QI'!A1", "Qualitätsindikatoren: Wiederholte Auffälligkeiten (AJ 2024 und Vorjahre)")</f>
        <v>Qualitätsindikatoren: Wiederholte Auffälligkeiten (AJ 2024 und Vorjahre)</v>
      </c>
      <c r="C10" s="2" t="str">
        <f>HYPERLINK("#'HGV-HEP - K3_3_QI'!A1", "K3_3_QI")</f>
        <v>K3_3_QI</v>
      </c>
    </row>
    <row r="11" spans="1:3" x14ac:dyDescent="0.3">
      <c r="B11" s="2" t="str">
        <f>HYPERLINK("#'HGV-HEP - K3_3_AK'!A1", "Auffälligkeitskriterien: Wiederholte Auffälligkeiten (AJ 2024 und Vorjahre)")</f>
        <v>Auffälligkeitskriterien: Wiederholte Auffälligkeiten (AJ 2024 und Vorjahre)</v>
      </c>
      <c r="C11" s="2" t="str">
        <f>HYPERLINK("#'HGV-HEP - K3_3_AK'!A1", "K3_3_AK")</f>
        <v>K3_3_AK</v>
      </c>
    </row>
    <row r="12" spans="1:3" x14ac:dyDescent="0.3">
      <c r="B12" s="2" t="str">
        <f>HYPERLINK("#'HGV-HEP - K3_4_QI'!A1", "Qualitätsindikatoren: Mehrfache Auffälligkeiten bei Leistungserbringern (AJ 2024)")</f>
        <v>Qualitätsindikatoren: Mehrfache Auffälligkeiten bei Leistungserbringern (AJ 2024)</v>
      </c>
      <c r="C12" s="2" t="str">
        <f>HYPERLINK("#'HGV-HEP - K3_4_QI'!A1", "K3_4_QI")</f>
        <v>K3_4_QI</v>
      </c>
    </row>
    <row r="13" spans="1:3" x14ac:dyDescent="0.3">
      <c r="B13" s="2" t="str">
        <f>HYPERLINK("#'HGV-HEP - K3_4_AK'!A1", "Auffälligkeitskriterien: Mehrfache Auffälligkeiten bei Leistungserbringern (AJ 2024)")</f>
        <v>Auffälligkeitskriterien: Mehrfache Auffälligkeiten bei Leistungserbringern (AJ 2024)</v>
      </c>
      <c r="C13" s="2" t="str">
        <f>HYPERLINK("#'HGV-HEP - K3_4_AK'!A1", "K3_4_AK")</f>
        <v>K3_4_AK</v>
      </c>
    </row>
    <row r="14" spans="1:3" x14ac:dyDescent="0.3">
      <c r="B14" s="2" t="str">
        <f>HYPERLINK("#'HGV-HEP - K3_5_QI'!A1", "Auffälligkeiten und Stellungnahmeverfahren nach Fallzahl pro Qualitätsindikator (AJ 2024)")</f>
        <v>Auffälligkeiten und Stellungnahmeverfahren nach Fallzahl pro Qualitätsindikator (AJ 2024)</v>
      </c>
      <c r="C14" s="2" t="str">
        <f>HYPERLINK("#'HGV-HEP - K3_5_QI'!A1", "K3_5_QI")</f>
        <v>K3_5_QI</v>
      </c>
    </row>
    <row r="15" spans="1:3" x14ac:dyDescent="0.3">
      <c r="B15" s="2" t="str">
        <f>HYPERLINK("#'HGV-HEP - A_1_QI'!A1", "Qualitätsindikatoren: Art der Auffälligkeit (AJ 2024)")</f>
        <v>Qualitätsindikatoren: Art der Auffälligkeit (AJ 2024)</v>
      </c>
      <c r="C15" s="2" t="str">
        <f>HYPERLINK("#'HGV-HEP - A_1_QI'!A1", "A_1_QI")</f>
        <v>A_1_QI</v>
      </c>
    </row>
    <row r="16" spans="1:3" x14ac:dyDescent="0.3">
      <c r="B16" s="2" t="str">
        <f>HYPERLINK("#'HGV-HEP - A_1_AK'!A1", "Auffälligkeitskriterien: Art der Auffälligkeit (AJ 2024)")</f>
        <v>Auffälligkeitskriterien: Art der Auffälligkeit (AJ 2024)</v>
      </c>
      <c r="C16" s="2" t="str">
        <f>HYPERLINK("#'HGV-HEP - A_1_AK'!A1", "A_1_AK")</f>
        <v>A_1_AK</v>
      </c>
    </row>
    <row r="17" spans="2:3" x14ac:dyDescent="0.3">
      <c r="B17" s="2" t="str">
        <f>HYPERLINK("#'HGV-HEP - A_2_QI_a'!A1", "Qualitätsindikatoren: Stellungnahmeverfahren (AJ 2024)")</f>
        <v>Qualitätsindikatoren: Stellungnahmeverfahren (AJ 2024)</v>
      </c>
      <c r="C17" s="2" t="str">
        <f>HYPERLINK("#'HGV-HEP - A_2_QI_a'!A1", "A_2_QI_a")</f>
        <v>A_2_QI_a</v>
      </c>
    </row>
    <row r="18" spans="2:3" x14ac:dyDescent="0.3">
      <c r="B18" s="2" t="str">
        <f>HYPERLINK("#'HGV-HEP - A_2_AK_a'!A1", "Auffälligkeitskriterien: Stellungnahmeverfahren (AJ 2024)")</f>
        <v>Auffälligkeitskriterien: Stellungnahmeverfahren (AJ 2024)</v>
      </c>
      <c r="C18" s="2" t="str">
        <f>HYPERLINK("#'HGV-HEP - A_2_AK_a'!A1", "A_2_AK_a")</f>
        <v>A_2_AK_a</v>
      </c>
    </row>
    <row r="19" spans="2:3" x14ac:dyDescent="0.3">
      <c r="B19" s="2" t="str">
        <f>HYPERLINK("#'HGV-HEP - A_2_QI_b'!A1", "Qualitätsindikatoren: Freitextkommentare zur Nicht-Einleitung von Stellungnahmeverfahren (AJ 2024)")</f>
        <v>Qualitätsindikatoren: Freitextkommentare zur Nicht-Einleitung von Stellungnahmeverfahren (AJ 2024)</v>
      </c>
      <c r="C19" s="2" t="str">
        <f>HYPERLINK("#'HGV-HEP - A_2_QI_b'!A1", "A_2_QI_b")</f>
        <v>A_2_QI_b</v>
      </c>
    </row>
    <row r="20" spans="2:3" x14ac:dyDescent="0.3">
      <c r="B20" s="2" t="str">
        <f>HYPERLINK("#'HGV-HEP - A_2_AK_b'!A1", "Auffälligkeitskriterien: Freitextkommentare zur Nicht-Einleitung von Stellungnahmeverfahren (AJ 2024)")</f>
        <v>Auffälligkeitskriterien: Freitextkommentare zur Nicht-Einleitung von Stellungnahmeverfahren (AJ 2024)</v>
      </c>
      <c r="C20" s="2" t="str">
        <f>HYPERLINK("#'HGV-HEP - A_2_AK_b'!A1", "A_2_AK_b")</f>
        <v>A_2_AK_b</v>
      </c>
    </row>
    <row r="21" spans="2:3" x14ac:dyDescent="0.3">
      <c r="B21" s="2" t="str">
        <f>HYPERLINK("#'HGV-HEP - A_3_AK_a'!A1", "Auffälligkeitskriterien: Bewertung der qualitativ auffälligen Ergebnisse (AJ 2024)")</f>
        <v>Auffälligkeitskriterien: Bewertung der qualitativ auffälligen Ergebnisse (AJ 2024)</v>
      </c>
      <c r="C21" s="2" t="str">
        <f>HYPERLINK("#'HGV-HEP - A_3_AK_a'!A1", "A_3_AK_a")</f>
        <v>A_3_AK_a</v>
      </c>
    </row>
    <row r="22" spans="2:3" x14ac:dyDescent="0.3">
      <c r="B22" s="2" t="str">
        <f>HYPERLINK("#'HGV-HEP - A_3_AK_b'!A1", "Auffälligkeitskriterien: Freitextkommentare zur Bewertung der qualitativ auffälligen Ergebnisse (AJ 2024)")</f>
        <v>Auffälligkeitskriterien: Freitextkommentare zur Bewertung der qualitativ auffälligen Ergebnisse (AJ 2024)</v>
      </c>
      <c r="C22" s="2" t="str">
        <f>HYPERLINK("#'HGV-HEP - A_3_AK_b'!A1", "A_3_AK_b")</f>
        <v>A_3_AK_b</v>
      </c>
    </row>
    <row r="23" spans="2:3" x14ac:dyDescent="0.3">
      <c r="B23" s="2" t="str">
        <f>HYPERLINK("#'HGV-HEP - A_4_QI_a'!A1", "Qualitätsindikatoren: Bewertung der qualitativ auffälligen Ergebnisse (AJ 2024)")</f>
        <v>Qualitätsindikatoren: Bewertung der qualitativ auffälligen Ergebnisse (AJ 2024)</v>
      </c>
      <c r="C23" s="2" t="str">
        <f>HYPERLINK("#'HGV-HEP - A_4_QI_a'!A1", "A_4_QI_a")</f>
        <v>A_4_QI_a</v>
      </c>
    </row>
    <row r="24" spans="2:3" x14ac:dyDescent="0.3">
      <c r="B24" s="2" t="str">
        <f>HYPERLINK("#'HGV-HEP - A_4_QI_b'!A1", "Qualitätsindikatoren: Freitextkommentare zur Bewertung der qualitativ auffälligen Ergebnisse (AJ 2024)")</f>
        <v>Qualitätsindikatoren: Freitextkommentare zur Bewertung der qualitativ auffälligen Ergebnisse (AJ 2024)</v>
      </c>
      <c r="C24" s="2" t="str">
        <f>HYPERLINK("#'HGV-HEP - A_4_QI_b'!A1", "A_4_QI_b")</f>
        <v>A_4_QI_b</v>
      </c>
    </row>
    <row r="25" spans="2:3" x14ac:dyDescent="0.3">
      <c r="B25" s="2" t="str">
        <f>HYPERLINK("#'HGV-HEP - A_5_AK_a'!A1", "Auffälligkeitskriterien: Bewertung der qualitativ unauffälligen Ergebnisse (AJ 2024)")</f>
        <v>Auffälligkeitskriterien: Bewertung der qualitativ unauffälligen Ergebnisse (AJ 2024)</v>
      </c>
      <c r="C25" s="2" t="str">
        <f>HYPERLINK("#'HGV-HEP - A_5_AK_a'!A1", "A_5_AK_a")</f>
        <v>A_5_AK_a</v>
      </c>
    </row>
    <row r="26" spans="2:3" x14ac:dyDescent="0.3">
      <c r="B26" s="2" t="str">
        <f>HYPERLINK("#'HGV-HEP - A_5_AK_b'!A1", "Auffälligkeitskriterien: Freitextkommentare zur Bewertung der qualitativ unauffälligen Ergebnisse (AJ 2024)")</f>
        <v>Auffälligkeitskriterien: Freitextkommentare zur Bewertung der qualitativ unauffälligen Ergebnisse (AJ 2024)</v>
      </c>
      <c r="C26" s="2" t="str">
        <f>HYPERLINK("#'HGV-HEP - A_5_AK_b'!A1", "A_5_AK_b")</f>
        <v>A_5_AK_b</v>
      </c>
    </row>
    <row r="27" spans="2:3" x14ac:dyDescent="0.3">
      <c r="B27" s="2" t="str">
        <f>HYPERLINK("#'HGV-HEP - A_6_QI_a'!A1", "Qualitätsindikatoren: Bewertung der qualitativ unauffälligen Ergebnisse (AJ 2024)")</f>
        <v>Qualitätsindikatoren: Bewertung der qualitativ unauffälligen Ergebnisse (AJ 2024)</v>
      </c>
      <c r="C27" s="2" t="str">
        <f>HYPERLINK("#'HGV-HEP - A_6_QI_a'!A1", "A_6_QI_a")</f>
        <v>A_6_QI_a</v>
      </c>
    </row>
    <row r="28" spans="2:3" x14ac:dyDescent="0.3">
      <c r="B28" s="2" t="str">
        <f>HYPERLINK("#'HGV-HEP - A_6_QI_b'!A1", "Qualitätsindikatoren: Freitextkommentare zur Bewertung der qualitativ unauffälligen Ergebnisse (AJ 2024)")</f>
        <v>Qualitätsindikatoren: Freitextkommentare zur Bewertung der qualitativ unauffälligen Ergebnisse (AJ 2024)</v>
      </c>
      <c r="C28" s="2" t="str">
        <f>HYPERLINK("#'HGV-HEP - A_6_QI_b'!A1", "A_6_QI_b")</f>
        <v>A_6_QI_b</v>
      </c>
    </row>
    <row r="29" spans="2:3" x14ac:dyDescent="0.3">
      <c r="B29" s="2" t="str">
        <f>HYPERLINK("#'HGV-HEP - A_7_AK_a'!A1", "Auffälligkeitskriterien: Bewertung der  Ergebnisse als Sonstiges (AJ 2024)")</f>
        <v>Auffälligkeitskriterien: Bewertung der  Ergebnisse als Sonstiges (AJ 2024)</v>
      </c>
      <c r="C29" s="2" t="str">
        <f>HYPERLINK("#'HGV-HEP - A_7_AK_a'!A1", "A_7_AK_a")</f>
        <v>A_7_AK_a</v>
      </c>
    </row>
    <row r="30" spans="2:3" x14ac:dyDescent="0.3">
      <c r="B30" s="2" t="str">
        <f>HYPERLINK("#'HGV-HEP - A_7_AK_b'!A1", "Auffälligkeitskriterien: Freitextkommentare zur Bewertung der Ergebnisse als Sonstiges (AJ 2024)")</f>
        <v>Auffälligkeitskriterien: Freitextkommentare zur Bewertung der Ergebnisse als Sonstiges (AJ 2024)</v>
      </c>
      <c r="C30" s="2" t="str">
        <f>HYPERLINK("#'HGV-HEP - A_7_AK_b'!A1", "A_7_AK_b")</f>
        <v>A_7_AK_b</v>
      </c>
    </row>
    <row r="31" spans="2:3" x14ac:dyDescent="0.3">
      <c r="B31" s="2" t="str">
        <f>HYPERLINK("#'HGV-HEP - A_8_QI_a'!A1", "Qualitätsindikatoren: Bewertung der Ergebnisse als Dokumentationsfehler oder Sonstiges (AJ 2024)")</f>
        <v>Qualitätsindikatoren: Bewertung der Ergebnisse als Dokumentationsfehler oder Sonstiges (AJ 2024)</v>
      </c>
      <c r="C31" s="2" t="str">
        <f>HYPERLINK("#'HGV-HEP - A_8_QI_a'!A1", "A_8_QI_a")</f>
        <v>A_8_QI_a</v>
      </c>
    </row>
    <row r="32" spans="2:3" x14ac:dyDescent="0.3">
      <c r="B32" s="2" t="str">
        <f>HYPERLINK("#'HGV-HEP - A_8_QI_b'!A1", "Qualitätsindikatoren: Freitextkommentare zur Bewertung der Ergebnisse als Dokumentationsfehler oder Sonstiges (AJ 2024)")</f>
        <v>Qualitätsindikatoren: Freitextkommentare zur Bewertung der Ergebnisse als Dokumentationsfehler oder Sonstiges (AJ 2024)</v>
      </c>
      <c r="C32" s="2" t="str">
        <f>HYPERLINK("#'HGV-HEP - A_8_QI_b'!A1", "A_8_QI_b")</f>
        <v>A_8_QI_b</v>
      </c>
    </row>
    <row r="33" spans="2:3" x14ac:dyDescent="0.3">
      <c r="B33" s="2" t="str">
        <f>HYPERLINK("#'HGV-HEP - A_9_QI'!A1", "Qualitätsindikatoren: Initiierung Maßnahmenstufe 1 und 2 (AJ 2024)")</f>
        <v>Qualitätsindikatoren: Initiierung Maßnahmenstufe 1 und 2 (AJ 2024)</v>
      </c>
      <c r="C33" s="2" t="str">
        <f>HYPERLINK("#'HGV-HEP - A_9_QI'!A1", "A_9_QI")</f>
        <v>A_9_QI</v>
      </c>
    </row>
    <row r="34" spans="2:3" x14ac:dyDescent="0.3">
      <c r="B34" s="2" t="str">
        <f>HYPERLINK("#'HGV-HEP - A_9_AK'!A1", "Auffälligkeitskriterien: Initiierung Maßnahmenstufe 1 und 2 (AJ 2024)")</f>
        <v>Auffälligkeitskriterien: Initiierung Maßnahmenstufe 1 und 2 (AJ 2024)</v>
      </c>
      <c r="C34" s="2" t="str">
        <f>HYPERLINK("#'HGV-HEP - A_9_AK'!A1", "A_9_AK")</f>
        <v>A_9_AK</v>
      </c>
    </row>
    <row r="35" spans="2:3" x14ac:dyDescent="0.3">
      <c r="B35" s="2" t="str">
        <f>HYPERLINK("#'HGV-HEP - A_10_QI'!A1", "Qualitätsindikatoren: Ergebnisse nach Stellungnahmeverfahren pro Bundesland (AJ 2024)")</f>
        <v>Qualitätsindikatoren: Ergebnisse nach Stellungnahmeverfahren pro Bundesland (AJ 2024)</v>
      </c>
      <c r="C35" s="2" t="str">
        <f>HYPERLINK("#'HGV-HEP - A_10_QI'!A1", "A_10_QI")</f>
        <v>A_10_QI</v>
      </c>
    </row>
    <row r="36" spans="2:3" x14ac:dyDescent="0.3">
      <c r="B36" s="2" t="str">
        <f>HYPERLINK("#'HGV-HEP - A_10_AK'!A1", "Auffälligkeitskriterien: Ergebnisse nach Stellungnahmeverfahren pro Bundesland (AJ 2024)")</f>
        <v>Auffälligkeitskriterien: Ergebnisse nach Stellungnahmeverfahren pro Bundesland (AJ 2024)</v>
      </c>
      <c r="C36" s="2" t="str">
        <f>HYPERLINK("#'HGV-HEP - A_10_AK'!A1", "A_10_AK")</f>
        <v>A_10_AK</v>
      </c>
    </row>
    <row r="37" spans="2:3" x14ac:dyDescent="0.3">
      <c r="B37" s="2" t="str">
        <f>HYPERLINK("#'HGV-HEP - A_11_QI_AK'!A1", "Qualitätsindikatoren und Auffälligkeitskriterien: Best Practice (AJ 2024)")</f>
        <v>Qualitätsindikatoren und Auffälligkeitskriterien: Best Practice (AJ 2024)</v>
      </c>
      <c r="C37" s="2" t="str">
        <f>HYPERLINK("#'HGV-HEP - A_11_QI_AK'!A1", "A_11_QI_AK")</f>
        <v>A_11_QI_AK</v>
      </c>
    </row>
    <row r="38" spans="2:3" x14ac:dyDescent="0.3">
      <c r="B38" s="2" t="str">
        <f>HYPERLINK("#'HGV-HEP - A_12_QI'!A1", "Darstellung des Verlaufs der Bewertung (AJ 2024)")</f>
        <v>Darstellung des Verlaufs der Bewertung (AJ 2024)</v>
      </c>
      <c r="C38" s="2" t="str">
        <f>HYPERLINK("#'HGV-HEP - A_12_QI'!A1", "A_12_QI")</f>
        <v>A_12_QI</v>
      </c>
    </row>
    <row r="39" spans="2:3" x14ac:dyDescent="0.3">
      <c r="B39" s="2" t="str">
        <f>HYPERLINK("#'HGV-HEP - A_13_QI'!A1", "Qualitätsindikatoren: Art der Maßnahme in Maßnahmenstufe 1 (AJ 2023 und 2024)")</f>
        <v>Qualitätsindikatoren: Art der Maßnahme in Maßnahmenstufe 1 (AJ 2023 und 2024)</v>
      </c>
      <c r="C39" s="2" t="str">
        <f>HYPERLINK("#'HGV-HEP - A_13_QI'!A1", "A_13_QI")</f>
        <v>A_13_QI</v>
      </c>
    </row>
    <row r="40" spans="2:3" x14ac:dyDescent="0.3">
      <c r="B40" s="2" t="str">
        <f>HYPERLINK("#'HGV-HEP - A_13_AK'!A1", "Auffälligkeitskriterien: Art der Maßnahme in Maßnahmenstufe 1 (AJ 2023 und 2024)")</f>
        <v>Auffälligkeitskriterien: Art der Maßnahme in Maßnahmenstufe 1 (AJ 2023 und 2024)</v>
      </c>
      <c r="C40" s="2" t="str">
        <f>HYPERLINK("#'HGV-HEP - A_13_AK'!A1", "A_13_AK")</f>
        <v>A_13_AK</v>
      </c>
    </row>
    <row r="41" spans="2:3" x14ac:dyDescent="0.3">
      <c r="B41" s="2" t="str">
        <f>HYPERLINK("#'HGV-HEP - A_14_QI_AK'!A1", "Qualitätsindikatoren und Auffälligkeitskriterien: Freitextkommentare zu Maßnahmenstufe 2 (AJ 2024)")</f>
        <v>Qualitätsindikatoren und Auffälligkeitskriterien: Freitextkommentare zu Maßnahmenstufe 2 (AJ 2024)</v>
      </c>
      <c r="C41" s="2" t="str">
        <f>HYPERLINK("#'HGV-HEP - A_14_QI_AK'!A1", "A_14_QI_AK")</f>
        <v>A_14_QI_AK</v>
      </c>
    </row>
  </sheetData>
  <pageMargins left="0.7" right="0.7" top="0.75" bottom="0.75" header="0.3" footer="0.3"/>
  <pageSetup paperSize="9" orientation="portrait" horizontalDpi="300" verticalDpi="300"/>
</worksheet>
</file>

<file path=xl/worksheets/sheet1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4-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HGV-HEP'!A1", "Zurück")</f>
        <v>Zurück</v>
      </c>
    </row>
    <row r="3" spans="1:6" x14ac:dyDescent="0.3">
      <c r="B3" s="7" t="s">
        <v>5341</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5313</v>
      </c>
      <c r="D6" s="9" t="s">
        <v>3429</v>
      </c>
      <c r="E6" s="9" t="s">
        <v>5314</v>
      </c>
      <c r="F6" s="9" t="s">
        <v>3429</v>
      </c>
    </row>
    <row r="7" spans="1:6" x14ac:dyDescent="0.3">
      <c r="B7" s="10" t="s">
        <v>4873</v>
      </c>
      <c r="C7" s="9" t="s">
        <v>5313</v>
      </c>
      <c r="D7" s="9" t="s">
        <v>4530</v>
      </c>
      <c r="E7" s="9" t="s">
        <v>5314</v>
      </c>
      <c r="F7" s="9" t="s">
        <v>4530</v>
      </c>
    </row>
    <row r="8" spans="1:6" x14ac:dyDescent="0.3">
      <c r="B8" s="10" t="s">
        <v>4532</v>
      </c>
      <c r="C8" s="9" t="s">
        <v>5315</v>
      </c>
      <c r="D8" s="9" t="s">
        <v>5316</v>
      </c>
      <c r="E8" s="9" t="s">
        <v>5317</v>
      </c>
      <c r="F8" s="9" t="s">
        <v>5318</v>
      </c>
    </row>
    <row r="9" spans="1:6" x14ac:dyDescent="0.3">
      <c r="B9" s="9" t="s">
        <v>4535</v>
      </c>
      <c r="C9" s="9" t="s">
        <v>1580</v>
      </c>
      <c r="D9" s="9" t="s">
        <v>4536</v>
      </c>
      <c r="E9" s="9" t="s">
        <v>1587</v>
      </c>
      <c r="F9" s="9" t="s">
        <v>5319</v>
      </c>
    </row>
    <row r="10" spans="1:6" x14ac:dyDescent="0.3">
      <c r="B10" s="10" t="s">
        <v>4537</v>
      </c>
      <c r="C10" s="9" t="s">
        <v>5315</v>
      </c>
      <c r="D10" s="9" t="s">
        <v>4530</v>
      </c>
      <c r="E10" s="9" t="s">
        <v>5320</v>
      </c>
      <c r="F10" s="9" t="s">
        <v>4530</v>
      </c>
    </row>
    <row r="11" spans="1:6" x14ac:dyDescent="0.3">
      <c r="B11" s="9" t="s">
        <v>4879</v>
      </c>
      <c r="C11" s="9" t="s">
        <v>5315</v>
      </c>
      <c r="D11" s="9" t="s">
        <v>4530</v>
      </c>
      <c r="E11" s="9" t="s">
        <v>5320</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5321</v>
      </c>
      <c r="D15" s="9" t="s">
        <v>5322</v>
      </c>
      <c r="E15" s="9" t="s">
        <v>5260</v>
      </c>
      <c r="F15" s="9" t="s">
        <v>5323</v>
      </c>
    </row>
    <row r="16" spans="1:6" x14ac:dyDescent="0.3">
      <c r="B16" s="6" t="s">
        <v>4543</v>
      </c>
      <c r="C16" s="9" t="s">
        <v>5324</v>
      </c>
      <c r="D16" s="9" t="s">
        <v>5325</v>
      </c>
      <c r="E16" s="9" t="s">
        <v>5326</v>
      </c>
      <c r="F16" s="9" t="s">
        <v>5327</v>
      </c>
    </row>
    <row r="17" spans="2:6" x14ac:dyDescent="0.3">
      <c r="B17" s="9" t="s">
        <v>4546</v>
      </c>
      <c r="C17" s="9" t="s">
        <v>5324</v>
      </c>
      <c r="D17" s="9" t="s">
        <v>4530</v>
      </c>
      <c r="E17" s="9" t="s">
        <v>5326</v>
      </c>
      <c r="F17" s="9" t="s">
        <v>4530</v>
      </c>
    </row>
    <row r="18" spans="2:6" x14ac:dyDescent="0.3">
      <c r="B18" s="9" t="s">
        <v>4547</v>
      </c>
      <c r="C18" s="9" t="s">
        <v>1611</v>
      </c>
      <c r="D18" s="9" t="s">
        <v>4618</v>
      </c>
      <c r="E18" s="9" t="s">
        <v>1589</v>
      </c>
      <c r="F18" s="9" t="s">
        <v>5328</v>
      </c>
    </row>
    <row r="19" spans="2:6" x14ac:dyDescent="0.3">
      <c r="B19" s="9" t="s">
        <v>4548</v>
      </c>
      <c r="C19" s="9" t="s">
        <v>1683</v>
      </c>
      <c r="D19" s="9" t="s">
        <v>5329</v>
      </c>
      <c r="E19" s="9" t="s">
        <v>1587</v>
      </c>
      <c r="F19" s="9" t="s">
        <v>5048</v>
      </c>
    </row>
    <row r="20" spans="2:6" x14ac:dyDescent="0.3">
      <c r="B20" s="6" t="s">
        <v>4549</v>
      </c>
      <c r="C20" s="9" t="s">
        <v>1586</v>
      </c>
      <c r="D20" s="9" t="s">
        <v>4877</v>
      </c>
      <c r="E20" s="9" t="s">
        <v>1580</v>
      </c>
      <c r="F20" s="9" t="s">
        <v>4536</v>
      </c>
    </row>
    <row r="21" spans="2:6" x14ac:dyDescent="0.3">
      <c r="B21" s="23" t="s">
        <v>4550</v>
      </c>
      <c r="C21" s="24" t="s">
        <v>4523</v>
      </c>
      <c r="D21" s="24" t="s">
        <v>4523</v>
      </c>
      <c r="E21" s="24" t="s">
        <v>4523</v>
      </c>
      <c r="F21" s="24" t="s">
        <v>4523</v>
      </c>
    </row>
    <row r="22" spans="2:6" x14ac:dyDescent="0.3">
      <c r="B22" s="6" t="s">
        <v>4551</v>
      </c>
      <c r="C22" s="9" t="s">
        <v>5330</v>
      </c>
      <c r="D22" s="9" t="s">
        <v>5331</v>
      </c>
      <c r="E22" s="9" t="s">
        <v>5332</v>
      </c>
      <c r="F22" s="9" t="s">
        <v>5333</v>
      </c>
    </row>
    <row r="23" spans="2:6" x14ac:dyDescent="0.3">
      <c r="B23" s="6" t="s">
        <v>4553</v>
      </c>
      <c r="C23" s="9" t="s">
        <v>3888</v>
      </c>
      <c r="D23" s="9" t="s">
        <v>5334</v>
      </c>
      <c r="E23" s="9" t="s">
        <v>5335</v>
      </c>
      <c r="F23" s="9" t="s">
        <v>5336</v>
      </c>
    </row>
    <row r="24" spans="2:6" x14ac:dyDescent="0.3">
      <c r="B24" s="6" t="s">
        <v>4898</v>
      </c>
      <c r="C24" s="9" t="s">
        <v>3514</v>
      </c>
      <c r="D24" s="9" t="s">
        <v>5337</v>
      </c>
      <c r="E24" s="9" t="s">
        <v>5338</v>
      </c>
      <c r="F24" s="9" t="s">
        <v>5339</v>
      </c>
    </row>
    <row r="25" spans="2:6" x14ac:dyDescent="0.3">
      <c r="B25" s="6" t="s">
        <v>4556</v>
      </c>
      <c r="C25" s="9" t="s">
        <v>1614</v>
      </c>
      <c r="D25" s="9" t="s">
        <v>5340</v>
      </c>
      <c r="E25" s="9" t="s">
        <v>1711</v>
      </c>
      <c r="F25" s="9" t="s">
        <v>5233</v>
      </c>
    </row>
    <row r="26" spans="2:6" x14ac:dyDescent="0.3">
      <c r="B26" s="23" t="s">
        <v>4558</v>
      </c>
      <c r="C26" s="24" t="s">
        <v>4523</v>
      </c>
      <c r="D26" s="24" t="s">
        <v>4523</v>
      </c>
      <c r="E26" s="24" t="s">
        <v>4523</v>
      </c>
      <c r="F26" s="24" t="s">
        <v>4523</v>
      </c>
    </row>
    <row r="27" spans="2:6" x14ac:dyDescent="0.3">
      <c r="B27" s="6" t="s">
        <v>4444</v>
      </c>
      <c r="C27" s="9" t="s">
        <v>1853</v>
      </c>
      <c r="D27" s="9" t="s">
        <v>4559</v>
      </c>
      <c r="E27" s="9" t="s">
        <v>1892</v>
      </c>
      <c r="F27" s="9" t="s">
        <v>4559</v>
      </c>
    </row>
    <row r="28" spans="2:6" x14ac:dyDescent="0.3">
      <c r="B28" s="6" t="s">
        <v>3288</v>
      </c>
      <c r="C28" s="9" t="s">
        <v>1586</v>
      </c>
      <c r="D28" s="9" t="s">
        <v>4559</v>
      </c>
      <c r="E28" s="9" t="s">
        <v>1587</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4-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HGV-HEP'!A1", "Zurück")</f>
        <v>Zurück</v>
      </c>
    </row>
    <row r="3" spans="1:6" x14ac:dyDescent="0.3">
      <c r="B3" s="7" t="s">
        <v>4805</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4788</v>
      </c>
      <c r="D6" s="9" t="s">
        <v>4530</v>
      </c>
      <c r="E6" s="9" t="s">
        <v>4789</v>
      </c>
      <c r="F6" s="9" t="s">
        <v>4530</v>
      </c>
    </row>
    <row r="7" spans="1:6" x14ac:dyDescent="0.3">
      <c r="B7" s="10" t="s">
        <v>4532</v>
      </c>
      <c r="C7" s="9" t="s">
        <v>3445</v>
      </c>
      <c r="D7" s="9" t="s">
        <v>4790</v>
      </c>
      <c r="E7" s="9" t="s">
        <v>2105</v>
      </c>
      <c r="F7" s="9" t="s">
        <v>4791</v>
      </c>
    </row>
    <row r="8" spans="1:6" x14ac:dyDescent="0.3">
      <c r="B8" s="9" t="s">
        <v>4535</v>
      </c>
      <c r="C8" s="9" t="s">
        <v>1580</v>
      </c>
      <c r="D8" s="9" t="s">
        <v>4536</v>
      </c>
      <c r="E8" s="9" t="s">
        <v>1579</v>
      </c>
      <c r="F8" s="9" t="s">
        <v>4792</v>
      </c>
    </row>
    <row r="9" spans="1:6" x14ac:dyDescent="0.3">
      <c r="B9" s="10" t="s">
        <v>4537</v>
      </c>
      <c r="C9" s="9" t="s">
        <v>3445</v>
      </c>
      <c r="D9" s="9" t="s">
        <v>4530</v>
      </c>
      <c r="E9" s="9" t="s">
        <v>4793</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2085</v>
      </c>
      <c r="D12" s="9" t="s">
        <v>4794</v>
      </c>
      <c r="E12" s="9" t="s">
        <v>1850</v>
      </c>
      <c r="F12" s="9" t="s">
        <v>4795</v>
      </c>
    </row>
    <row r="13" spans="1:6" x14ac:dyDescent="0.3">
      <c r="B13" s="6" t="s">
        <v>4543</v>
      </c>
      <c r="C13" s="9" t="s">
        <v>4796</v>
      </c>
      <c r="D13" s="9" t="s">
        <v>4797</v>
      </c>
      <c r="E13" s="9" t="s">
        <v>3718</v>
      </c>
      <c r="F13" s="9" t="s">
        <v>4798</v>
      </c>
    </row>
    <row r="14" spans="1:6" x14ac:dyDescent="0.3">
      <c r="B14" s="9" t="s">
        <v>4546</v>
      </c>
      <c r="C14" s="9" t="s">
        <v>4796</v>
      </c>
      <c r="D14" s="9" t="s">
        <v>4530</v>
      </c>
      <c r="E14" s="9" t="s">
        <v>3718</v>
      </c>
      <c r="F14" s="9" t="s">
        <v>4530</v>
      </c>
    </row>
    <row r="15" spans="1:6" x14ac:dyDescent="0.3">
      <c r="B15" s="9" t="s">
        <v>4547</v>
      </c>
      <c r="C15" s="9" t="s">
        <v>1587</v>
      </c>
      <c r="D15" s="9" t="s">
        <v>4650</v>
      </c>
      <c r="E15" s="9" t="s">
        <v>1580</v>
      </c>
      <c r="F15" s="9" t="s">
        <v>4536</v>
      </c>
    </row>
    <row r="16" spans="1:6" x14ac:dyDescent="0.3">
      <c r="B16" s="9" t="s">
        <v>4548</v>
      </c>
      <c r="C16" s="9" t="s">
        <v>1587</v>
      </c>
      <c r="D16" s="9" t="s">
        <v>4650</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1884</v>
      </c>
      <c r="D19" s="9" t="s">
        <v>4799</v>
      </c>
      <c r="E19" s="9" t="s">
        <v>1632</v>
      </c>
      <c r="F19" s="9" t="s">
        <v>4800</v>
      </c>
    </row>
    <row r="20" spans="2:6" x14ac:dyDescent="0.3">
      <c r="B20" s="6" t="s">
        <v>4553</v>
      </c>
      <c r="C20" s="9" t="s">
        <v>3973</v>
      </c>
      <c r="D20" s="9" t="s">
        <v>4801</v>
      </c>
      <c r="E20" s="9" t="s">
        <v>3548</v>
      </c>
      <c r="F20" s="9" t="s">
        <v>4802</v>
      </c>
    </row>
    <row r="21" spans="2:6" x14ac:dyDescent="0.3">
      <c r="B21" s="6" t="s">
        <v>4556</v>
      </c>
      <c r="C21" s="9" t="s">
        <v>1600</v>
      </c>
      <c r="D21" s="9" t="s">
        <v>4803</v>
      </c>
      <c r="E21" s="9" t="s">
        <v>1680</v>
      </c>
      <c r="F21" s="9" t="s">
        <v>4804</v>
      </c>
    </row>
    <row r="22" spans="2:6" x14ac:dyDescent="0.3">
      <c r="B22" s="23" t="s">
        <v>4558</v>
      </c>
      <c r="C22" s="24" t="s">
        <v>4523</v>
      </c>
      <c r="D22" s="24" t="s">
        <v>4523</v>
      </c>
      <c r="E22" s="24" t="s">
        <v>4523</v>
      </c>
      <c r="F22" s="24" t="s">
        <v>4523</v>
      </c>
    </row>
    <row r="23" spans="2:6" x14ac:dyDescent="0.3">
      <c r="B23" s="6" t="s">
        <v>4444</v>
      </c>
      <c r="C23" s="9" t="s">
        <v>1589</v>
      </c>
      <c r="D23" s="9" t="s">
        <v>4559</v>
      </c>
      <c r="E23" s="9" t="s">
        <v>1578</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1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4-000000000000}">
  <dimension ref="A1:O19"/>
  <sheetViews>
    <sheetView workbookViewId="0"/>
  </sheetViews>
  <sheetFormatPr baseColWidth="10" defaultRowHeight="14.4" x14ac:dyDescent="0.3"/>
  <cols>
    <col min="2" max="2" width="9.6640625" customWidth="1"/>
    <col min="3" max="3" width="119.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HGV-HEP'!A1", "Zurück")</f>
        <v>Zurück</v>
      </c>
    </row>
    <row r="3" spans="1:15" x14ac:dyDescent="0.3">
      <c r="B3" s="7" t="s">
        <v>6674</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827</v>
      </c>
      <c r="C7" s="6" t="s">
        <v>828</v>
      </c>
      <c r="D7" s="9" t="s">
        <v>6592</v>
      </c>
      <c r="E7" s="9" t="s">
        <v>1674</v>
      </c>
      <c r="F7" s="9" t="s">
        <v>830</v>
      </c>
      <c r="G7" s="9" t="s">
        <v>6593</v>
      </c>
      <c r="H7" s="9" t="s">
        <v>6594</v>
      </c>
      <c r="I7" s="9" t="s">
        <v>6595</v>
      </c>
      <c r="J7" s="9" t="s">
        <v>2629</v>
      </c>
      <c r="K7" s="9" t="s">
        <v>6596</v>
      </c>
      <c r="L7" s="9" t="s">
        <v>3100</v>
      </c>
      <c r="M7" s="9" t="s">
        <v>6597</v>
      </c>
      <c r="N7" s="9" t="s">
        <v>3101</v>
      </c>
      <c r="O7" s="9" t="s">
        <v>6598</v>
      </c>
    </row>
    <row r="8" spans="1:15" ht="25.2" x14ac:dyDescent="0.3">
      <c r="B8" s="12" t="s">
        <v>831</v>
      </c>
      <c r="C8" s="12" t="s">
        <v>832</v>
      </c>
      <c r="D8" s="13" t="s">
        <v>6599</v>
      </c>
      <c r="E8" s="13" t="s">
        <v>3666</v>
      </c>
      <c r="F8" s="13" t="s">
        <v>834</v>
      </c>
      <c r="G8" s="13" t="s">
        <v>6600</v>
      </c>
      <c r="H8" s="13" t="s">
        <v>6601</v>
      </c>
      <c r="I8" s="13" t="s">
        <v>6602</v>
      </c>
      <c r="J8" s="13" t="s">
        <v>6603</v>
      </c>
      <c r="K8" s="13" t="s">
        <v>6604</v>
      </c>
      <c r="L8" s="13" t="s">
        <v>3102</v>
      </c>
      <c r="M8" s="13" t="s">
        <v>6605</v>
      </c>
      <c r="N8" s="13" t="s">
        <v>3103</v>
      </c>
      <c r="O8" s="13" t="s">
        <v>6606</v>
      </c>
    </row>
    <row r="9" spans="1:15" ht="25.2" x14ac:dyDescent="0.3">
      <c r="B9" s="6" t="s">
        <v>835</v>
      </c>
      <c r="C9" s="6" t="s">
        <v>813</v>
      </c>
      <c r="D9" s="9" t="s">
        <v>6607</v>
      </c>
      <c r="E9" s="9" t="s">
        <v>1674</v>
      </c>
      <c r="F9" s="9" t="s">
        <v>837</v>
      </c>
      <c r="G9" s="9" t="s">
        <v>6608</v>
      </c>
      <c r="H9" s="9" t="s">
        <v>6609</v>
      </c>
      <c r="I9" s="9" t="s">
        <v>6610</v>
      </c>
      <c r="J9" s="9" t="s">
        <v>6611</v>
      </c>
      <c r="K9" s="9" t="s">
        <v>6612</v>
      </c>
      <c r="L9" s="9" t="s">
        <v>3104</v>
      </c>
      <c r="M9" s="9" t="s">
        <v>6613</v>
      </c>
      <c r="N9" s="9" t="s">
        <v>3105</v>
      </c>
      <c r="O9" s="9" t="s">
        <v>6614</v>
      </c>
    </row>
    <row r="10" spans="1:15" ht="25.2" x14ac:dyDescent="0.3">
      <c r="B10" s="12" t="s">
        <v>838</v>
      </c>
      <c r="C10" s="12" t="s">
        <v>817</v>
      </c>
      <c r="D10" s="13" t="s">
        <v>6615</v>
      </c>
      <c r="E10" s="13" t="s">
        <v>1597</v>
      </c>
      <c r="F10" s="13" t="s">
        <v>175</v>
      </c>
      <c r="G10" s="13" t="s">
        <v>6616</v>
      </c>
      <c r="H10" s="13" t="s">
        <v>6617</v>
      </c>
      <c r="I10" s="13" t="s">
        <v>6618</v>
      </c>
      <c r="J10" s="13" t="s">
        <v>2059</v>
      </c>
      <c r="K10" s="13" t="s">
        <v>6619</v>
      </c>
      <c r="L10" s="13" t="s">
        <v>3106</v>
      </c>
      <c r="M10" s="13" t="s">
        <v>6620</v>
      </c>
      <c r="N10" s="13" t="s">
        <v>1635</v>
      </c>
      <c r="O10" s="13" t="s">
        <v>6621</v>
      </c>
    </row>
    <row r="11" spans="1:15" ht="25.2" x14ac:dyDescent="0.3">
      <c r="B11" s="6" t="s">
        <v>839</v>
      </c>
      <c r="C11" s="6" t="s">
        <v>840</v>
      </c>
      <c r="D11" s="9" t="s">
        <v>6622</v>
      </c>
      <c r="E11" s="9" t="s">
        <v>1611</v>
      </c>
      <c r="F11" s="9" t="s">
        <v>593</v>
      </c>
      <c r="G11" s="9" t="s">
        <v>6623</v>
      </c>
      <c r="H11" s="9" t="s">
        <v>6624</v>
      </c>
      <c r="I11" s="9" t="s">
        <v>6625</v>
      </c>
      <c r="J11" s="9" t="s">
        <v>1378</v>
      </c>
      <c r="K11" s="9" t="s">
        <v>6626</v>
      </c>
      <c r="L11" s="9" t="s">
        <v>1213</v>
      </c>
      <c r="M11" s="9" t="s">
        <v>6627</v>
      </c>
      <c r="N11" s="9" t="s">
        <v>1974</v>
      </c>
      <c r="O11" s="9" t="s">
        <v>6628</v>
      </c>
    </row>
    <row r="12" spans="1:15" ht="25.2" x14ac:dyDescent="0.3">
      <c r="B12" s="12" t="s">
        <v>841</v>
      </c>
      <c r="C12" s="12" t="s">
        <v>842</v>
      </c>
      <c r="D12" s="13" t="s">
        <v>6629</v>
      </c>
      <c r="E12" s="13" t="s">
        <v>1696</v>
      </c>
      <c r="F12" s="13" t="s">
        <v>655</v>
      </c>
      <c r="G12" s="13" t="s">
        <v>6593</v>
      </c>
      <c r="H12" s="13" t="s">
        <v>6630</v>
      </c>
      <c r="I12" s="13" t="s">
        <v>6631</v>
      </c>
      <c r="J12" s="13" t="s">
        <v>1940</v>
      </c>
      <c r="K12" s="13" t="s">
        <v>6632</v>
      </c>
      <c r="L12" s="13" t="s">
        <v>1991</v>
      </c>
      <c r="M12" s="13" t="s">
        <v>6633</v>
      </c>
      <c r="N12" s="13" t="s">
        <v>655</v>
      </c>
      <c r="O12" s="13" t="s">
        <v>6593</v>
      </c>
    </row>
    <row r="13" spans="1:15" ht="25.2" x14ac:dyDescent="0.3">
      <c r="B13" s="6" t="s">
        <v>843</v>
      </c>
      <c r="C13" s="6" t="s">
        <v>844</v>
      </c>
      <c r="D13" s="9" t="s">
        <v>6634</v>
      </c>
      <c r="E13" s="9" t="s">
        <v>2037</v>
      </c>
      <c r="F13" s="9" t="s">
        <v>846</v>
      </c>
      <c r="G13" s="9" t="s">
        <v>6635</v>
      </c>
      <c r="H13" s="9" t="s">
        <v>6636</v>
      </c>
      <c r="I13" s="9" t="s">
        <v>6637</v>
      </c>
      <c r="J13" s="9" t="s">
        <v>5467</v>
      </c>
      <c r="K13" s="9" t="s">
        <v>6638</v>
      </c>
      <c r="L13" s="9" t="s">
        <v>3107</v>
      </c>
      <c r="M13" s="9" t="s">
        <v>6639</v>
      </c>
      <c r="N13" s="9" t="s">
        <v>1362</v>
      </c>
      <c r="O13" s="9" t="s">
        <v>6640</v>
      </c>
    </row>
    <row r="14" spans="1:15" ht="25.2" x14ac:dyDescent="0.3">
      <c r="B14" s="12" t="s">
        <v>847</v>
      </c>
      <c r="C14" s="12" t="s">
        <v>848</v>
      </c>
      <c r="D14" s="13" t="s">
        <v>6641</v>
      </c>
      <c r="E14" s="13" t="s">
        <v>1600</v>
      </c>
      <c r="F14" s="13" t="s">
        <v>410</v>
      </c>
      <c r="G14" s="13" t="s">
        <v>6608</v>
      </c>
      <c r="H14" s="13" t="s">
        <v>6054</v>
      </c>
      <c r="I14" s="13" t="s">
        <v>6642</v>
      </c>
      <c r="J14" s="13" t="s">
        <v>2063</v>
      </c>
      <c r="K14" s="13" t="s">
        <v>6643</v>
      </c>
      <c r="L14" s="13" t="s">
        <v>1857</v>
      </c>
      <c r="M14" s="13" t="s">
        <v>6644</v>
      </c>
      <c r="N14" s="13" t="s">
        <v>3071</v>
      </c>
      <c r="O14" s="13" t="s">
        <v>6645</v>
      </c>
    </row>
    <row r="15" spans="1:15" ht="25.2" x14ac:dyDescent="0.3">
      <c r="B15" s="6" t="s">
        <v>849</v>
      </c>
      <c r="C15" s="6" t="s">
        <v>850</v>
      </c>
      <c r="D15" s="9" t="s">
        <v>6646</v>
      </c>
      <c r="E15" s="9" t="s">
        <v>1680</v>
      </c>
      <c r="F15" s="9" t="s">
        <v>363</v>
      </c>
      <c r="G15" s="9" t="s">
        <v>6593</v>
      </c>
      <c r="H15" s="9" t="s">
        <v>6647</v>
      </c>
      <c r="I15" s="9" t="s">
        <v>6648</v>
      </c>
      <c r="J15" s="9" t="s">
        <v>6649</v>
      </c>
      <c r="K15" s="9" t="s">
        <v>6650</v>
      </c>
      <c r="L15" s="9" t="s">
        <v>363</v>
      </c>
      <c r="M15" s="9" t="s">
        <v>6593</v>
      </c>
      <c r="N15" s="9" t="s">
        <v>3108</v>
      </c>
      <c r="O15" s="9" t="s">
        <v>6598</v>
      </c>
    </row>
    <row r="16" spans="1:15" ht="25.2" x14ac:dyDescent="0.3">
      <c r="B16" s="12" t="s">
        <v>851</v>
      </c>
      <c r="C16" s="12" t="s">
        <v>852</v>
      </c>
      <c r="D16" s="13" t="s">
        <v>6651</v>
      </c>
      <c r="E16" s="13" t="s">
        <v>1748</v>
      </c>
      <c r="F16" s="13" t="s">
        <v>854</v>
      </c>
      <c r="G16" s="13" t="s">
        <v>6600</v>
      </c>
      <c r="H16" s="13" t="s">
        <v>6652</v>
      </c>
      <c r="I16" s="13" t="s">
        <v>6653</v>
      </c>
      <c r="J16" s="13" t="s">
        <v>2645</v>
      </c>
      <c r="K16" s="13" t="s">
        <v>6654</v>
      </c>
      <c r="L16" s="13" t="s">
        <v>2067</v>
      </c>
      <c r="M16" s="13" t="s">
        <v>6655</v>
      </c>
      <c r="N16" s="13" t="s">
        <v>3109</v>
      </c>
      <c r="O16" s="13" t="s">
        <v>6606</v>
      </c>
    </row>
    <row r="17" spans="2:15" ht="25.2" x14ac:dyDescent="0.3">
      <c r="B17" s="6" t="s">
        <v>855</v>
      </c>
      <c r="C17" s="6" t="s">
        <v>819</v>
      </c>
      <c r="D17" s="9" t="s">
        <v>6656</v>
      </c>
      <c r="E17" s="9" t="s">
        <v>1733</v>
      </c>
      <c r="F17" s="9" t="s">
        <v>687</v>
      </c>
      <c r="G17" s="9" t="s">
        <v>6657</v>
      </c>
      <c r="H17" s="9" t="s">
        <v>6658</v>
      </c>
      <c r="I17" s="9" t="s">
        <v>6659</v>
      </c>
      <c r="J17" s="9" t="s">
        <v>2071</v>
      </c>
      <c r="K17" s="9" t="s">
        <v>6660</v>
      </c>
      <c r="L17" s="9" t="s">
        <v>1390</v>
      </c>
      <c r="M17" s="9" t="s">
        <v>6661</v>
      </c>
      <c r="N17" s="9" t="s">
        <v>2071</v>
      </c>
      <c r="O17" s="9" t="s">
        <v>6660</v>
      </c>
    </row>
    <row r="18" spans="2:15" ht="25.2" x14ac:dyDescent="0.3">
      <c r="B18" s="12" t="s">
        <v>856</v>
      </c>
      <c r="C18" s="12" t="s">
        <v>857</v>
      </c>
      <c r="D18" s="13" t="s">
        <v>6662</v>
      </c>
      <c r="E18" s="13" t="s">
        <v>1589</v>
      </c>
      <c r="F18" s="13" t="s">
        <v>655</v>
      </c>
      <c r="G18" s="13" t="s">
        <v>6663</v>
      </c>
      <c r="H18" s="13" t="s">
        <v>6664</v>
      </c>
      <c r="I18" s="13" t="s">
        <v>6665</v>
      </c>
      <c r="J18" s="13" t="s">
        <v>2046</v>
      </c>
      <c r="K18" s="13" t="s">
        <v>6666</v>
      </c>
      <c r="L18" s="13" t="s">
        <v>3110</v>
      </c>
      <c r="M18" s="13" t="s">
        <v>6667</v>
      </c>
      <c r="N18" s="13" t="s">
        <v>655</v>
      </c>
      <c r="O18" s="13" t="s">
        <v>6663</v>
      </c>
    </row>
    <row r="19" spans="2:15" ht="25.2" x14ac:dyDescent="0.3">
      <c r="B19" s="6" t="s">
        <v>858</v>
      </c>
      <c r="C19" s="6" t="s">
        <v>859</v>
      </c>
      <c r="D19" s="9" t="s">
        <v>6668</v>
      </c>
      <c r="E19" s="9" t="s">
        <v>1614</v>
      </c>
      <c r="F19" s="9" t="s">
        <v>410</v>
      </c>
      <c r="G19" s="9" t="s">
        <v>6669</v>
      </c>
      <c r="H19" s="9" t="s">
        <v>6670</v>
      </c>
      <c r="I19" s="9" t="s">
        <v>6671</v>
      </c>
      <c r="J19" s="9" t="s">
        <v>2497</v>
      </c>
      <c r="K19" s="9" t="s">
        <v>6672</v>
      </c>
      <c r="L19" s="9" t="s">
        <v>1857</v>
      </c>
      <c r="M19" s="9" t="s">
        <v>6673</v>
      </c>
      <c r="N19" s="9" t="s">
        <v>1857</v>
      </c>
      <c r="O19" s="9" t="s">
        <v>6673</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1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4-000000000000}">
  <dimension ref="A1:M20"/>
  <sheetViews>
    <sheetView workbookViewId="0"/>
  </sheetViews>
  <sheetFormatPr baseColWidth="10" defaultRowHeight="14.4" x14ac:dyDescent="0.3"/>
  <cols>
    <col min="2" max="2" width="9.6640625" customWidth="1"/>
    <col min="3" max="3" width="110.4414062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HGV-HEP'!A1", "Zurück")</f>
        <v>Zurück</v>
      </c>
    </row>
    <row r="3" spans="1:13" x14ac:dyDescent="0.3">
      <c r="B3" s="7" t="s">
        <v>5757</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292</v>
      </c>
      <c r="C8" s="6" t="s">
        <v>285</v>
      </c>
      <c r="D8" s="9" t="s">
        <v>5710</v>
      </c>
      <c r="E8" s="9" t="s">
        <v>1683</v>
      </c>
      <c r="F8" s="9" t="s">
        <v>229</v>
      </c>
      <c r="G8" s="9" t="s">
        <v>5711</v>
      </c>
      <c r="H8" s="9" t="s">
        <v>1068</v>
      </c>
      <c r="I8" s="9" t="s">
        <v>5712</v>
      </c>
      <c r="J8" s="9" t="s">
        <v>1633</v>
      </c>
      <c r="K8" s="9" t="s">
        <v>5713</v>
      </c>
      <c r="L8" s="9" t="s">
        <v>2099</v>
      </c>
      <c r="M8" s="9" t="s">
        <v>5714</v>
      </c>
    </row>
    <row r="9" spans="1:13" ht="25.2" x14ac:dyDescent="0.3">
      <c r="B9" s="6" t="s">
        <v>293</v>
      </c>
      <c r="C9" s="6" t="s">
        <v>283</v>
      </c>
      <c r="D9" s="9" t="s">
        <v>5715</v>
      </c>
      <c r="E9" s="9" t="s">
        <v>1584</v>
      </c>
      <c r="F9" s="9" t="s">
        <v>295</v>
      </c>
      <c r="G9" s="9" t="s">
        <v>5716</v>
      </c>
      <c r="H9" s="9" t="s">
        <v>2355</v>
      </c>
      <c r="I9" s="9" t="s">
        <v>5717</v>
      </c>
      <c r="J9" s="9" t="s">
        <v>1717</v>
      </c>
      <c r="K9" s="9" t="s">
        <v>5718</v>
      </c>
      <c r="L9" s="9" t="s">
        <v>2590</v>
      </c>
      <c r="M9" s="9" t="s">
        <v>5719</v>
      </c>
    </row>
    <row r="10" spans="1:13" ht="25.2" x14ac:dyDescent="0.3">
      <c r="B10" s="6" t="s">
        <v>296</v>
      </c>
      <c r="C10" s="6" t="s">
        <v>297</v>
      </c>
      <c r="D10" s="9" t="s">
        <v>5720</v>
      </c>
      <c r="E10" s="9" t="s">
        <v>1584</v>
      </c>
      <c r="F10" s="9" t="s">
        <v>299</v>
      </c>
      <c r="G10" s="9" t="s">
        <v>5721</v>
      </c>
      <c r="H10" s="9" t="s">
        <v>4074</v>
      </c>
      <c r="I10" s="9" t="s">
        <v>5722</v>
      </c>
      <c r="J10" s="9" t="s">
        <v>1719</v>
      </c>
      <c r="K10" s="9" t="s">
        <v>5723</v>
      </c>
      <c r="L10" s="9" t="s">
        <v>2357</v>
      </c>
      <c r="M10" s="9" t="s">
        <v>5724</v>
      </c>
    </row>
    <row r="11" spans="1:13" ht="25.2" x14ac:dyDescent="0.3">
      <c r="B11" s="6" t="s">
        <v>300</v>
      </c>
      <c r="C11" s="6" t="s">
        <v>301</v>
      </c>
      <c r="D11" s="9" t="s">
        <v>5725</v>
      </c>
      <c r="E11" s="9" t="s">
        <v>1586</v>
      </c>
      <c r="F11" s="9" t="s">
        <v>103</v>
      </c>
      <c r="G11" s="9" t="s">
        <v>5726</v>
      </c>
      <c r="H11" s="9" t="s">
        <v>2317</v>
      </c>
      <c r="I11" s="9" t="s">
        <v>5727</v>
      </c>
      <c r="J11" s="9" t="s">
        <v>1720</v>
      </c>
      <c r="K11" s="9" t="s">
        <v>5728</v>
      </c>
      <c r="L11" s="9" t="s">
        <v>1393</v>
      </c>
      <c r="M11" s="9" t="s">
        <v>5729</v>
      </c>
    </row>
    <row r="12" spans="1:13" ht="25.2" x14ac:dyDescent="0.3">
      <c r="B12" s="6" t="s">
        <v>302</v>
      </c>
      <c r="C12" s="6" t="s">
        <v>303</v>
      </c>
      <c r="D12" s="9" t="s">
        <v>5730</v>
      </c>
      <c r="E12" s="9" t="s">
        <v>1586</v>
      </c>
      <c r="F12" s="9" t="s">
        <v>305</v>
      </c>
      <c r="G12" s="9" t="s">
        <v>5731</v>
      </c>
      <c r="H12" s="9" t="s">
        <v>1873</v>
      </c>
      <c r="I12" s="9" t="s">
        <v>5732</v>
      </c>
      <c r="J12" s="9" t="s">
        <v>2368</v>
      </c>
      <c r="K12" s="9" t="s">
        <v>5733</v>
      </c>
      <c r="L12" s="9" t="s">
        <v>1723</v>
      </c>
      <c r="M12" s="9" t="s">
        <v>5734</v>
      </c>
    </row>
    <row r="13" spans="1:13" ht="25.2" x14ac:dyDescent="0.3">
      <c r="B13" s="6" t="s">
        <v>306</v>
      </c>
      <c r="C13" s="6" t="s">
        <v>281</v>
      </c>
      <c r="D13" s="9" t="s">
        <v>5735</v>
      </c>
      <c r="E13" s="9" t="s">
        <v>1587</v>
      </c>
      <c r="F13" s="9" t="s">
        <v>83</v>
      </c>
      <c r="G13" s="9" t="s">
        <v>956</v>
      </c>
      <c r="H13" s="9" t="s">
        <v>83</v>
      </c>
      <c r="I13" s="9" t="s">
        <v>956</v>
      </c>
      <c r="J13" s="9" t="s">
        <v>1019</v>
      </c>
      <c r="K13" s="9" t="s">
        <v>5736</v>
      </c>
      <c r="L13" s="9" t="s">
        <v>83</v>
      </c>
      <c r="M13" s="9" t="s">
        <v>956</v>
      </c>
    </row>
    <row r="14" spans="1:13" x14ac:dyDescent="0.3">
      <c r="B14" s="23" t="s">
        <v>40</v>
      </c>
      <c r="C14" s="23"/>
      <c r="D14" s="29"/>
      <c r="E14" s="29"/>
      <c r="F14" s="29"/>
      <c r="G14" s="29"/>
      <c r="H14" s="29"/>
      <c r="I14" s="29"/>
      <c r="J14" s="29"/>
      <c r="K14" s="29"/>
      <c r="L14" s="29"/>
      <c r="M14" s="29"/>
    </row>
    <row r="15" spans="1:13" ht="25.2" x14ac:dyDescent="0.3">
      <c r="B15" s="6" t="s">
        <v>307</v>
      </c>
      <c r="C15" s="6" t="s">
        <v>204</v>
      </c>
      <c r="D15" s="9" t="s">
        <v>5737</v>
      </c>
      <c r="E15" s="9" t="s">
        <v>1683</v>
      </c>
      <c r="F15" s="9" t="s">
        <v>72</v>
      </c>
      <c r="G15" s="9" t="s">
        <v>5525</v>
      </c>
      <c r="H15" s="9" t="s">
        <v>72</v>
      </c>
      <c r="I15" s="9" t="s">
        <v>5525</v>
      </c>
      <c r="J15" s="9" t="s">
        <v>1030</v>
      </c>
      <c r="K15" s="9" t="s">
        <v>5738</v>
      </c>
      <c r="L15" s="9" t="s">
        <v>1725</v>
      </c>
      <c r="M15" s="9" t="s">
        <v>5739</v>
      </c>
    </row>
    <row r="16" spans="1:13" ht="25.2" x14ac:dyDescent="0.3">
      <c r="B16" s="6" t="s">
        <v>308</v>
      </c>
      <c r="C16" s="6" t="s">
        <v>309</v>
      </c>
      <c r="D16" s="9" t="s">
        <v>5740</v>
      </c>
      <c r="E16" s="9" t="s">
        <v>1683</v>
      </c>
      <c r="F16" s="9" t="s">
        <v>103</v>
      </c>
      <c r="G16" s="9" t="s">
        <v>5741</v>
      </c>
      <c r="H16" s="9" t="s">
        <v>103</v>
      </c>
      <c r="I16" s="9" t="s">
        <v>5741</v>
      </c>
      <c r="J16" s="9" t="s">
        <v>1598</v>
      </c>
      <c r="K16" s="9" t="s">
        <v>5742</v>
      </c>
      <c r="L16" s="9" t="s">
        <v>1393</v>
      </c>
      <c r="M16" s="9" t="s">
        <v>5743</v>
      </c>
    </row>
    <row r="17" spans="2:13" ht="25.2" x14ac:dyDescent="0.3">
      <c r="B17" s="6" t="s">
        <v>310</v>
      </c>
      <c r="C17" s="6" t="s">
        <v>311</v>
      </c>
      <c r="D17" s="9" t="s">
        <v>5744</v>
      </c>
      <c r="E17" s="9" t="s">
        <v>1586</v>
      </c>
      <c r="F17" s="9" t="s">
        <v>44</v>
      </c>
      <c r="G17" s="9" t="s">
        <v>5741</v>
      </c>
      <c r="H17" s="9" t="s">
        <v>44</v>
      </c>
      <c r="I17" s="9" t="s">
        <v>5741</v>
      </c>
      <c r="J17" s="9" t="s">
        <v>1003</v>
      </c>
      <c r="K17" s="9" t="s">
        <v>5745</v>
      </c>
      <c r="L17" s="9" t="s">
        <v>1063</v>
      </c>
      <c r="M17" s="9" t="s">
        <v>5746</v>
      </c>
    </row>
    <row r="18" spans="2:13" ht="25.2" x14ac:dyDescent="0.3">
      <c r="B18" s="6" t="s">
        <v>312</v>
      </c>
      <c r="C18" s="6" t="s">
        <v>313</v>
      </c>
      <c r="D18" s="9" t="s">
        <v>5747</v>
      </c>
      <c r="E18" s="9" t="s">
        <v>1721</v>
      </c>
      <c r="F18" s="9" t="s">
        <v>315</v>
      </c>
      <c r="G18" s="9" t="s">
        <v>5748</v>
      </c>
      <c r="H18" s="9" t="s">
        <v>1730</v>
      </c>
      <c r="I18" s="9" t="s">
        <v>5749</v>
      </c>
      <c r="J18" s="9" t="s">
        <v>5750</v>
      </c>
      <c r="K18" s="9" t="s">
        <v>5751</v>
      </c>
      <c r="L18" s="9" t="s">
        <v>2945</v>
      </c>
      <c r="M18" s="9" t="s">
        <v>5752</v>
      </c>
    </row>
    <row r="19" spans="2:13" ht="25.2" x14ac:dyDescent="0.3">
      <c r="B19" s="6" t="s">
        <v>316</v>
      </c>
      <c r="C19" s="6" t="s">
        <v>317</v>
      </c>
      <c r="D19" s="9" t="s">
        <v>5753</v>
      </c>
      <c r="E19" s="9" t="s">
        <v>1582</v>
      </c>
      <c r="F19" s="9" t="s">
        <v>89</v>
      </c>
      <c r="G19" s="9" t="s">
        <v>5748</v>
      </c>
      <c r="H19" s="9" t="s">
        <v>89</v>
      </c>
      <c r="I19" s="9" t="s">
        <v>5748</v>
      </c>
      <c r="J19" s="9" t="s">
        <v>1590</v>
      </c>
      <c r="K19" s="9" t="s">
        <v>5754</v>
      </c>
      <c r="L19" s="9" t="s">
        <v>1092</v>
      </c>
      <c r="M19" s="9" t="s">
        <v>5749</v>
      </c>
    </row>
    <row r="20" spans="2:13" ht="25.2" x14ac:dyDescent="0.3">
      <c r="B20" s="6" t="s">
        <v>318</v>
      </c>
      <c r="C20" s="6" t="s">
        <v>50</v>
      </c>
      <c r="D20" s="9" t="s">
        <v>5755</v>
      </c>
      <c r="E20" s="9" t="s">
        <v>1587</v>
      </c>
      <c r="F20" s="9" t="s">
        <v>87</v>
      </c>
      <c r="G20" s="9" t="s">
        <v>5756</v>
      </c>
      <c r="H20" s="9" t="s">
        <v>87</v>
      </c>
      <c r="I20" s="9" t="s">
        <v>5756</v>
      </c>
      <c r="J20" s="9" t="s">
        <v>87</v>
      </c>
      <c r="K20" s="9" t="s">
        <v>5756</v>
      </c>
      <c r="L20" s="9" t="s">
        <v>87</v>
      </c>
      <c r="M20" s="9" t="s">
        <v>5756</v>
      </c>
    </row>
  </sheetData>
  <mergeCells count="11">
    <mergeCell ref="B7:M7"/>
    <mergeCell ref="B14:M14"/>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1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4-000000000000}">
  <dimension ref="A1:I18"/>
  <sheetViews>
    <sheetView workbookViewId="0"/>
  </sheetViews>
  <sheetFormatPr baseColWidth="10" defaultRowHeight="14.4" x14ac:dyDescent="0.3"/>
  <cols>
    <col min="2" max="2" width="9.6640625" customWidth="1"/>
    <col min="3" max="3" width="119.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HGV-HEP'!A1", "Zurück")</f>
        <v>Zurück</v>
      </c>
    </row>
    <row r="3" spans="1:9" x14ac:dyDescent="0.3">
      <c r="B3" s="7" t="s">
        <v>6930</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827</v>
      </c>
      <c r="C6" s="6" t="s">
        <v>828</v>
      </c>
      <c r="D6" s="9" t="s">
        <v>2049</v>
      </c>
      <c r="E6" s="9" t="s">
        <v>1614</v>
      </c>
      <c r="F6" s="9" t="s">
        <v>1578</v>
      </c>
      <c r="G6" s="9" t="s">
        <v>1584</v>
      </c>
      <c r="H6" s="9" t="s">
        <v>1587</v>
      </c>
      <c r="I6" s="9" t="s">
        <v>1580</v>
      </c>
    </row>
    <row r="7" spans="1:9" x14ac:dyDescent="0.3">
      <c r="B7" s="12" t="s">
        <v>831</v>
      </c>
      <c r="C7" s="12" t="s">
        <v>832</v>
      </c>
      <c r="D7" s="13" t="s">
        <v>2052</v>
      </c>
      <c r="E7" s="13" t="s">
        <v>2085</v>
      </c>
      <c r="F7" s="13" t="s">
        <v>1711</v>
      </c>
      <c r="G7" s="13" t="s">
        <v>1594</v>
      </c>
      <c r="H7" s="13" t="s">
        <v>1587</v>
      </c>
      <c r="I7" s="13" t="s">
        <v>1580</v>
      </c>
    </row>
    <row r="8" spans="1:9" x14ac:dyDescent="0.3">
      <c r="B8" s="6" t="s">
        <v>835</v>
      </c>
      <c r="C8" s="6" t="s">
        <v>813</v>
      </c>
      <c r="D8" s="9" t="s">
        <v>2056</v>
      </c>
      <c r="E8" s="9" t="s">
        <v>3803</v>
      </c>
      <c r="F8" s="9" t="s">
        <v>1636</v>
      </c>
      <c r="G8" s="9" t="s">
        <v>1650</v>
      </c>
      <c r="H8" s="9" t="s">
        <v>1600</v>
      </c>
      <c r="I8" s="9" t="s">
        <v>1580</v>
      </c>
    </row>
    <row r="9" spans="1:9" x14ac:dyDescent="0.3">
      <c r="B9" s="12" t="s">
        <v>838</v>
      </c>
      <c r="C9" s="12" t="s">
        <v>817</v>
      </c>
      <c r="D9" s="13" t="s">
        <v>1634</v>
      </c>
      <c r="E9" s="13" t="s">
        <v>1680</v>
      </c>
      <c r="F9" s="13" t="s">
        <v>1582</v>
      </c>
      <c r="G9" s="13" t="s">
        <v>1683</v>
      </c>
      <c r="H9" s="13" t="s">
        <v>1587</v>
      </c>
      <c r="I9" s="13" t="s">
        <v>1580</v>
      </c>
    </row>
    <row r="10" spans="1:9" x14ac:dyDescent="0.3">
      <c r="B10" s="6" t="s">
        <v>839</v>
      </c>
      <c r="C10" s="6" t="s">
        <v>840</v>
      </c>
      <c r="D10" s="9" t="s">
        <v>1892</v>
      </c>
      <c r="E10" s="9" t="s">
        <v>1589</v>
      </c>
      <c r="F10" s="9" t="s">
        <v>1683</v>
      </c>
      <c r="G10" s="9" t="s">
        <v>1592</v>
      </c>
      <c r="H10" s="9" t="s">
        <v>1587</v>
      </c>
      <c r="I10" s="9" t="s">
        <v>1580</v>
      </c>
    </row>
    <row r="11" spans="1:9" x14ac:dyDescent="0.3">
      <c r="B11" s="12" t="s">
        <v>841</v>
      </c>
      <c r="C11" s="12" t="s">
        <v>842</v>
      </c>
      <c r="D11" s="13" t="s">
        <v>1939</v>
      </c>
      <c r="E11" s="13" t="s">
        <v>1592</v>
      </c>
      <c r="F11" s="13" t="s">
        <v>1582</v>
      </c>
      <c r="G11" s="13" t="s">
        <v>1617</v>
      </c>
      <c r="H11" s="13" t="s">
        <v>1580</v>
      </c>
      <c r="I11" s="13" t="s">
        <v>1580</v>
      </c>
    </row>
    <row r="12" spans="1:9" x14ac:dyDescent="0.3">
      <c r="B12" s="6" t="s">
        <v>843</v>
      </c>
      <c r="C12" s="6" t="s">
        <v>844</v>
      </c>
      <c r="D12" s="9" t="s">
        <v>2061</v>
      </c>
      <c r="E12" s="9" t="s">
        <v>1871</v>
      </c>
      <c r="F12" s="9" t="s">
        <v>1584</v>
      </c>
      <c r="G12" s="9" t="s">
        <v>1592</v>
      </c>
      <c r="H12" s="9" t="s">
        <v>1580</v>
      </c>
      <c r="I12" s="9" t="s">
        <v>1580</v>
      </c>
    </row>
    <row r="13" spans="1:9" x14ac:dyDescent="0.3">
      <c r="B13" s="12" t="s">
        <v>847</v>
      </c>
      <c r="C13" s="12" t="s">
        <v>848</v>
      </c>
      <c r="D13" s="13" t="s">
        <v>1855</v>
      </c>
      <c r="E13" s="13" t="s">
        <v>1617</v>
      </c>
      <c r="F13" s="13" t="s">
        <v>1683</v>
      </c>
      <c r="G13" s="13" t="s">
        <v>1589</v>
      </c>
      <c r="H13" s="13" t="s">
        <v>1586</v>
      </c>
      <c r="I13" s="13" t="s">
        <v>1580</v>
      </c>
    </row>
    <row r="14" spans="1:9" x14ac:dyDescent="0.3">
      <c r="B14" s="6" t="s">
        <v>849</v>
      </c>
      <c r="C14" s="6" t="s">
        <v>850</v>
      </c>
      <c r="D14" s="9" t="s">
        <v>1748</v>
      </c>
      <c r="E14" s="9" t="s">
        <v>1688</v>
      </c>
      <c r="F14" s="9" t="s">
        <v>1589</v>
      </c>
      <c r="G14" s="9" t="s">
        <v>1611</v>
      </c>
      <c r="H14" s="9" t="s">
        <v>1586</v>
      </c>
      <c r="I14" s="9" t="s">
        <v>1580</v>
      </c>
    </row>
    <row r="15" spans="1:9" x14ac:dyDescent="0.3">
      <c r="B15" s="12" t="s">
        <v>851</v>
      </c>
      <c r="C15" s="12" t="s">
        <v>852</v>
      </c>
      <c r="D15" s="13" t="s">
        <v>2066</v>
      </c>
      <c r="E15" s="13" t="s">
        <v>1979</v>
      </c>
      <c r="F15" s="13" t="s">
        <v>1691</v>
      </c>
      <c r="G15" s="13" t="s">
        <v>1609</v>
      </c>
      <c r="H15" s="13" t="s">
        <v>1587</v>
      </c>
      <c r="I15" s="13" t="s">
        <v>1580</v>
      </c>
    </row>
    <row r="16" spans="1:9" x14ac:dyDescent="0.3">
      <c r="B16" s="6" t="s">
        <v>855</v>
      </c>
      <c r="C16" s="6" t="s">
        <v>819</v>
      </c>
      <c r="D16" s="9" t="s">
        <v>2070</v>
      </c>
      <c r="E16" s="9" t="s">
        <v>1632</v>
      </c>
      <c r="F16" s="9" t="s">
        <v>1582</v>
      </c>
      <c r="G16" s="9" t="s">
        <v>1586</v>
      </c>
      <c r="H16" s="9" t="s">
        <v>1580</v>
      </c>
      <c r="I16" s="9" t="s">
        <v>1580</v>
      </c>
    </row>
    <row r="17" spans="2:9" x14ac:dyDescent="0.3">
      <c r="B17" s="12" t="s">
        <v>856</v>
      </c>
      <c r="C17" s="12" t="s">
        <v>857</v>
      </c>
      <c r="D17" s="13" t="s">
        <v>1939</v>
      </c>
      <c r="E17" s="13" t="s">
        <v>1586</v>
      </c>
      <c r="F17" s="13" t="s">
        <v>1580</v>
      </c>
      <c r="G17" s="13" t="s">
        <v>1579</v>
      </c>
      <c r="H17" s="13" t="s">
        <v>1580</v>
      </c>
      <c r="I17" s="13" t="s">
        <v>1580</v>
      </c>
    </row>
    <row r="18" spans="2:9" x14ac:dyDescent="0.3">
      <c r="B18" s="6" t="s">
        <v>858</v>
      </c>
      <c r="C18" s="6" t="s">
        <v>859</v>
      </c>
      <c r="D18" s="9" t="s">
        <v>1855</v>
      </c>
      <c r="E18" s="9" t="s">
        <v>1696</v>
      </c>
      <c r="F18" s="9" t="s">
        <v>1580</v>
      </c>
      <c r="G18" s="9" t="s">
        <v>1617</v>
      </c>
      <c r="H18" s="9" t="s">
        <v>1586</v>
      </c>
      <c r="I18" s="9"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1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4-000000000000}">
  <dimension ref="A1:I19"/>
  <sheetViews>
    <sheetView workbookViewId="0"/>
  </sheetViews>
  <sheetFormatPr baseColWidth="10" defaultRowHeight="14.4" x14ac:dyDescent="0.3"/>
  <cols>
    <col min="2" max="2" width="9.6640625" customWidth="1"/>
    <col min="3" max="3" width="110.441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HGV-HEP'!A1", "Zurück")</f>
        <v>Zurück</v>
      </c>
    </row>
    <row r="3" spans="1:9" x14ac:dyDescent="0.3">
      <c r="B3" s="7" t="s">
        <v>6894</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292</v>
      </c>
      <c r="C7" s="6" t="s">
        <v>285</v>
      </c>
      <c r="D7" s="9" t="s">
        <v>1632</v>
      </c>
      <c r="E7" s="9" t="s">
        <v>1582</v>
      </c>
      <c r="F7" s="9" t="s">
        <v>1586</v>
      </c>
      <c r="G7" s="9" t="s">
        <v>1594</v>
      </c>
      <c r="H7" s="9" t="s">
        <v>1683</v>
      </c>
      <c r="I7" s="9" t="s">
        <v>1587</v>
      </c>
    </row>
    <row r="8" spans="1:9" x14ac:dyDescent="0.3">
      <c r="B8" s="6" t="s">
        <v>293</v>
      </c>
      <c r="C8" s="6" t="s">
        <v>283</v>
      </c>
      <c r="D8" s="9" t="s">
        <v>1716</v>
      </c>
      <c r="E8" s="9" t="s">
        <v>1579</v>
      </c>
      <c r="F8" s="9" t="s">
        <v>1580</v>
      </c>
      <c r="G8" s="9" t="s">
        <v>1614</v>
      </c>
      <c r="H8" s="9" t="s">
        <v>1683</v>
      </c>
      <c r="I8" s="9" t="s">
        <v>1580</v>
      </c>
    </row>
    <row r="9" spans="1:9" x14ac:dyDescent="0.3">
      <c r="B9" s="6" t="s">
        <v>296</v>
      </c>
      <c r="C9" s="6" t="s">
        <v>297</v>
      </c>
      <c r="D9" s="9" t="s">
        <v>1718</v>
      </c>
      <c r="E9" s="9" t="s">
        <v>1579</v>
      </c>
      <c r="F9" s="9" t="s">
        <v>1587</v>
      </c>
      <c r="G9" s="9" t="s">
        <v>1611</v>
      </c>
      <c r="H9" s="9" t="s">
        <v>1586</v>
      </c>
      <c r="I9" s="9" t="s">
        <v>1580</v>
      </c>
    </row>
    <row r="10" spans="1:9" x14ac:dyDescent="0.3">
      <c r="B10" s="6" t="s">
        <v>300</v>
      </c>
      <c r="C10" s="6" t="s">
        <v>301</v>
      </c>
      <c r="D10" s="9" t="s">
        <v>1597</v>
      </c>
      <c r="E10" s="9" t="s">
        <v>1683</v>
      </c>
      <c r="F10" s="9" t="s">
        <v>1587</v>
      </c>
      <c r="G10" s="9" t="s">
        <v>1584</v>
      </c>
      <c r="H10" s="9" t="s">
        <v>1587</v>
      </c>
      <c r="I10" s="9" t="s">
        <v>1580</v>
      </c>
    </row>
    <row r="11" spans="1:9" x14ac:dyDescent="0.3">
      <c r="B11" s="6" t="s">
        <v>302</v>
      </c>
      <c r="C11" s="6" t="s">
        <v>303</v>
      </c>
      <c r="D11" s="9" t="s">
        <v>1721</v>
      </c>
      <c r="E11" s="9" t="s">
        <v>1584</v>
      </c>
      <c r="F11" s="9" t="s">
        <v>1587</v>
      </c>
      <c r="G11" s="9" t="s">
        <v>1632</v>
      </c>
      <c r="H11" s="9" t="s">
        <v>1579</v>
      </c>
      <c r="I11" s="9" t="s">
        <v>1580</v>
      </c>
    </row>
    <row r="12" spans="1:9" x14ac:dyDescent="0.3">
      <c r="B12" s="6" t="s">
        <v>306</v>
      </c>
      <c r="C12" s="6" t="s">
        <v>281</v>
      </c>
      <c r="D12" s="9" t="s">
        <v>1586</v>
      </c>
      <c r="E12" s="9" t="s">
        <v>1580</v>
      </c>
      <c r="F12" s="9" t="s">
        <v>1580</v>
      </c>
      <c r="G12" s="9" t="s">
        <v>1587</v>
      </c>
      <c r="H12" s="9" t="s">
        <v>1580</v>
      </c>
      <c r="I12" s="9" t="s">
        <v>1580</v>
      </c>
    </row>
    <row r="13" spans="1:9" x14ac:dyDescent="0.3">
      <c r="B13" s="23" t="s">
        <v>40</v>
      </c>
      <c r="C13" s="23"/>
      <c r="D13" s="29"/>
      <c r="E13" s="29"/>
      <c r="F13" s="29"/>
      <c r="G13" s="29"/>
      <c r="H13" s="29"/>
      <c r="I13" s="29"/>
    </row>
    <row r="14" spans="1:9" x14ac:dyDescent="0.3">
      <c r="B14" s="6" t="s">
        <v>307</v>
      </c>
      <c r="C14" s="6" t="s">
        <v>204</v>
      </c>
      <c r="D14" s="9" t="s">
        <v>1696</v>
      </c>
      <c r="E14" s="9" t="s">
        <v>1587</v>
      </c>
      <c r="F14" s="9" t="s">
        <v>1580</v>
      </c>
      <c r="G14" s="9" t="s">
        <v>1597</v>
      </c>
      <c r="H14" s="9" t="s">
        <v>1580</v>
      </c>
      <c r="I14" s="9" t="s">
        <v>1580</v>
      </c>
    </row>
    <row r="15" spans="1:9" x14ac:dyDescent="0.3">
      <c r="B15" s="6" t="s">
        <v>308</v>
      </c>
      <c r="C15" s="6" t="s">
        <v>309</v>
      </c>
      <c r="D15" s="9" t="s">
        <v>1597</v>
      </c>
      <c r="E15" s="9" t="s">
        <v>1586</v>
      </c>
      <c r="F15" s="9" t="s">
        <v>1580</v>
      </c>
      <c r="G15" s="9" t="s">
        <v>1589</v>
      </c>
      <c r="H15" s="9" t="s">
        <v>1580</v>
      </c>
      <c r="I15" s="9" t="s">
        <v>1580</v>
      </c>
    </row>
    <row r="16" spans="1:9" x14ac:dyDescent="0.3">
      <c r="B16" s="6" t="s">
        <v>310</v>
      </c>
      <c r="C16" s="6" t="s">
        <v>311</v>
      </c>
      <c r="D16" s="9" t="s">
        <v>1578</v>
      </c>
      <c r="E16" s="9" t="s">
        <v>1587</v>
      </c>
      <c r="F16" s="9" t="s">
        <v>1580</v>
      </c>
      <c r="G16" s="9" t="s">
        <v>1683</v>
      </c>
      <c r="H16" s="9" t="s">
        <v>1587</v>
      </c>
      <c r="I16" s="9" t="s">
        <v>1580</v>
      </c>
    </row>
    <row r="17" spans="2:9" x14ac:dyDescent="0.3">
      <c r="B17" s="6" t="s">
        <v>312</v>
      </c>
      <c r="C17" s="6" t="s">
        <v>313</v>
      </c>
      <c r="D17" s="9" t="s">
        <v>1727</v>
      </c>
      <c r="E17" s="9" t="s">
        <v>1617</v>
      </c>
      <c r="F17" s="9" t="s">
        <v>1582</v>
      </c>
      <c r="G17" s="9" t="s">
        <v>1705</v>
      </c>
      <c r="H17" s="9" t="s">
        <v>1683</v>
      </c>
      <c r="I17" s="9" t="s">
        <v>1587</v>
      </c>
    </row>
    <row r="18" spans="2:9" x14ac:dyDescent="0.3">
      <c r="B18" s="6" t="s">
        <v>316</v>
      </c>
      <c r="C18" s="6" t="s">
        <v>317</v>
      </c>
      <c r="D18" s="9" t="s">
        <v>1589</v>
      </c>
      <c r="E18" s="9" t="s">
        <v>1587</v>
      </c>
      <c r="F18" s="9" t="s">
        <v>1580</v>
      </c>
      <c r="G18" s="9" t="s">
        <v>1683</v>
      </c>
      <c r="H18" s="9" t="s">
        <v>1580</v>
      </c>
      <c r="I18" s="9" t="s">
        <v>1580</v>
      </c>
    </row>
    <row r="19" spans="2:9" x14ac:dyDescent="0.3">
      <c r="B19" s="6" t="s">
        <v>318</v>
      </c>
      <c r="C19" s="6" t="s">
        <v>50</v>
      </c>
      <c r="D19" s="9" t="s">
        <v>1587</v>
      </c>
      <c r="E19" s="9" t="s">
        <v>1587</v>
      </c>
      <c r="F19" s="9" t="s">
        <v>1580</v>
      </c>
      <c r="G19" s="9" t="s">
        <v>1580</v>
      </c>
      <c r="H19" s="9" t="s">
        <v>1580</v>
      </c>
      <c r="I19" s="9" t="s">
        <v>1580</v>
      </c>
    </row>
  </sheetData>
  <mergeCells count="6">
    <mergeCell ref="B13:I13"/>
    <mergeCell ref="B4:B5"/>
    <mergeCell ref="C4:C5"/>
    <mergeCell ref="D4:F4"/>
    <mergeCell ref="G4:I4"/>
    <mergeCell ref="B6:I6"/>
  </mergeCells>
  <pageMargins left="0.7" right="0.7" top="0.75" bottom="0.75" header="0.3" footer="0.3"/>
  <pageSetup paperSize="9" orientation="portrait" horizontalDpi="300" verticalDpi="300"/>
</worksheet>
</file>

<file path=xl/worksheets/sheet1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4-000000000000}">
  <dimension ref="A1:G6"/>
  <sheetViews>
    <sheetView workbookViewId="0"/>
  </sheetViews>
  <sheetFormatPr baseColWidth="10" defaultRowHeight="14.4" x14ac:dyDescent="0.3"/>
  <cols>
    <col min="2" max="2" width="95.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HGV-HEP'!A1", "Zurück")</f>
        <v>Zurück</v>
      </c>
    </row>
    <row r="3" spans="1:7" x14ac:dyDescent="0.3">
      <c r="B3" s="7" t="s">
        <v>7008</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7006</v>
      </c>
      <c r="C6" s="5" t="s">
        <v>7007</v>
      </c>
      <c r="D6" s="5" t="s">
        <v>3888</v>
      </c>
      <c r="E6" s="5" t="s">
        <v>1889</v>
      </c>
      <c r="F6" s="5" t="s">
        <v>1597</v>
      </c>
      <c r="G6" s="5" t="s">
        <v>1582</v>
      </c>
    </row>
  </sheetData>
  <mergeCells count="2">
    <mergeCell ref="B4:D4"/>
    <mergeCell ref="E4:G4"/>
  </mergeCells>
  <pageMargins left="0.7" right="0.7" top="0.75" bottom="0.75" header="0.3" footer="0.3"/>
  <pageSetup paperSize="9" orientation="portrait" horizontalDpi="300" verticalDpi="300"/>
</worksheet>
</file>

<file path=xl/worksheets/sheet1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4-000000000000}">
  <dimension ref="A1:G6"/>
  <sheetViews>
    <sheetView workbookViewId="0"/>
  </sheetViews>
  <sheetFormatPr baseColWidth="10" defaultRowHeight="14.4" x14ac:dyDescent="0.3"/>
  <cols>
    <col min="2" max="2" width="98.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HGV-HEP'!A1", "Zurück")</f>
        <v>Zurück</v>
      </c>
    </row>
    <row r="3" spans="1:7" x14ac:dyDescent="0.3">
      <c r="B3" s="7" t="s">
        <v>6967</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3888</v>
      </c>
      <c r="C6" s="5" t="s">
        <v>1674</v>
      </c>
      <c r="D6" s="5" t="s">
        <v>1582</v>
      </c>
      <c r="E6" s="5" t="s">
        <v>3662</v>
      </c>
      <c r="F6" s="5" t="s">
        <v>1611</v>
      </c>
      <c r="G6" s="5" t="s">
        <v>1579</v>
      </c>
    </row>
  </sheetData>
  <mergeCells count="2">
    <mergeCell ref="B4:D4"/>
    <mergeCell ref="E4:G4"/>
  </mergeCells>
  <pageMargins left="0.7" right="0.7" top="0.75" bottom="0.75" header="0.3" footer="0.3"/>
  <pageSetup paperSize="9" orientation="portrait" horizontalDpi="300" verticalDpi="30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E7"/>
  <sheetViews>
    <sheetView workbookViewId="0"/>
  </sheetViews>
  <sheetFormatPr baseColWidth="10" defaultRowHeight="14.4" x14ac:dyDescent="0.3"/>
  <cols>
    <col min="2" max="2" width="9.6640625" customWidth="1"/>
    <col min="3" max="3" width="126.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WI-NI-A'!A1", "Zurück")</f>
        <v>Zurück</v>
      </c>
    </row>
    <row r="3" spans="1:5" x14ac:dyDescent="0.3">
      <c r="B3" s="7" t="s">
        <v>2172</v>
      </c>
    </row>
    <row r="4" spans="1:5" x14ac:dyDescent="0.3">
      <c r="B4" s="3" t="s">
        <v>35</v>
      </c>
      <c r="C4" s="4" t="s">
        <v>394</v>
      </c>
      <c r="D4" s="3" t="s">
        <v>1765</v>
      </c>
      <c r="E4" s="4" t="s">
        <v>1101</v>
      </c>
    </row>
    <row r="5" spans="1:5" ht="37.799999999999997" x14ac:dyDescent="0.3">
      <c r="B5" s="5" t="s">
        <v>682</v>
      </c>
      <c r="C5" s="6" t="s">
        <v>683</v>
      </c>
      <c r="D5" s="5" t="s">
        <v>6</v>
      </c>
      <c r="E5" s="6" t="s">
        <v>2169</v>
      </c>
    </row>
    <row r="6" spans="1:5" ht="37.799999999999997" x14ac:dyDescent="0.3">
      <c r="B6" s="18" t="s">
        <v>682</v>
      </c>
      <c r="C6" s="12" t="s">
        <v>683</v>
      </c>
      <c r="D6" s="18" t="s">
        <v>9</v>
      </c>
      <c r="E6" s="12" t="s">
        <v>2170</v>
      </c>
    </row>
    <row r="7" spans="1:5" ht="37.799999999999997" x14ac:dyDescent="0.3">
      <c r="B7" s="5" t="s">
        <v>682</v>
      </c>
      <c r="C7" s="6" t="s">
        <v>683</v>
      </c>
      <c r="D7" s="5" t="s">
        <v>12</v>
      </c>
      <c r="E7" s="6" t="s">
        <v>2171</v>
      </c>
    </row>
  </sheetData>
  <pageMargins left="0.7" right="0.7" top="0.75" bottom="0.75" header="0.3" footer="0.3"/>
  <pageSetup paperSize="9" orientation="portrait" horizontalDpi="300" verticalDpi="300"/>
</worksheet>
</file>

<file path=xl/worksheets/sheet1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4-000000000000}">
  <dimension ref="A1:E10"/>
  <sheetViews>
    <sheetView workbookViewId="0"/>
  </sheetViews>
  <sheetFormatPr baseColWidth="10" defaultRowHeight="14.4" x14ac:dyDescent="0.3"/>
  <cols>
    <col min="2" max="2" width="89"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HGV-HEP'!A1", "Zurück")</f>
        <v>Zurück</v>
      </c>
    </row>
    <row r="3" spans="1:5" x14ac:dyDescent="0.3">
      <c r="B3" s="7" t="s">
        <v>7226</v>
      </c>
    </row>
    <row r="4" spans="1:5" x14ac:dyDescent="0.3">
      <c r="B4" s="4" t="s">
        <v>7014</v>
      </c>
      <c r="C4" s="3" t="s">
        <v>7015</v>
      </c>
      <c r="D4" s="3" t="s">
        <v>7016</v>
      </c>
      <c r="E4" s="3" t="s">
        <v>7017</v>
      </c>
    </row>
    <row r="5" spans="1:5" x14ac:dyDescent="0.3">
      <c r="B5" s="6" t="s">
        <v>7071</v>
      </c>
      <c r="C5" s="5" t="s">
        <v>7207</v>
      </c>
      <c r="D5" s="5" t="s">
        <v>7208</v>
      </c>
      <c r="E5" s="5" t="s">
        <v>7209</v>
      </c>
    </row>
    <row r="6" spans="1:5" x14ac:dyDescent="0.3">
      <c r="B6" s="12" t="s">
        <v>7210</v>
      </c>
      <c r="C6" s="18" t="s">
        <v>7211</v>
      </c>
      <c r="D6" s="18" t="s">
        <v>7212</v>
      </c>
      <c r="E6" s="18" t="s">
        <v>7213</v>
      </c>
    </row>
    <row r="7" spans="1:5" x14ac:dyDescent="0.3">
      <c r="B7" s="6" t="s">
        <v>7214</v>
      </c>
      <c r="C7" s="5" t="s">
        <v>7215</v>
      </c>
      <c r="D7" s="5" t="s">
        <v>7216</v>
      </c>
      <c r="E7" s="5" t="s">
        <v>7217</v>
      </c>
    </row>
    <row r="8" spans="1:5" x14ac:dyDescent="0.3">
      <c r="B8" s="12" t="s">
        <v>7218</v>
      </c>
      <c r="C8" s="18" t="s">
        <v>4027</v>
      </c>
      <c r="D8" s="18" t="s">
        <v>7219</v>
      </c>
      <c r="E8" s="18" t="s">
        <v>7220</v>
      </c>
    </row>
    <row r="9" spans="1:5" x14ac:dyDescent="0.3">
      <c r="B9" s="6" t="s">
        <v>7221</v>
      </c>
      <c r="C9" s="5" t="s">
        <v>7004</v>
      </c>
      <c r="D9" s="5" t="s">
        <v>7222</v>
      </c>
      <c r="E9" s="5" t="s">
        <v>7223</v>
      </c>
    </row>
    <row r="10" spans="1:5" x14ac:dyDescent="0.3">
      <c r="B10" s="12" t="s">
        <v>3459</v>
      </c>
      <c r="C10" s="18" t="s">
        <v>5320</v>
      </c>
      <c r="D10" s="18" t="s">
        <v>7224</v>
      </c>
      <c r="E10" s="18" t="s">
        <v>7225</v>
      </c>
    </row>
  </sheetData>
  <pageMargins left="0.7" right="0.7" top="0.75" bottom="0.75" header="0.3" footer="0.3"/>
  <pageSetup paperSize="9" orientation="portrait" horizontalDpi="300" verticalDpi="300"/>
</worksheet>
</file>

<file path=xl/worksheets/sheet1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4-000000000000}">
  <dimension ref="A1:E19"/>
  <sheetViews>
    <sheetView workbookViewId="0"/>
  </sheetViews>
  <sheetFormatPr baseColWidth="10" defaultRowHeight="14.4" x14ac:dyDescent="0.3"/>
  <cols>
    <col min="2" max="2" width="9.6640625" customWidth="1"/>
    <col min="3" max="3" width="119.6640625" customWidth="1"/>
    <col min="4" max="4" width="29.88671875" customWidth="1"/>
    <col min="5" max="5" width="21.6640625" customWidth="1"/>
  </cols>
  <sheetData>
    <row r="1" spans="1:5" x14ac:dyDescent="0.3">
      <c r="A1" s="2" t="str">
        <f>HYPERLINK("#'Auswahl Auswertungsmodul'!A1", "Zurück zum Start")</f>
        <v>Zurück zum Start</v>
      </c>
    </row>
    <row r="2" spans="1:5" x14ac:dyDescent="0.3">
      <c r="A2" s="2" t="str">
        <f>HYPERLINK("#'Auswahl HGV-HEP'!A1", "Zurück")</f>
        <v>Zurück</v>
      </c>
    </row>
    <row r="3" spans="1:5" x14ac:dyDescent="0.3">
      <c r="B3" s="7" t="s">
        <v>862</v>
      </c>
    </row>
    <row r="4" spans="1:5" x14ac:dyDescent="0.3">
      <c r="B4" s="25" t="s">
        <v>35</v>
      </c>
      <c r="C4" s="25" t="s">
        <v>394</v>
      </c>
      <c r="D4" s="21" t="s">
        <v>37</v>
      </c>
      <c r="E4" s="25" t="s">
        <v>37</v>
      </c>
    </row>
    <row r="5" spans="1:5" x14ac:dyDescent="0.3">
      <c r="B5" s="22"/>
      <c r="C5" s="22"/>
      <c r="D5" s="8" t="s">
        <v>38</v>
      </c>
      <c r="E5" s="8" t="s">
        <v>39</v>
      </c>
    </row>
    <row r="6" spans="1:5" ht="25.2" x14ac:dyDescent="0.3">
      <c r="B6" s="6" t="s">
        <v>827</v>
      </c>
      <c r="C6" s="6" t="s">
        <v>828</v>
      </c>
      <c r="D6" s="9" t="s">
        <v>829</v>
      </c>
      <c r="E6" s="9" t="s">
        <v>830</v>
      </c>
    </row>
    <row r="7" spans="1:5" ht="25.2" x14ac:dyDescent="0.3">
      <c r="B7" s="12" t="s">
        <v>831</v>
      </c>
      <c r="C7" s="12" t="s">
        <v>832</v>
      </c>
      <c r="D7" s="13" t="s">
        <v>833</v>
      </c>
      <c r="E7" s="13" t="s">
        <v>834</v>
      </c>
    </row>
    <row r="8" spans="1:5" ht="25.2" x14ac:dyDescent="0.3">
      <c r="B8" s="6" t="s">
        <v>835</v>
      </c>
      <c r="C8" s="6" t="s">
        <v>813</v>
      </c>
      <c r="D8" s="9" t="s">
        <v>836</v>
      </c>
      <c r="E8" s="9" t="s">
        <v>837</v>
      </c>
    </row>
    <row r="9" spans="1:5" ht="25.2" x14ac:dyDescent="0.3">
      <c r="B9" s="12" t="s">
        <v>838</v>
      </c>
      <c r="C9" s="12" t="s">
        <v>817</v>
      </c>
      <c r="D9" s="13" t="s">
        <v>174</v>
      </c>
      <c r="E9" s="13" t="s">
        <v>175</v>
      </c>
    </row>
    <row r="10" spans="1:5" ht="25.2" x14ac:dyDescent="0.3">
      <c r="B10" s="6" t="s">
        <v>839</v>
      </c>
      <c r="C10" s="6" t="s">
        <v>840</v>
      </c>
      <c r="D10" s="9" t="s">
        <v>592</v>
      </c>
      <c r="E10" s="9" t="s">
        <v>593</v>
      </c>
    </row>
    <row r="11" spans="1:5" ht="25.2" x14ac:dyDescent="0.3">
      <c r="B11" s="12" t="s">
        <v>841</v>
      </c>
      <c r="C11" s="12" t="s">
        <v>842</v>
      </c>
      <c r="D11" s="13" t="s">
        <v>654</v>
      </c>
      <c r="E11" s="13" t="s">
        <v>655</v>
      </c>
    </row>
    <row r="12" spans="1:5" ht="25.2" x14ac:dyDescent="0.3">
      <c r="B12" s="6" t="s">
        <v>843</v>
      </c>
      <c r="C12" s="6" t="s">
        <v>844</v>
      </c>
      <c r="D12" s="9" t="s">
        <v>845</v>
      </c>
      <c r="E12" s="9" t="s">
        <v>846</v>
      </c>
    </row>
    <row r="13" spans="1:5" ht="25.2" x14ac:dyDescent="0.3">
      <c r="B13" s="12" t="s">
        <v>847</v>
      </c>
      <c r="C13" s="12" t="s">
        <v>848</v>
      </c>
      <c r="D13" s="13" t="s">
        <v>409</v>
      </c>
      <c r="E13" s="13" t="s">
        <v>410</v>
      </c>
    </row>
    <row r="14" spans="1:5" ht="25.2" x14ac:dyDescent="0.3">
      <c r="B14" s="6" t="s">
        <v>849</v>
      </c>
      <c r="C14" s="6" t="s">
        <v>850</v>
      </c>
      <c r="D14" s="9" t="s">
        <v>362</v>
      </c>
      <c r="E14" s="9" t="s">
        <v>363</v>
      </c>
    </row>
    <row r="15" spans="1:5" ht="25.2" x14ac:dyDescent="0.3">
      <c r="B15" s="12" t="s">
        <v>851</v>
      </c>
      <c r="C15" s="12" t="s">
        <v>852</v>
      </c>
      <c r="D15" s="13" t="s">
        <v>853</v>
      </c>
      <c r="E15" s="13" t="s">
        <v>854</v>
      </c>
    </row>
    <row r="16" spans="1:5" ht="25.2" x14ac:dyDescent="0.3">
      <c r="B16" s="6" t="s">
        <v>855</v>
      </c>
      <c r="C16" s="6" t="s">
        <v>819</v>
      </c>
      <c r="D16" s="9" t="s">
        <v>686</v>
      </c>
      <c r="E16" s="9" t="s">
        <v>687</v>
      </c>
    </row>
    <row r="17" spans="2:5" ht="25.2" x14ac:dyDescent="0.3">
      <c r="B17" s="12" t="s">
        <v>856</v>
      </c>
      <c r="C17" s="12" t="s">
        <v>857</v>
      </c>
      <c r="D17" s="13" t="s">
        <v>654</v>
      </c>
      <c r="E17" s="13" t="s">
        <v>655</v>
      </c>
    </row>
    <row r="18" spans="2:5" ht="25.2" x14ac:dyDescent="0.3">
      <c r="B18" s="6" t="s">
        <v>858</v>
      </c>
      <c r="C18" s="6" t="s">
        <v>859</v>
      </c>
      <c r="D18" s="9" t="s">
        <v>409</v>
      </c>
      <c r="E18" s="9" t="s">
        <v>410</v>
      </c>
    </row>
    <row r="19" spans="2:5" ht="25.2" x14ac:dyDescent="0.3">
      <c r="B19" s="14" t="s">
        <v>52</v>
      </c>
      <c r="C19" s="14"/>
      <c r="D19" s="15" t="s">
        <v>860</v>
      </c>
      <c r="E19" s="15" t="s">
        <v>861</v>
      </c>
    </row>
  </sheetData>
  <mergeCells count="3">
    <mergeCell ref="B4:B5"/>
    <mergeCell ref="C4:C5"/>
    <mergeCell ref="D4:E4"/>
  </mergeCells>
  <pageMargins left="0.7" right="0.7" top="0.75" bottom="0.75" header="0.3" footer="0.3"/>
  <pageSetup paperSize="9" orientation="portrait" horizontalDpi="300" verticalDpi="300"/>
</worksheet>
</file>

<file path=xl/worksheets/sheet1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4-000000000000}">
  <dimension ref="A1:E20"/>
  <sheetViews>
    <sheetView workbookViewId="0"/>
  </sheetViews>
  <sheetFormatPr baseColWidth="10" defaultRowHeight="14.4" x14ac:dyDescent="0.3"/>
  <cols>
    <col min="2" max="2" width="9.6640625" customWidth="1"/>
    <col min="3" max="3" width="110.4414062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HGV-HEP'!A1", "Zurück")</f>
        <v>Zurück</v>
      </c>
    </row>
    <row r="3" spans="1:5" x14ac:dyDescent="0.3">
      <c r="B3" s="7" t="s">
        <v>321</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292</v>
      </c>
      <c r="C7" s="6" t="s">
        <v>285</v>
      </c>
      <c r="D7" s="9" t="s">
        <v>228</v>
      </c>
      <c r="E7" s="9" t="s">
        <v>229</v>
      </c>
    </row>
    <row r="8" spans="1:5" ht="25.2" x14ac:dyDescent="0.3">
      <c r="B8" s="6" t="s">
        <v>293</v>
      </c>
      <c r="C8" s="6" t="s">
        <v>283</v>
      </c>
      <c r="D8" s="9" t="s">
        <v>294</v>
      </c>
      <c r="E8" s="9" t="s">
        <v>295</v>
      </c>
    </row>
    <row r="9" spans="1:5" ht="25.2" x14ac:dyDescent="0.3">
      <c r="B9" s="6" t="s">
        <v>296</v>
      </c>
      <c r="C9" s="6" t="s">
        <v>297</v>
      </c>
      <c r="D9" s="9" t="s">
        <v>298</v>
      </c>
      <c r="E9" s="9" t="s">
        <v>299</v>
      </c>
    </row>
    <row r="10" spans="1:5" ht="25.2" x14ac:dyDescent="0.3">
      <c r="B10" s="6" t="s">
        <v>300</v>
      </c>
      <c r="C10" s="6" t="s">
        <v>301</v>
      </c>
      <c r="D10" s="9" t="s">
        <v>102</v>
      </c>
      <c r="E10" s="9" t="s">
        <v>103</v>
      </c>
    </row>
    <row r="11" spans="1:5" ht="25.2" x14ac:dyDescent="0.3">
      <c r="B11" s="6" t="s">
        <v>302</v>
      </c>
      <c r="C11" s="6" t="s">
        <v>303</v>
      </c>
      <c r="D11" s="9" t="s">
        <v>304</v>
      </c>
      <c r="E11" s="9" t="s">
        <v>305</v>
      </c>
    </row>
    <row r="12" spans="1:5" ht="25.2" x14ac:dyDescent="0.3">
      <c r="B12" s="6" t="s">
        <v>306</v>
      </c>
      <c r="C12" s="6" t="s">
        <v>281</v>
      </c>
      <c r="D12" s="9" t="s">
        <v>82</v>
      </c>
      <c r="E12" s="9" t="s">
        <v>83</v>
      </c>
    </row>
    <row r="13" spans="1:5" x14ac:dyDescent="0.3">
      <c r="B13" s="23" t="s">
        <v>40</v>
      </c>
      <c r="C13" s="23"/>
      <c r="D13" s="29"/>
      <c r="E13" s="29"/>
    </row>
    <row r="14" spans="1:5" ht="25.2" x14ac:dyDescent="0.3">
      <c r="B14" s="6" t="s">
        <v>307</v>
      </c>
      <c r="C14" s="6" t="s">
        <v>204</v>
      </c>
      <c r="D14" s="9" t="s">
        <v>71</v>
      </c>
      <c r="E14" s="9" t="s">
        <v>72</v>
      </c>
    </row>
    <row r="15" spans="1:5" ht="25.2" x14ac:dyDescent="0.3">
      <c r="B15" s="6" t="s">
        <v>308</v>
      </c>
      <c r="C15" s="6" t="s">
        <v>309</v>
      </c>
      <c r="D15" s="9" t="s">
        <v>102</v>
      </c>
      <c r="E15" s="9" t="s">
        <v>103</v>
      </c>
    </row>
    <row r="16" spans="1:5" ht="25.2" x14ac:dyDescent="0.3">
      <c r="B16" s="6" t="s">
        <v>310</v>
      </c>
      <c r="C16" s="6" t="s">
        <v>311</v>
      </c>
      <c r="D16" s="9" t="s">
        <v>43</v>
      </c>
      <c r="E16" s="9" t="s">
        <v>44</v>
      </c>
    </row>
    <row r="17" spans="2:5" ht="25.2" x14ac:dyDescent="0.3">
      <c r="B17" s="6" t="s">
        <v>312</v>
      </c>
      <c r="C17" s="6" t="s">
        <v>313</v>
      </c>
      <c r="D17" s="9" t="s">
        <v>314</v>
      </c>
      <c r="E17" s="9" t="s">
        <v>315</v>
      </c>
    </row>
    <row r="18" spans="2:5" ht="25.2" x14ac:dyDescent="0.3">
      <c r="B18" s="6" t="s">
        <v>316</v>
      </c>
      <c r="C18" s="6" t="s">
        <v>317</v>
      </c>
      <c r="D18" s="9" t="s">
        <v>88</v>
      </c>
      <c r="E18" s="9" t="s">
        <v>89</v>
      </c>
    </row>
    <row r="19" spans="2:5" ht="25.2" x14ac:dyDescent="0.3">
      <c r="B19" s="6" t="s">
        <v>318</v>
      </c>
      <c r="C19" s="6" t="s">
        <v>50</v>
      </c>
      <c r="D19" s="9" t="s">
        <v>86</v>
      </c>
      <c r="E19" s="9" t="s">
        <v>87</v>
      </c>
    </row>
    <row r="20" spans="2:5" ht="25.2" x14ac:dyDescent="0.3">
      <c r="B20" s="10" t="s">
        <v>52</v>
      </c>
      <c r="C20" s="10"/>
      <c r="D20" s="11" t="s">
        <v>319</v>
      </c>
      <c r="E20" s="11" t="s">
        <v>320</v>
      </c>
    </row>
  </sheetData>
  <mergeCells count="5">
    <mergeCell ref="B4:B5"/>
    <mergeCell ref="C4:C5"/>
    <mergeCell ref="D4:E4"/>
    <mergeCell ref="B6:E6"/>
    <mergeCell ref="B13:E13"/>
  </mergeCells>
  <pageMargins left="0.7" right="0.7" top="0.75" bottom="0.75" header="0.3" footer="0.3"/>
  <pageSetup paperSize="9" orientation="portrait" horizontalDpi="300" verticalDpi="300"/>
</worksheet>
</file>

<file path=xl/worksheets/sheet1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4-000000000000}">
  <dimension ref="A1:G19"/>
  <sheetViews>
    <sheetView workbookViewId="0"/>
  </sheetViews>
  <sheetFormatPr baseColWidth="10" defaultRowHeight="14.4" x14ac:dyDescent="0.3"/>
  <cols>
    <col min="2" max="2" width="9.6640625" customWidth="1"/>
    <col min="3" max="3" width="119.6640625" customWidth="1"/>
    <col min="4" max="4" width="39.6640625" customWidth="1"/>
    <col min="5" max="5" width="22.6640625" customWidth="1"/>
    <col min="6" max="7" width="20.44140625" customWidth="1"/>
  </cols>
  <sheetData>
    <row r="1" spans="1:7" x14ac:dyDescent="0.3">
      <c r="A1" s="2" t="str">
        <f>HYPERLINK("#'Auswahl Auswertungsmodul'!A1", "Zurück zum Start")</f>
        <v>Zurück zum Start</v>
      </c>
    </row>
    <row r="2" spans="1:7" x14ac:dyDescent="0.3">
      <c r="A2" s="2" t="str">
        <f>HYPERLINK("#'Auswahl HGV-HEP'!A1", "Zurück")</f>
        <v>Zurück</v>
      </c>
    </row>
    <row r="3" spans="1:7" x14ac:dyDescent="0.3">
      <c r="B3" s="7" t="s">
        <v>1377</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827</v>
      </c>
      <c r="C6" s="6" t="s">
        <v>828</v>
      </c>
      <c r="D6" s="9" t="s">
        <v>1346</v>
      </c>
      <c r="E6" s="9" t="s">
        <v>1347</v>
      </c>
      <c r="F6" s="9" t="s">
        <v>830</v>
      </c>
      <c r="G6" s="9" t="s">
        <v>830</v>
      </c>
    </row>
    <row r="7" spans="1:7" ht="25.2" x14ac:dyDescent="0.3">
      <c r="B7" s="12" t="s">
        <v>831</v>
      </c>
      <c r="C7" s="12" t="s">
        <v>832</v>
      </c>
      <c r="D7" s="13" t="s">
        <v>1348</v>
      </c>
      <c r="E7" s="13" t="s">
        <v>1349</v>
      </c>
      <c r="F7" s="13" t="s">
        <v>1350</v>
      </c>
      <c r="G7" s="13" t="s">
        <v>834</v>
      </c>
    </row>
    <row r="8" spans="1:7" ht="25.2" x14ac:dyDescent="0.3">
      <c r="B8" s="6" t="s">
        <v>835</v>
      </c>
      <c r="C8" s="6" t="s">
        <v>813</v>
      </c>
      <c r="D8" s="9" t="s">
        <v>1351</v>
      </c>
      <c r="E8" s="9" t="s">
        <v>1352</v>
      </c>
      <c r="F8" s="9" t="s">
        <v>1353</v>
      </c>
      <c r="G8" s="9" t="s">
        <v>837</v>
      </c>
    </row>
    <row r="9" spans="1:7" ht="25.2" x14ac:dyDescent="0.3">
      <c r="B9" s="12" t="s">
        <v>838</v>
      </c>
      <c r="C9" s="12" t="s">
        <v>817</v>
      </c>
      <c r="D9" s="13" t="s">
        <v>1354</v>
      </c>
      <c r="E9" s="13" t="s">
        <v>1355</v>
      </c>
      <c r="F9" s="13" t="s">
        <v>175</v>
      </c>
      <c r="G9" s="13" t="s">
        <v>175</v>
      </c>
    </row>
    <row r="10" spans="1:7" ht="25.2" x14ac:dyDescent="0.3">
      <c r="B10" s="6" t="s">
        <v>839</v>
      </c>
      <c r="C10" s="6" t="s">
        <v>840</v>
      </c>
      <c r="D10" s="9" t="s">
        <v>1356</v>
      </c>
      <c r="E10" s="9" t="s">
        <v>1357</v>
      </c>
      <c r="F10" s="9" t="s">
        <v>1213</v>
      </c>
      <c r="G10" s="9" t="s">
        <v>593</v>
      </c>
    </row>
    <row r="11" spans="1:7" ht="25.2" x14ac:dyDescent="0.3">
      <c r="B11" s="12" t="s">
        <v>841</v>
      </c>
      <c r="C11" s="12" t="s">
        <v>842</v>
      </c>
      <c r="D11" s="13" t="s">
        <v>1358</v>
      </c>
      <c r="E11" s="13" t="s">
        <v>1359</v>
      </c>
      <c r="F11" s="13" t="s">
        <v>655</v>
      </c>
      <c r="G11" s="13" t="s">
        <v>655</v>
      </c>
    </row>
    <row r="12" spans="1:7" ht="25.2" x14ac:dyDescent="0.3">
      <c r="B12" s="6" t="s">
        <v>843</v>
      </c>
      <c r="C12" s="6" t="s">
        <v>844</v>
      </c>
      <c r="D12" s="9" t="s">
        <v>1360</v>
      </c>
      <c r="E12" s="9" t="s">
        <v>1361</v>
      </c>
      <c r="F12" s="9" t="s">
        <v>1362</v>
      </c>
      <c r="G12" s="9" t="s">
        <v>846</v>
      </c>
    </row>
    <row r="13" spans="1:7" ht="25.2" x14ac:dyDescent="0.3">
      <c r="B13" s="12" t="s">
        <v>847</v>
      </c>
      <c r="C13" s="12" t="s">
        <v>848</v>
      </c>
      <c r="D13" s="13" t="s">
        <v>1363</v>
      </c>
      <c r="E13" s="13" t="s">
        <v>1364</v>
      </c>
      <c r="F13" s="13" t="s">
        <v>410</v>
      </c>
      <c r="G13" s="13" t="s">
        <v>410</v>
      </c>
    </row>
    <row r="14" spans="1:7" ht="25.2" x14ac:dyDescent="0.3">
      <c r="B14" s="6" t="s">
        <v>849</v>
      </c>
      <c r="C14" s="6" t="s">
        <v>850</v>
      </c>
      <c r="D14" s="9" t="s">
        <v>1365</v>
      </c>
      <c r="E14" s="9" t="s">
        <v>1366</v>
      </c>
      <c r="F14" s="9" t="s">
        <v>363</v>
      </c>
      <c r="G14" s="9" t="s">
        <v>363</v>
      </c>
    </row>
    <row r="15" spans="1:7" ht="25.2" x14ac:dyDescent="0.3">
      <c r="B15" s="12" t="s">
        <v>851</v>
      </c>
      <c r="C15" s="12" t="s">
        <v>852</v>
      </c>
      <c r="D15" s="13" t="s">
        <v>1367</v>
      </c>
      <c r="E15" s="13" t="s">
        <v>1368</v>
      </c>
      <c r="F15" s="13" t="s">
        <v>1369</v>
      </c>
      <c r="G15" s="13" t="s">
        <v>1370</v>
      </c>
    </row>
    <row r="16" spans="1:7" ht="25.2" x14ac:dyDescent="0.3">
      <c r="B16" s="6" t="s">
        <v>855</v>
      </c>
      <c r="C16" s="6" t="s">
        <v>819</v>
      </c>
      <c r="D16" s="9" t="s">
        <v>1371</v>
      </c>
      <c r="E16" s="9" t="s">
        <v>1372</v>
      </c>
      <c r="F16" s="9" t="s">
        <v>687</v>
      </c>
      <c r="G16" s="9" t="s">
        <v>687</v>
      </c>
    </row>
    <row r="17" spans="2:7" ht="25.2" x14ac:dyDescent="0.3">
      <c r="B17" s="12" t="s">
        <v>856</v>
      </c>
      <c r="C17" s="12" t="s">
        <v>857</v>
      </c>
      <c r="D17" s="13" t="s">
        <v>1373</v>
      </c>
      <c r="E17" s="13" t="s">
        <v>1374</v>
      </c>
      <c r="F17" s="13" t="s">
        <v>1277</v>
      </c>
      <c r="G17" s="13" t="s">
        <v>655</v>
      </c>
    </row>
    <row r="18" spans="2:7" ht="25.2" x14ac:dyDescent="0.3">
      <c r="B18" s="6" t="s">
        <v>858</v>
      </c>
      <c r="C18" s="6" t="s">
        <v>859</v>
      </c>
      <c r="D18" s="9" t="s">
        <v>1375</v>
      </c>
      <c r="E18" s="9" t="s">
        <v>1376</v>
      </c>
      <c r="F18" s="9" t="s">
        <v>410</v>
      </c>
      <c r="G18" s="9" t="s">
        <v>410</v>
      </c>
    </row>
    <row r="19" spans="2:7" x14ac:dyDescent="0.3">
      <c r="B19"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4-000000000000}">
  <dimension ref="A1:G20"/>
  <sheetViews>
    <sheetView workbookViewId="0"/>
  </sheetViews>
  <sheetFormatPr baseColWidth="10" defaultRowHeight="14.4" x14ac:dyDescent="0.3"/>
  <cols>
    <col min="2" max="2" width="9.6640625" customWidth="1"/>
    <col min="3" max="3" width="110.44140625" customWidth="1"/>
    <col min="4" max="4" width="39.6640625" customWidth="1"/>
    <col min="5" max="5" width="20.6640625" customWidth="1"/>
    <col min="6" max="7" width="20.44140625" customWidth="1"/>
  </cols>
  <sheetData>
    <row r="1" spans="1:7" x14ac:dyDescent="0.3">
      <c r="A1" s="2" t="str">
        <f>HYPERLINK("#'Auswahl Auswertungsmodul'!A1", "Zurück zum Start")</f>
        <v>Zurück zum Start</v>
      </c>
    </row>
    <row r="2" spans="1:7" x14ac:dyDescent="0.3">
      <c r="A2" s="2" t="str">
        <f>HYPERLINK("#'Auswahl HGV-HEP'!A1", "Zurück")</f>
        <v>Zurück</v>
      </c>
    </row>
    <row r="3" spans="1:7" x14ac:dyDescent="0.3">
      <c r="B3" s="7" t="s">
        <v>1067</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292</v>
      </c>
      <c r="C7" s="6" t="s">
        <v>285</v>
      </c>
      <c r="D7" s="9" t="s">
        <v>1049</v>
      </c>
      <c r="E7" s="9" t="s">
        <v>1050</v>
      </c>
      <c r="F7" s="9" t="s">
        <v>229</v>
      </c>
      <c r="G7" s="9" t="s">
        <v>229</v>
      </c>
    </row>
    <row r="8" spans="1:7" ht="25.2" x14ac:dyDescent="0.3">
      <c r="B8" s="6" t="s">
        <v>293</v>
      </c>
      <c r="C8" s="6" t="s">
        <v>283</v>
      </c>
      <c r="D8" s="9" t="s">
        <v>1051</v>
      </c>
      <c r="E8" s="9" t="s">
        <v>1052</v>
      </c>
      <c r="F8" s="9" t="s">
        <v>295</v>
      </c>
      <c r="G8" s="9" t="s">
        <v>295</v>
      </c>
    </row>
    <row r="9" spans="1:7" ht="25.2" x14ac:dyDescent="0.3">
      <c r="B9" s="6" t="s">
        <v>296</v>
      </c>
      <c r="C9" s="6" t="s">
        <v>297</v>
      </c>
      <c r="D9" s="9" t="s">
        <v>1053</v>
      </c>
      <c r="E9" s="9" t="s">
        <v>1054</v>
      </c>
      <c r="F9" s="9" t="s">
        <v>299</v>
      </c>
      <c r="G9" s="9" t="s">
        <v>299</v>
      </c>
    </row>
    <row r="10" spans="1:7" ht="25.2" x14ac:dyDescent="0.3">
      <c r="B10" s="6" t="s">
        <v>300</v>
      </c>
      <c r="C10" s="6" t="s">
        <v>301</v>
      </c>
      <c r="D10" s="9" t="s">
        <v>1055</v>
      </c>
      <c r="E10" s="9" t="s">
        <v>1056</v>
      </c>
      <c r="F10" s="9" t="s">
        <v>103</v>
      </c>
      <c r="G10" s="9" t="s">
        <v>103</v>
      </c>
    </row>
    <row r="11" spans="1:7" ht="25.2" x14ac:dyDescent="0.3">
      <c r="B11" s="6" t="s">
        <v>302</v>
      </c>
      <c r="C11" s="6" t="s">
        <v>303</v>
      </c>
      <c r="D11" s="9" t="s">
        <v>1057</v>
      </c>
      <c r="E11" s="9" t="s">
        <v>1058</v>
      </c>
      <c r="F11" s="9" t="s">
        <v>305</v>
      </c>
      <c r="G11" s="9" t="s">
        <v>305</v>
      </c>
    </row>
    <row r="12" spans="1:7" ht="25.2" x14ac:dyDescent="0.3">
      <c r="B12" s="6" t="s">
        <v>306</v>
      </c>
      <c r="C12" s="6" t="s">
        <v>281</v>
      </c>
      <c r="D12" s="9" t="s">
        <v>1019</v>
      </c>
      <c r="E12" s="9" t="s">
        <v>1019</v>
      </c>
      <c r="F12" s="9" t="s">
        <v>83</v>
      </c>
      <c r="G12" s="9" t="s">
        <v>83</v>
      </c>
    </row>
    <row r="13" spans="1:7" x14ac:dyDescent="0.3">
      <c r="B13" s="23" t="s">
        <v>40</v>
      </c>
      <c r="C13" s="23"/>
      <c r="D13" s="29"/>
      <c r="E13" s="29"/>
      <c r="F13" s="29"/>
      <c r="G13" s="29"/>
    </row>
    <row r="14" spans="1:7" ht="25.2" x14ac:dyDescent="0.3">
      <c r="B14" s="6" t="s">
        <v>307</v>
      </c>
      <c r="C14" s="6" t="s">
        <v>204</v>
      </c>
      <c r="D14" s="9" t="s">
        <v>1059</v>
      </c>
      <c r="E14" s="9" t="s">
        <v>1060</v>
      </c>
      <c r="F14" s="9" t="s">
        <v>72</v>
      </c>
      <c r="G14" s="9" t="s">
        <v>72</v>
      </c>
    </row>
    <row r="15" spans="1:7" ht="25.2" x14ac:dyDescent="0.3">
      <c r="B15" s="6" t="s">
        <v>308</v>
      </c>
      <c r="C15" s="6" t="s">
        <v>309</v>
      </c>
      <c r="D15" s="9" t="s">
        <v>1061</v>
      </c>
      <c r="E15" s="9" t="s">
        <v>1062</v>
      </c>
      <c r="F15" s="9" t="s">
        <v>103</v>
      </c>
      <c r="G15" s="9" t="s">
        <v>103</v>
      </c>
    </row>
    <row r="16" spans="1:7" ht="25.2" x14ac:dyDescent="0.3">
      <c r="B16" s="6" t="s">
        <v>310</v>
      </c>
      <c r="C16" s="6" t="s">
        <v>311</v>
      </c>
      <c r="D16" s="9" t="s">
        <v>1063</v>
      </c>
      <c r="E16" s="9" t="s">
        <v>1064</v>
      </c>
      <c r="F16" s="9" t="s">
        <v>44</v>
      </c>
      <c r="G16" s="9" t="s">
        <v>44</v>
      </c>
    </row>
    <row r="17" spans="2:7" ht="25.2" x14ac:dyDescent="0.3">
      <c r="B17" s="6" t="s">
        <v>312</v>
      </c>
      <c r="C17" s="6" t="s">
        <v>313</v>
      </c>
      <c r="D17" s="9" t="s">
        <v>1065</v>
      </c>
      <c r="E17" s="9" t="s">
        <v>1066</v>
      </c>
      <c r="F17" s="9" t="s">
        <v>315</v>
      </c>
      <c r="G17" s="9" t="s">
        <v>315</v>
      </c>
    </row>
    <row r="18" spans="2:7" ht="25.2" x14ac:dyDescent="0.3">
      <c r="B18" s="6" t="s">
        <v>316</v>
      </c>
      <c r="C18" s="6" t="s">
        <v>317</v>
      </c>
      <c r="D18" s="9" t="s">
        <v>1047</v>
      </c>
      <c r="E18" s="9" t="s">
        <v>1046</v>
      </c>
      <c r="F18" s="9" t="s">
        <v>89</v>
      </c>
      <c r="G18" s="9" t="s">
        <v>89</v>
      </c>
    </row>
    <row r="19" spans="2:7" ht="25.2" x14ac:dyDescent="0.3">
      <c r="B19" s="6" t="s">
        <v>318</v>
      </c>
      <c r="C19" s="6" t="s">
        <v>50</v>
      </c>
      <c r="D19" s="9" t="s">
        <v>86</v>
      </c>
      <c r="E19" s="9" t="s">
        <v>87</v>
      </c>
      <c r="F19" s="9" t="s">
        <v>87</v>
      </c>
      <c r="G19" s="9" t="s">
        <v>87</v>
      </c>
    </row>
    <row r="20" spans="2:7" x14ac:dyDescent="0.3">
      <c r="B20" s="17" t="s">
        <v>968</v>
      </c>
    </row>
  </sheetData>
  <mergeCells count="6">
    <mergeCell ref="B13:G13"/>
    <mergeCell ref="B4:B5"/>
    <mergeCell ref="C4:C5"/>
    <mergeCell ref="D4:D5"/>
    <mergeCell ref="E4:G4"/>
    <mergeCell ref="B6:G6"/>
  </mergeCells>
  <pageMargins left="0.7" right="0.7" top="0.75" bottom="0.75" header="0.3" footer="0.3"/>
  <pageSetup paperSize="9" orientation="portrait" horizontalDpi="300" verticalDpi="300"/>
</worksheet>
</file>

<file path=xl/worksheets/sheet1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4-000000000000}">
  <dimension ref="A1:D17"/>
  <sheetViews>
    <sheetView workbookViewId="0"/>
  </sheetViews>
  <sheetFormatPr baseColWidth="10" defaultRowHeight="14.4" x14ac:dyDescent="0.3"/>
  <cols>
    <col min="2" max="2" width="9.6640625" customWidth="1"/>
    <col min="3" max="3" width="119.6640625" customWidth="1"/>
    <col min="4" max="4" width="250.6640625" customWidth="1"/>
  </cols>
  <sheetData>
    <row r="1" spans="1:4" x14ac:dyDescent="0.3">
      <c r="A1" s="2" t="str">
        <f>HYPERLINK("#'Auswahl Auswertungsmodul'!A1", "Zurück zum Start")</f>
        <v>Zurück zum Start</v>
      </c>
    </row>
    <row r="2" spans="1:4" x14ac:dyDescent="0.3">
      <c r="A2" s="2" t="str">
        <f>HYPERLINK("#'Auswahl HGV-HEP'!A1", "Zurück")</f>
        <v>Zurück</v>
      </c>
    </row>
    <row r="3" spans="1:4" x14ac:dyDescent="0.3">
      <c r="B3" s="7" t="s">
        <v>1547</v>
      </c>
    </row>
    <row r="4" spans="1:4" x14ac:dyDescent="0.3">
      <c r="B4" s="3" t="s">
        <v>35</v>
      </c>
      <c r="C4" s="4" t="s">
        <v>394</v>
      </c>
      <c r="D4" s="4" t="s">
        <v>1101</v>
      </c>
    </row>
    <row r="5" spans="1:4" ht="214.2" x14ac:dyDescent="0.3">
      <c r="B5" s="5" t="s">
        <v>827</v>
      </c>
      <c r="C5" s="6" t="s">
        <v>828</v>
      </c>
      <c r="D5" s="6" t="s">
        <v>1534</v>
      </c>
    </row>
    <row r="6" spans="1:4" ht="409.6" x14ac:dyDescent="0.3">
      <c r="B6" s="18" t="s">
        <v>831</v>
      </c>
      <c r="C6" s="12" t="s">
        <v>832</v>
      </c>
      <c r="D6" s="12" t="s">
        <v>1535</v>
      </c>
    </row>
    <row r="7" spans="1:4" ht="289.8" x14ac:dyDescent="0.3">
      <c r="B7" s="5" t="s">
        <v>835</v>
      </c>
      <c r="C7" s="6" t="s">
        <v>813</v>
      </c>
      <c r="D7" s="6" t="s">
        <v>1536</v>
      </c>
    </row>
    <row r="8" spans="1:4" ht="138.6" x14ac:dyDescent="0.3">
      <c r="B8" s="18" t="s">
        <v>838</v>
      </c>
      <c r="C8" s="12" t="s">
        <v>817</v>
      </c>
      <c r="D8" s="12" t="s">
        <v>1537</v>
      </c>
    </row>
    <row r="9" spans="1:4" ht="88.2" x14ac:dyDescent="0.3">
      <c r="B9" s="5" t="s">
        <v>839</v>
      </c>
      <c r="C9" s="6" t="s">
        <v>840</v>
      </c>
      <c r="D9" s="6" t="s">
        <v>1538</v>
      </c>
    </row>
    <row r="10" spans="1:4" ht="163.80000000000001" x14ac:dyDescent="0.3">
      <c r="B10" s="18" t="s">
        <v>841</v>
      </c>
      <c r="C10" s="12" t="s">
        <v>842</v>
      </c>
      <c r="D10" s="12" t="s">
        <v>1539</v>
      </c>
    </row>
    <row r="11" spans="1:4" ht="239.4" x14ac:dyDescent="0.3">
      <c r="B11" s="5" t="s">
        <v>843</v>
      </c>
      <c r="C11" s="6" t="s">
        <v>844</v>
      </c>
      <c r="D11" s="6" t="s">
        <v>1540</v>
      </c>
    </row>
    <row r="12" spans="1:4" ht="138.6" x14ac:dyDescent="0.3">
      <c r="B12" s="18" t="s">
        <v>847</v>
      </c>
      <c r="C12" s="12" t="s">
        <v>848</v>
      </c>
      <c r="D12" s="12" t="s">
        <v>1541</v>
      </c>
    </row>
    <row r="13" spans="1:4" ht="113.4" x14ac:dyDescent="0.3">
      <c r="B13" s="5" t="s">
        <v>849</v>
      </c>
      <c r="C13" s="6" t="s">
        <v>850</v>
      </c>
      <c r="D13" s="6" t="s">
        <v>1542</v>
      </c>
    </row>
    <row r="14" spans="1:4" ht="214.2" x14ac:dyDescent="0.3">
      <c r="B14" s="18" t="s">
        <v>851</v>
      </c>
      <c r="C14" s="12" t="s">
        <v>852</v>
      </c>
      <c r="D14" s="12" t="s">
        <v>1543</v>
      </c>
    </row>
    <row r="15" spans="1:4" ht="214.2" x14ac:dyDescent="0.3">
      <c r="B15" s="5" t="s">
        <v>855</v>
      </c>
      <c r="C15" s="6" t="s">
        <v>819</v>
      </c>
      <c r="D15" s="6" t="s">
        <v>1544</v>
      </c>
    </row>
    <row r="16" spans="1:4" ht="63" x14ac:dyDescent="0.3">
      <c r="B16" s="18" t="s">
        <v>856</v>
      </c>
      <c r="C16" s="12" t="s">
        <v>857</v>
      </c>
      <c r="D16" s="12" t="s">
        <v>1545</v>
      </c>
    </row>
    <row r="17" spans="2:4" ht="37.799999999999997" x14ac:dyDescent="0.3">
      <c r="B17" s="5" t="s">
        <v>858</v>
      </c>
      <c r="C17" s="6" t="s">
        <v>859</v>
      </c>
      <c r="D17" s="6" t="s">
        <v>1546</v>
      </c>
    </row>
  </sheetData>
  <pageMargins left="0.7" right="0.7" top="0.75" bottom="0.75" header="0.3" footer="0.3"/>
  <pageSetup paperSize="9" orientation="portrait" horizontalDpi="300" verticalDpi="300"/>
</worksheet>
</file>

<file path=xl/worksheets/sheet1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4-000000000000}">
  <dimension ref="A1:D18"/>
  <sheetViews>
    <sheetView workbookViewId="0"/>
  </sheetViews>
  <sheetFormatPr baseColWidth="10" defaultRowHeight="14.4" x14ac:dyDescent="0.3"/>
  <cols>
    <col min="2" max="2" width="9.6640625" customWidth="1"/>
    <col min="3" max="3" width="110.44140625" customWidth="1"/>
    <col min="4" max="4" width="250.6640625" customWidth="1"/>
  </cols>
  <sheetData>
    <row r="1" spans="1:4" x14ac:dyDescent="0.3">
      <c r="A1" s="2" t="str">
        <f>HYPERLINK("#'Auswahl Auswertungsmodul'!A1", "Zurück zum Start")</f>
        <v>Zurück zum Start</v>
      </c>
    </row>
    <row r="2" spans="1:4" x14ac:dyDescent="0.3">
      <c r="A2" s="2" t="str">
        <f>HYPERLINK("#'Auswahl HGV-HEP'!A1", "Zurück")</f>
        <v>Zurück</v>
      </c>
    </row>
    <row r="3" spans="1:4" x14ac:dyDescent="0.3">
      <c r="B3" s="7" t="s">
        <v>1157</v>
      </c>
    </row>
    <row r="4" spans="1:4" x14ac:dyDescent="0.3">
      <c r="B4" s="3" t="s">
        <v>35</v>
      </c>
      <c r="C4" s="4" t="s">
        <v>36</v>
      </c>
      <c r="D4" s="4" t="s">
        <v>1101</v>
      </c>
    </row>
    <row r="5" spans="1:4" x14ac:dyDescent="0.3">
      <c r="B5" s="23" t="s">
        <v>56</v>
      </c>
      <c r="C5" s="23"/>
      <c r="D5" s="23"/>
    </row>
    <row r="6" spans="1:4" x14ac:dyDescent="0.3">
      <c r="B6" s="5" t="s">
        <v>292</v>
      </c>
      <c r="C6" s="6" t="s">
        <v>285</v>
      </c>
      <c r="D6" s="6" t="s">
        <v>1146</v>
      </c>
    </row>
    <row r="7" spans="1:4" ht="37.799999999999997" x14ac:dyDescent="0.3">
      <c r="B7" s="5" t="s">
        <v>293</v>
      </c>
      <c r="C7" s="6" t="s">
        <v>283</v>
      </c>
      <c r="D7" s="6" t="s">
        <v>1147</v>
      </c>
    </row>
    <row r="8" spans="1:4" ht="37.799999999999997" x14ac:dyDescent="0.3">
      <c r="B8" s="5" t="s">
        <v>296</v>
      </c>
      <c r="C8" s="6" t="s">
        <v>297</v>
      </c>
      <c r="D8" s="6" t="s">
        <v>1148</v>
      </c>
    </row>
    <row r="9" spans="1:4" ht="37.799999999999997" x14ac:dyDescent="0.3">
      <c r="B9" s="5" t="s">
        <v>300</v>
      </c>
      <c r="C9" s="6" t="s">
        <v>301</v>
      </c>
      <c r="D9" s="6" t="s">
        <v>1149</v>
      </c>
    </row>
    <row r="10" spans="1:4" ht="37.799999999999997" x14ac:dyDescent="0.3">
      <c r="B10" s="5" t="s">
        <v>302</v>
      </c>
      <c r="C10" s="6" t="s">
        <v>303</v>
      </c>
      <c r="D10" s="6" t="s">
        <v>1150</v>
      </c>
    </row>
    <row r="11" spans="1:4" x14ac:dyDescent="0.3">
      <c r="B11" s="5" t="s">
        <v>306</v>
      </c>
      <c r="C11" s="6" t="s">
        <v>281</v>
      </c>
      <c r="D11" s="6" t="s">
        <v>1151</v>
      </c>
    </row>
    <row r="12" spans="1:4" x14ac:dyDescent="0.3">
      <c r="B12" s="23" t="s">
        <v>40</v>
      </c>
      <c r="C12" s="23"/>
      <c r="D12" s="23"/>
    </row>
    <row r="13" spans="1:4" ht="63" x14ac:dyDescent="0.3">
      <c r="B13" s="5" t="s">
        <v>307</v>
      </c>
      <c r="C13" s="6" t="s">
        <v>204</v>
      </c>
      <c r="D13" s="6" t="s">
        <v>1152</v>
      </c>
    </row>
    <row r="14" spans="1:4" ht="63" x14ac:dyDescent="0.3">
      <c r="B14" s="5" t="s">
        <v>308</v>
      </c>
      <c r="C14" s="6" t="s">
        <v>309</v>
      </c>
      <c r="D14" s="6" t="s">
        <v>1152</v>
      </c>
    </row>
    <row r="15" spans="1:4" ht="37.799999999999997" x14ac:dyDescent="0.3">
      <c r="B15" s="5" t="s">
        <v>310</v>
      </c>
      <c r="C15" s="6" t="s">
        <v>311</v>
      </c>
      <c r="D15" s="6" t="s">
        <v>1153</v>
      </c>
    </row>
    <row r="16" spans="1:4" ht="113.4" x14ac:dyDescent="0.3">
      <c r="B16" s="5" t="s">
        <v>312</v>
      </c>
      <c r="C16" s="6" t="s">
        <v>313</v>
      </c>
      <c r="D16" s="6" t="s">
        <v>1154</v>
      </c>
    </row>
    <row r="17" spans="2:4" ht="37.799999999999997" x14ac:dyDescent="0.3">
      <c r="B17" s="5" t="s">
        <v>316</v>
      </c>
      <c r="C17" s="6" t="s">
        <v>317</v>
      </c>
      <c r="D17" s="6" t="s">
        <v>1155</v>
      </c>
    </row>
    <row r="18" spans="2:4" x14ac:dyDescent="0.3">
      <c r="B18" s="5" t="s">
        <v>318</v>
      </c>
      <c r="C18" s="6" t="s">
        <v>50</v>
      </c>
      <c r="D18" s="6" t="s">
        <v>1156</v>
      </c>
    </row>
  </sheetData>
  <mergeCells count="2">
    <mergeCell ref="B5:D5"/>
    <mergeCell ref="B12:D12"/>
  </mergeCells>
  <pageMargins left="0.7" right="0.7" top="0.75" bottom="0.75" header="0.3" footer="0.3"/>
  <pageSetup paperSize="9" orientation="portrait" horizontalDpi="300" verticalDpi="300"/>
</worksheet>
</file>

<file path=xl/worksheets/sheet1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4-000000000000}">
  <dimension ref="A1:G19"/>
  <sheetViews>
    <sheetView workbookViewId="0"/>
  </sheetViews>
  <sheetFormatPr baseColWidth="10" defaultRowHeight="14.4" x14ac:dyDescent="0.3"/>
  <cols>
    <col min="2" max="2" width="9.6640625" customWidth="1"/>
    <col min="3" max="3" width="110.4414062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HGV-HEP'!A1", "Zurück")</f>
        <v>Zurück</v>
      </c>
    </row>
    <row r="3" spans="1:7" x14ac:dyDescent="0.3">
      <c r="B3" s="7" t="s">
        <v>1731</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292</v>
      </c>
      <c r="C7" s="6" t="s">
        <v>285</v>
      </c>
      <c r="D7" s="9" t="s">
        <v>1632</v>
      </c>
      <c r="E7" s="9" t="s">
        <v>1633</v>
      </c>
      <c r="F7" s="9" t="s">
        <v>229</v>
      </c>
      <c r="G7" s="9" t="s">
        <v>229</v>
      </c>
    </row>
    <row r="8" spans="1:7" ht="25.2" x14ac:dyDescent="0.3">
      <c r="B8" s="6" t="s">
        <v>293</v>
      </c>
      <c r="C8" s="6" t="s">
        <v>283</v>
      </c>
      <c r="D8" s="9" t="s">
        <v>1716</v>
      </c>
      <c r="E8" s="9" t="s">
        <v>1717</v>
      </c>
      <c r="F8" s="9" t="s">
        <v>295</v>
      </c>
      <c r="G8" s="9" t="s">
        <v>295</v>
      </c>
    </row>
    <row r="9" spans="1:7" ht="25.2" x14ac:dyDescent="0.3">
      <c r="B9" s="6" t="s">
        <v>296</v>
      </c>
      <c r="C9" s="6" t="s">
        <v>297</v>
      </c>
      <c r="D9" s="9" t="s">
        <v>1718</v>
      </c>
      <c r="E9" s="9" t="s">
        <v>1719</v>
      </c>
      <c r="F9" s="9" t="s">
        <v>299</v>
      </c>
      <c r="G9" s="9" t="s">
        <v>299</v>
      </c>
    </row>
    <row r="10" spans="1:7" ht="25.2" x14ac:dyDescent="0.3">
      <c r="B10" s="6" t="s">
        <v>300</v>
      </c>
      <c r="C10" s="6" t="s">
        <v>301</v>
      </c>
      <c r="D10" s="9" t="s">
        <v>1597</v>
      </c>
      <c r="E10" s="9" t="s">
        <v>1720</v>
      </c>
      <c r="F10" s="9" t="s">
        <v>103</v>
      </c>
      <c r="G10" s="9" t="s">
        <v>103</v>
      </c>
    </row>
    <row r="11" spans="1:7" ht="25.2" x14ac:dyDescent="0.3">
      <c r="B11" s="6" t="s">
        <v>302</v>
      </c>
      <c r="C11" s="6" t="s">
        <v>303</v>
      </c>
      <c r="D11" s="9" t="s">
        <v>1721</v>
      </c>
      <c r="E11" s="9" t="s">
        <v>1722</v>
      </c>
      <c r="F11" s="9" t="s">
        <v>1723</v>
      </c>
      <c r="G11" s="9" t="s">
        <v>305</v>
      </c>
    </row>
    <row r="12" spans="1:7" ht="25.2" x14ac:dyDescent="0.3">
      <c r="B12" s="6" t="s">
        <v>306</v>
      </c>
      <c r="C12" s="6" t="s">
        <v>281</v>
      </c>
      <c r="D12" s="9" t="s">
        <v>1586</v>
      </c>
      <c r="E12" s="9" t="s">
        <v>83</v>
      </c>
      <c r="F12" s="9" t="s">
        <v>1019</v>
      </c>
      <c r="G12" s="9" t="s">
        <v>83</v>
      </c>
    </row>
    <row r="13" spans="1:7" x14ac:dyDescent="0.3">
      <c r="B13" s="23" t="s">
        <v>40</v>
      </c>
      <c r="C13" s="23"/>
      <c r="D13" s="29"/>
      <c r="E13" s="29"/>
      <c r="F13" s="29"/>
      <c r="G13" s="29"/>
    </row>
    <row r="14" spans="1:7" ht="25.2" x14ac:dyDescent="0.3">
      <c r="B14" s="6" t="s">
        <v>307</v>
      </c>
      <c r="C14" s="6" t="s">
        <v>204</v>
      </c>
      <c r="D14" s="9" t="s">
        <v>1696</v>
      </c>
      <c r="E14" s="9" t="s">
        <v>1724</v>
      </c>
      <c r="F14" s="9" t="s">
        <v>72</v>
      </c>
      <c r="G14" s="9" t="s">
        <v>1725</v>
      </c>
    </row>
    <row r="15" spans="1:7" ht="25.2" x14ac:dyDescent="0.3">
      <c r="B15" s="6" t="s">
        <v>308</v>
      </c>
      <c r="C15" s="6" t="s">
        <v>309</v>
      </c>
      <c r="D15" s="9" t="s">
        <v>1597</v>
      </c>
      <c r="E15" s="9" t="s">
        <v>1726</v>
      </c>
      <c r="F15" s="9" t="s">
        <v>1393</v>
      </c>
      <c r="G15" s="9" t="s">
        <v>1393</v>
      </c>
    </row>
    <row r="16" spans="1:7" ht="25.2" x14ac:dyDescent="0.3">
      <c r="B16" s="6" t="s">
        <v>310</v>
      </c>
      <c r="C16" s="6" t="s">
        <v>311</v>
      </c>
      <c r="D16" s="9" t="s">
        <v>1578</v>
      </c>
      <c r="E16" s="9" t="s">
        <v>1063</v>
      </c>
      <c r="F16" s="9" t="s">
        <v>963</v>
      </c>
      <c r="G16" s="9" t="s">
        <v>44</v>
      </c>
    </row>
    <row r="17" spans="2:7" ht="25.2" x14ac:dyDescent="0.3">
      <c r="B17" s="6" t="s">
        <v>312</v>
      </c>
      <c r="C17" s="6" t="s">
        <v>313</v>
      </c>
      <c r="D17" s="9" t="s">
        <v>1727</v>
      </c>
      <c r="E17" s="9" t="s">
        <v>1728</v>
      </c>
      <c r="F17" s="9" t="s">
        <v>1729</v>
      </c>
      <c r="G17" s="9" t="s">
        <v>1730</v>
      </c>
    </row>
    <row r="18" spans="2:7" ht="25.2" x14ac:dyDescent="0.3">
      <c r="B18" s="6" t="s">
        <v>316</v>
      </c>
      <c r="C18" s="6" t="s">
        <v>317</v>
      </c>
      <c r="D18" s="9" t="s">
        <v>1589</v>
      </c>
      <c r="E18" s="9" t="s">
        <v>1590</v>
      </c>
      <c r="F18" s="9" t="s">
        <v>89</v>
      </c>
      <c r="G18" s="9" t="s">
        <v>89</v>
      </c>
    </row>
    <row r="19" spans="2:7" ht="25.2" x14ac:dyDescent="0.3">
      <c r="B19" s="6" t="s">
        <v>318</v>
      </c>
      <c r="C19" s="6" t="s">
        <v>50</v>
      </c>
      <c r="D19" s="9" t="s">
        <v>1587</v>
      </c>
      <c r="E19" s="9" t="s">
        <v>87</v>
      </c>
      <c r="F19" s="9" t="s">
        <v>87</v>
      </c>
      <c r="G19" s="9" t="s">
        <v>87</v>
      </c>
    </row>
  </sheetData>
  <mergeCells count="6">
    <mergeCell ref="B13:G13"/>
    <mergeCell ref="B4:B5"/>
    <mergeCell ref="C4:C5"/>
    <mergeCell ref="D4:D5"/>
    <mergeCell ref="E4:G4"/>
    <mergeCell ref="B6:G6"/>
  </mergeCells>
  <pageMargins left="0.7" right="0.7" top="0.75" bottom="0.75" header="0.3" footer="0.3"/>
  <pageSetup paperSize="9" orientation="portrait" horizontalDpi="300" verticalDpi="300"/>
</worksheet>
</file>

<file path=xl/worksheets/sheet1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4-000000000000}">
  <dimension ref="A1:E21"/>
  <sheetViews>
    <sheetView workbookViewId="0"/>
  </sheetViews>
  <sheetFormatPr baseColWidth="10" defaultRowHeight="14.4" x14ac:dyDescent="0.3"/>
  <cols>
    <col min="2" max="2" width="9.6640625" customWidth="1"/>
    <col min="3" max="3" width="9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HGV-HEP'!A1", "Zurück")</f>
        <v>Zurück</v>
      </c>
    </row>
    <row r="3" spans="1:5" x14ac:dyDescent="0.3">
      <c r="B3" s="7" t="s">
        <v>1819</v>
      </c>
    </row>
    <row r="4" spans="1:5" x14ac:dyDescent="0.3">
      <c r="B4" s="3" t="s">
        <v>35</v>
      </c>
      <c r="C4" s="4" t="s">
        <v>36</v>
      </c>
      <c r="D4" s="3" t="s">
        <v>1765</v>
      </c>
      <c r="E4" s="4" t="s">
        <v>1101</v>
      </c>
    </row>
    <row r="5" spans="1:5" x14ac:dyDescent="0.3">
      <c r="B5" s="23" t="s">
        <v>56</v>
      </c>
      <c r="C5" s="23"/>
      <c r="D5" s="30"/>
      <c r="E5" s="23"/>
    </row>
    <row r="6" spans="1:5" ht="37.799999999999997" x14ac:dyDescent="0.3">
      <c r="B6" s="5" t="s">
        <v>292</v>
      </c>
      <c r="C6" s="6" t="s">
        <v>285</v>
      </c>
      <c r="D6" s="5" t="s">
        <v>3</v>
      </c>
      <c r="E6" s="6" t="s">
        <v>1807</v>
      </c>
    </row>
    <row r="7" spans="1:5" ht="88.2" x14ac:dyDescent="0.3">
      <c r="B7" s="5" t="s">
        <v>293</v>
      </c>
      <c r="C7" s="6" t="s">
        <v>283</v>
      </c>
      <c r="D7" s="5" t="s">
        <v>3</v>
      </c>
      <c r="E7" s="6" t="s">
        <v>1808</v>
      </c>
    </row>
    <row r="8" spans="1:5" ht="88.2" x14ac:dyDescent="0.3">
      <c r="B8" s="5" t="s">
        <v>296</v>
      </c>
      <c r="C8" s="6" t="s">
        <v>297</v>
      </c>
      <c r="D8" s="5" t="s">
        <v>3</v>
      </c>
      <c r="E8" s="6" t="s">
        <v>1809</v>
      </c>
    </row>
    <row r="9" spans="1:5" ht="63" x14ac:dyDescent="0.3">
      <c r="B9" s="5" t="s">
        <v>300</v>
      </c>
      <c r="C9" s="6" t="s">
        <v>301</v>
      </c>
      <c r="D9" s="5" t="s">
        <v>3</v>
      </c>
      <c r="E9" s="6" t="s">
        <v>1810</v>
      </c>
    </row>
    <row r="10" spans="1:5" x14ac:dyDescent="0.3">
      <c r="B10" s="5" t="s">
        <v>306</v>
      </c>
      <c r="C10" s="6" t="s">
        <v>281</v>
      </c>
      <c r="D10" s="5" t="s">
        <v>9</v>
      </c>
      <c r="E10" s="6" t="s">
        <v>1805</v>
      </c>
    </row>
    <row r="11" spans="1:5" x14ac:dyDescent="0.3">
      <c r="B11" s="23" t="s">
        <v>40</v>
      </c>
      <c r="C11" s="23"/>
      <c r="D11" s="30"/>
      <c r="E11" s="23"/>
    </row>
    <row r="12" spans="1:5" ht="75.599999999999994" x14ac:dyDescent="0.3">
      <c r="B12" s="5" t="s">
        <v>307</v>
      </c>
      <c r="C12" s="6" t="s">
        <v>204</v>
      </c>
      <c r="D12" s="5" t="s">
        <v>3</v>
      </c>
      <c r="E12" s="6" t="s">
        <v>1811</v>
      </c>
    </row>
    <row r="13" spans="1:5" x14ac:dyDescent="0.3">
      <c r="B13" s="5" t="s">
        <v>307</v>
      </c>
      <c r="C13" s="6" t="s">
        <v>204</v>
      </c>
      <c r="D13" s="5" t="s">
        <v>12</v>
      </c>
      <c r="E13" s="6" t="s">
        <v>1812</v>
      </c>
    </row>
    <row r="14" spans="1:5" ht="63" x14ac:dyDescent="0.3">
      <c r="B14" s="5" t="s">
        <v>308</v>
      </c>
      <c r="C14" s="6" t="s">
        <v>309</v>
      </c>
      <c r="D14" s="5" t="s">
        <v>3</v>
      </c>
      <c r="E14" s="6" t="s">
        <v>1813</v>
      </c>
    </row>
    <row r="15" spans="1:5" x14ac:dyDescent="0.3">
      <c r="B15" s="5" t="s">
        <v>308</v>
      </c>
      <c r="C15" s="6" t="s">
        <v>309</v>
      </c>
      <c r="D15" s="5" t="s">
        <v>9</v>
      </c>
      <c r="E15" s="6" t="s">
        <v>1805</v>
      </c>
    </row>
    <row r="16" spans="1:5" x14ac:dyDescent="0.3">
      <c r="B16" s="5" t="s">
        <v>308</v>
      </c>
      <c r="C16" s="6" t="s">
        <v>309</v>
      </c>
      <c r="D16" s="5" t="s">
        <v>12</v>
      </c>
      <c r="E16" s="6" t="s">
        <v>1812</v>
      </c>
    </row>
    <row r="17" spans="2:5" x14ac:dyDescent="0.3">
      <c r="B17" s="5" t="s">
        <v>310</v>
      </c>
      <c r="C17" s="6" t="s">
        <v>311</v>
      </c>
      <c r="D17" s="5" t="s">
        <v>3</v>
      </c>
      <c r="E17" s="6" t="s">
        <v>1814</v>
      </c>
    </row>
    <row r="18" spans="2:5" ht="189" x14ac:dyDescent="0.3">
      <c r="B18" s="5" t="s">
        <v>312</v>
      </c>
      <c r="C18" s="6" t="s">
        <v>313</v>
      </c>
      <c r="D18" s="5" t="s">
        <v>3</v>
      </c>
      <c r="E18" s="6" t="s">
        <v>1815</v>
      </c>
    </row>
    <row r="19" spans="2:5" x14ac:dyDescent="0.3">
      <c r="B19" s="5" t="s">
        <v>312</v>
      </c>
      <c r="C19" s="6" t="s">
        <v>313</v>
      </c>
      <c r="D19" s="5" t="s">
        <v>9</v>
      </c>
      <c r="E19" s="6" t="s">
        <v>1816</v>
      </c>
    </row>
    <row r="20" spans="2:5" x14ac:dyDescent="0.3">
      <c r="B20" s="5" t="s">
        <v>312</v>
      </c>
      <c r="C20" s="6" t="s">
        <v>313</v>
      </c>
      <c r="D20" s="5" t="s">
        <v>12</v>
      </c>
      <c r="E20" s="6" t="s">
        <v>1817</v>
      </c>
    </row>
    <row r="21" spans="2:5" x14ac:dyDescent="0.3">
      <c r="B21" s="5" t="s">
        <v>316</v>
      </c>
      <c r="C21" s="6" t="s">
        <v>317</v>
      </c>
      <c r="D21" s="5" t="s">
        <v>3</v>
      </c>
      <c r="E21" s="6" t="s">
        <v>1818</v>
      </c>
    </row>
  </sheetData>
  <mergeCells count="2">
    <mergeCell ref="B5:E5"/>
    <mergeCell ref="B11:E11"/>
  </mergeCells>
  <pageMargins left="0.7" right="0.7" top="0.75" bottom="0.75" header="0.3" footer="0.3"/>
  <pageSetup paperSize="9" orientation="portrait" horizontalDpi="300" verticalDpi="300"/>
</worksheet>
</file>

<file path=xl/worksheets/sheet1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4-000000000000}">
  <dimension ref="A1:G18"/>
  <sheetViews>
    <sheetView workbookViewId="0"/>
  </sheetViews>
  <sheetFormatPr baseColWidth="10" defaultRowHeight="14.4" x14ac:dyDescent="0.3"/>
  <cols>
    <col min="2" max="2" width="9.6640625" customWidth="1"/>
    <col min="3" max="3" width="119.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HGV-HEP'!A1", "Zurück")</f>
        <v>Zurück</v>
      </c>
    </row>
    <row r="3" spans="1:7" x14ac:dyDescent="0.3">
      <c r="B3" s="7" t="s">
        <v>2072</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827</v>
      </c>
      <c r="C6" s="6" t="s">
        <v>828</v>
      </c>
      <c r="D6" s="9" t="s">
        <v>2049</v>
      </c>
      <c r="E6" s="9" t="s">
        <v>2050</v>
      </c>
      <c r="F6" s="9" t="s">
        <v>2051</v>
      </c>
      <c r="G6" s="9" t="s">
        <v>830</v>
      </c>
    </row>
    <row r="7" spans="1:7" ht="25.2" x14ac:dyDescent="0.3">
      <c r="B7" s="12" t="s">
        <v>831</v>
      </c>
      <c r="C7" s="12" t="s">
        <v>832</v>
      </c>
      <c r="D7" s="13" t="s">
        <v>2052</v>
      </c>
      <c r="E7" s="13" t="s">
        <v>2053</v>
      </c>
      <c r="F7" s="13" t="s">
        <v>2054</v>
      </c>
      <c r="G7" s="13" t="s">
        <v>2055</v>
      </c>
    </row>
    <row r="8" spans="1:7" ht="25.2" x14ac:dyDescent="0.3">
      <c r="B8" s="6" t="s">
        <v>835</v>
      </c>
      <c r="C8" s="6" t="s">
        <v>813</v>
      </c>
      <c r="D8" s="9" t="s">
        <v>2056</v>
      </c>
      <c r="E8" s="9" t="s">
        <v>2057</v>
      </c>
      <c r="F8" s="9" t="s">
        <v>2058</v>
      </c>
      <c r="G8" s="9" t="s">
        <v>837</v>
      </c>
    </row>
    <row r="9" spans="1:7" ht="25.2" x14ac:dyDescent="0.3">
      <c r="B9" s="12" t="s">
        <v>838</v>
      </c>
      <c r="C9" s="12" t="s">
        <v>817</v>
      </c>
      <c r="D9" s="13" t="s">
        <v>1634</v>
      </c>
      <c r="E9" s="13" t="s">
        <v>2059</v>
      </c>
      <c r="F9" s="13" t="s">
        <v>175</v>
      </c>
      <c r="G9" s="13" t="s">
        <v>175</v>
      </c>
    </row>
    <row r="10" spans="1:7" ht="25.2" x14ac:dyDescent="0.3">
      <c r="B10" s="6" t="s">
        <v>839</v>
      </c>
      <c r="C10" s="6" t="s">
        <v>840</v>
      </c>
      <c r="D10" s="9" t="s">
        <v>1892</v>
      </c>
      <c r="E10" s="9" t="s">
        <v>2060</v>
      </c>
      <c r="F10" s="9" t="s">
        <v>1259</v>
      </c>
      <c r="G10" s="9" t="s">
        <v>593</v>
      </c>
    </row>
    <row r="11" spans="1:7" ht="25.2" x14ac:dyDescent="0.3">
      <c r="B11" s="12" t="s">
        <v>841</v>
      </c>
      <c r="C11" s="12" t="s">
        <v>842</v>
      </c>
      <c r="D11" s="13" t="s">
        <v>1939</v>
      </c>
      <c r="E11" s="13" t="s">
        <v>1373</v>
      </c>
      <c r="F11" s="13" t="s">
        <v>1991</v>
      </c>
      <c r="G11" s="13" t="s">
        <v>655</v>
      </c>
    </row>
    <row r="12" spans="1:7" ht="25.2" x14ac:dyDescent="0.3">
      <c r="B12" s="6" t="s">
        <v>843</v>
      </c>
      <c r="C12" s="6" t="s">
        <v>844</v>
      </c>
      <c r="D12" s="9" t="s">
        <v>2061</v>
      </c>
      <c r="E12" s="9" t="s">
        <v>1362</v>
      </c>
      <c r="F12" s="9" t="s">
        <v>2062</v>
      </c>
      <c r="G12" s="9" t="s">
        <v>1362</v>
      </c>
    </row>
    <row r="13" spans="1:7" ht="25.2" x14ac:dyDescent="0.3">
      <c r="B13" s="12" t="s">
        <v>847</v>
      </c>
      <c r="C13" s="12" t="s">
        <v>848</v>
      </c>
      <c r="D13" s="13" t="s">
        <v>1855</v>
      </c>
      <c r="E13" s="13" t="s">
        <v>2063</v>
      </c>
      <c r="F13" s="13" t="s">
        <v>410</v>
      </c>
      <c r="G13" s="13" t="s">
        <v>410</v>
      </c>
    </row>
    <row r="14" spans="1:7" ht="25.2" x14ac:dyDescent="0.3">
      <c r="B14" s="6" t="s">
        <v>849</v>
      </c>
      <c r="C14" s="6" t="s">
        <v>850</v>
      </c>
      <c r="D14" s="9" t="s">
        <v>1748</v>
      </c>
      <c r="E14" s="9" t="s">
        <v>2064</v>
      </c>
      <c r="F14" s="9" t="s">
        <v>2065</v>
      </c>
      <c r="G14" s="9" t="s">
        <v>1750</v>
      </c>
    </row>
    <row r="15" spans="1:7" ht="25.2" x14ac:dyDescent="0.3">
      <c r="B15" s="12" t="s">
        <v>851</v>
      </c>
      <c r="C15" s="12" t="s">
        <v>852</v>
      </c>
      <c r="D15" s="13" t="s">
        <v>2066</v>
      </c>
      <c r="E15" s="13" t="s">
        <v>2067</v>
      </c>
      <c r="F15" s="13" t="s">
        <v>2068</v>
      </c>
      <c r="G15" s="13" t="s">
        <v>2069</v>
      </c>
    </row>
    <row r="16" spans="1:7" ht="25.2" x14ac:dyDescent="0.3">
      <c r="B16" s="6" t="s">
        <v>855</v>
      </c>
      <c r="C16" s="6" t="s">
        <v>819</v>
      </c>
      <c r="D16" s="9" t="s">
        <v>2070</v>
      </c>
      <c r="E16" s="9" t="s">
        <v>687</v>
      </c>
      <c r="F16" s="9" t="s">
        <v>2071</v>
      </c>
      <c r="G16" s="9" t="s">
        <v>687</v>
      </c>
    </row>
    <row r="17" spans="2:7" ht="25.2" x14ac:dyDescent="0.3">
      <c r="B17" s="12" t="s">
        <v>856</v>
      </c>
      <c r="C17" s="12" t="s">
        <v>857</v>
      </c>
      <c r="D17" s="13" t="s">
        <v>1939</v>
      </c>
      <c r="E17" s="13" t="s">
        <v>655</v>
      </c>
      <c r="F17" s="13" t="s">
        <v>1991</v>
      </c>
      <c r="G17" s="13" t="s">
        <v>1991</v>
      </c>
    </row>
    <row r="18" spans="2:7" ht="25.2" x14ac:dyDescent="0.3">
      <c r="B18" s="6" t="s">
        <v>858</v>
      </c>
      <c r="C18" s="6" t="s">
        <v>859</v>
      </c>
      <c r="D18" s="9" t="s">
        <v>1855</v>
      </c>
      <c r="E18" s="9" t="s">
        <v>2063</v>
      </c>
      <c r="F18" s="9" t="s">
        <v>1856</v>
      </c>
      <c r="G18" s="9" t="s">
        <v>410</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I11"/>
  <sheetViews>
    <sheetView workbookViewId="0"/>
  </sheetViews>
  <sheetFormatPr baseColWidth="10" defaultRowHeight="14.4" x14ac:dyDescent="0.3"/>
  <cols>
    <col min="2" max="2" width="9.6640625" customWidth="1"/>
    <col min="3" max="3" width="108.77734375" customWidth="1"/>
    <col min="4" max="4" width="17" customWidth="1"/>
    <col min="5" max="5" width="22.6640625" customWidth="1"/>
    <col min="6" max="6" width="29.6640625" customWidth="1"/>
    <col min="7" max="7" width="57.6640625" customWidth="1"/>
    <col min="8" max="8" width="80.6640625" customWidth="1"/>
    <col min="9" max="9" width="35.6640625" customWidth="1"/>
  </cols>
  <sheetData>
    <row r="1" spans="1:9" x14ac:dyDescent="0.3">
      <c r="A1" s="2" t="str">
        <f>HYPERLINK("#'Auswahl Auswertungsmodul'!A1", "Zurück zum Start")</f>
        <v>Zurück zum Start</v>
      </c>
    </row>
    <row r="2" spans="1:9" x14ac:dyDescent="0.3">
      <c r="A2" s="2" t="str">
        <f>HYPERLINK("#'Auswahl WI-NI-A'!A1", "Zurück")</f>
        <v>Zurück</v>
      </c>
    </row>
    <row r="3" spans="1:9" x14ac:dyDescent="0.3">
      <c r="B3" s="7" t="s">
        <v>2559</v>
      </c>
    </row>
    <row r="4" spans="1:9" x14ac:dyDescent="0.3">
      <c r="B4" s="25" t="s">
        <v>35</v>
      </c>
      <c r="C4" s="25" t="s">
        <v>394</v>
      </c>
      <c r="D4" s="25" t="s">
        <v>1619</v>
      </c>
      <c r="E4" s="28" t="s">
        <v>1574</v>
      </c>
      <c r="F4" s="21" t="s">
        <v>1575</v>
      </c>
      <c r="G4" s="25" t="s">
        <v>1575</v>
      </c>
      <c r="H4" s="25" t="s">
        <v>1575</v>
      </c>
      <c r="I4" s="25" t="s">
        <v>1575</v>
      </c>
    </row>
    <row r="5" spans="1:9" x14ac:dyDescent="0.3">
      <c r="B5" s="22"/>
      <c r="C5" s="22"/>
      <c r="D5" s="22"/>
      <c r="E5" s="27"/>
      <c r="F5" s="8" t="s">
        <v>2436</v>
      </c>
      <c r="G5" s="8" t="s">
        <v>2437</v>
      </c>
      <c r="H5" s="8" t="s">
        <v>2438</v>
      </c>
      <c r="I5" s="8" t="s">
        <v>33</v>
      </c>
    </row>
    <row r="6" spans="1:9" ht="25.2" x14ac:dyDescent="0.3">
      <c r="B6" s="6" t="s">
        <v>682</v>
      </c>
      <c r="C6" s="6" t="s">
        <v>683</v>
      </c>
      <c r="D6" s="6" t="s">
        <v>1621</v>
      </c>
      <c r="E6" s="9" t="s">
        <v>1850</v>
      </c>
      <c r="F6" s="9" t="s">
        <v>400</v>
      </c>
      <c r="G6" s="9" t="s">
        <v>2556</v>
      </c>
      <c r="H6" s="9" t="s">
        <v>400</v>
      </c>
      <c r="I6" s="9" t="s">
        <v>400</v>
      </c>
    </row>
    <row r="7" spans="1:9" ht="25.2" x14ac:dyDescent="0.3">
      <c r="B7" s="6" t="s">
        <v>682</v>
      </c>
      <c r="C7" s="6" t="s">
        <v>683</v>
      </c>
      <c r="D7" s="6" t="s">
        <v>1626</v>
      </c>
      <c r="E7" s="9" t="s">
        <v>1894</v>
      </c>
      <c r="F7" s="9" t="s">
        <v>752</v>
      </c>
      <c r="G7" s="9" t="s">
        <v>2557</v>
      </c>
      <c r="H7" s="9" t="s">
        <v>752</v>
      </c>
      <c r="I7" s="9" t="s">
        <v>752</v>
      </c>
    </row>
    <row r="8" spans="1:9" ht="25.2" x14ac:dyDescent="0.3">
      <c r="B8" s="6" t="s">
        <v>682</v>
      </c>
      <c r="C8" s="6" t="s">
        <v>683</v>
      </c>
      <c r="D8" s="6" t="s">
        <v>1631</v>
      </c>
      <c r="E8" s="9" t="s">
        <v>1680</v>
      </c>
      <c r="F8" s="9" t="s">
        <v>207</v>
      </c>
      <c r="G8" s="9" t="s">
        <v>2558</v>
      </c>
      <c r="H8" s="9" t="s">
        <v>207</v>
      </c>
      <c r="I8" s="9" t="s">
        <v>207</v>
      </c>
    </row>
    <row r="9" spans="1:9" ht="25.2" x14ac:dyDescent="0.3">
      <c r="B9" s="6" t="s">
        <v>684</v>
      </c>
      <c r="C9" s="6" t="s">
        <v>685</v>
      </c>
      <c r="D9" s="6" t="s">
        <v>1621</v>
      </c>
      <c r="E9" s="9" t="s">
        <v>1584</v>
      </c>
      <c r="F9" s="9" t="s">
        <v>77</v>
      </c>
      <c r="G9" s="9" t="s">
        <v>1585</v>
      </c>
      <c r="H9" s="9" t="s">
        <v>1860</v>
      </c>
      <c r="I9" s="9" t="s">
        <v>77</v>
      </c>
    </row>
    <row r="10" spans="1:9" ht="25.2" x14ac:dyDescent="0.3">
      <c r="B10" s="6" t="s">
        <v>684</v>
      </c>
      <c r="C10" s="6" t="s">
        <v>685</v>
      </c>
      <c r="D10" s="6" t="s">
        <v>1626</v>
      </c>
      <c r="E10" s="9" t="s">
        <v>1582</v>
      </c>
      <c r="F10" s="9" t="s">
        <v>68</v>
      </c>
      <c r="G10" s="9" t="s">
        <v>1020</v>
      </c>
      <c r="H10" s="9" t="s">
        <v>1070</v>
      </c>
      <c r="I10" s="9" t="s">
        <v>68</v>
      </c>
    </row>
    <row r="11" spans="1:9" ht="25.2" x14ac:dyDescent="0.3">
      <c r="B11" s="6" t="s">
        <v>684</v>
      </c>
      <c r="C11" s="6" t="s">
        <v>685</v>
      </c>
      <c r="D11" s="6" t="s">
        <v>1631</v>
      </c>
      <c r="E11" s="9" t="s">
        <v>1587</v>
      </c>
      <c r="F11" s="9" t="s">
        <v>87</v>
      </c>
      <c r="G11" s="9" t="s">
        <v>86</v>
      </c>
      <c r="H11" s="9" t="s">
        <v>87</v>
      </c>
      <c r="I11" s="9" t="s">
        <v>87</v>
      </c>
    </row>
  </sheetData>
  <mergeCells count="5">
    <mergeCell ref="B4:B5"/>
    <mergeCell ref="C4:C5"/>
    <mergeCell ref="D4:D5"/>
    <mergeCell ref="E4:E5"/>
    <mergeCell ref="F4:I4"/>
  </mergeCells>
  <pageMargins left="0.7" right="0.7" top="0.75" bottom="0.75" header="0.3" footer="0.3"/>
  <pageSetup paperSize="9" orientation="portrait" horizontalDpi="300" verticalDpi="300"/>
</worksheet>
</file>

<file path=xl/worksheets/sheet1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4-000000000000}">
  <dimension ref="A1:E25"/>
  <sheetViews>
    <sheetView workbookViewId="0"/>
  </sheetViews>
  <sheetFormatPr baseColWidth="10" defaultRowHeight="14.4" x14ac:dyDescent="0.3"/>
  <cols>
    <col min="2" max="2" width="9.6640625" customWidth="1"/>
    <col min="3" max="3" width="119.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HGV-HEP'!A1", "Zurück")</f>
        <v>Zurück</v>
      </c>
    </row>
    <row r="3" spans="1:5" x14ac:dyDescent="0.3">
      <c r="B3" s="7" t="s">
        <v>2264</v>
      </c>
    </row>
    <row r="4" spans="1:5" x14ac:dyDescent="0.3">
      <c r="B4" s="3" t="s">
        <v>35</v>
      </c>
      <c r="C4" s="4" t="s">
        <v>394</v>
      </c>
      <c r="D4" s="3" t="s">
        <v>1765</v>
      </c>
      <c r="E4" s="4" t="s">
        <v>1101</v>
      </c>
    </row>
    <row r="5" spans="1:5" ht="88.2" x14ac:dyDescent="0.3">
      <c r="B5" s="5" t="s">
        <v>827</v>
      </c>
      <c r="C5" s="6" t="s">
        <v>828</v>
      </c>
      <c r="D5" s="5" t="s">
        <v>6</v>
      </c>
      <c r="E5" s="6" t="s">
        <v>2246</v>
      </c>
    </row>
    <row r="6" spans="1:5" ht="100.8" x14ac:dyDescent="0.3">
      <c r="B6" s="18" t="s">
        <v>831</v>
      </c>
      <c r="C6" s="12" t="s">
        <v>832</v>
      </c>
      <c r="D6" s="18" t="s">
        <v>6</v>
      </c>
      <c r="E6" s="12" t="s">
        <v>2247</v>
      </c>
    </row>
    <row r="7" spans="1:5" x14ac:dyDescent="0.3">
      <c r="B7" s="5" t="s">
        <v>831</v>
      </c>
      <c r="C7" s="6" t="s">
        <v>832</v>
      </c>
      <c r="D7" s="5" t="s">
        <v>9</v>
      </c>
      <c r="E7" s="6" t="s">
        <v>1793</v>
      </c>
    </row>
    <row r="8" spans="1:5" ht="37.799999999999997" x14ac:dyDescent="0.3">
      <c r="B8" s="18" t="s">
        <v>831</v>
      </c>
      <c r="C8" s="12" t="s">
        <v>832</v>
      </c>
      <c r="D8" s="18" t="s">
        <v>12</v>
      </c>
      <c r="E8" s="12" t="s">
        <v>2248</v>
      </c>
    </row>
    <row r="9" spans="1:5" ht="409.6" x14ac:dyDescent="0.3">
      <c r="B9" s="5" t="s">
        <v>835</v>
      </c>
      <c r="C9" s="6" t="s">
        <v>813</v>
      </c>
      <c r="D9" s="5" t="s">
        <v>6</v>
      </c>
      <c r="E9" s="6" t="s">
        <v>2249</v>
      </c>
    </row>
    <row r="10" spans="1:5" x14ac:dyDescent="0.3">
      <c r="B10" s="18" t="s">
        <v>835</v>
      </c>
      <c r="C10" s="12" t="s">
        <v>813</v>
      </c>
      <c r="D10" s="18" t="s">
        <v>9</v>
      </c>
      <c r="E10" s="12" t="s">
        <v>2250</v>
      </c>
    </row>
    <row r="11" spans="1:5" ht="63" x14ac:dyDescent="0.3">
      <c r="B11" s="5" t="s">
        <v>838</v>
      </c>
      <c r="C11" s="6" t="s">
        <v>817</v>
      </c>
      <c r="D11" s="5" t="s">
        <v>6</v>
      </c>
      <c r="E11" s="6" t="s">
        <v>2251</v>
      </c>
    </row>
    <row r="12" spans="1:5" ht="113.4" x14ac:dyDescent="0.3">
      <c r="B12" s="18" t="s">
        <v>839</v>
      </c>
      <c r="C12" s="12" t="s">
        <v>840</v>
      </c>
      <c r="D12" s="18" t="s">
        <v>6</v>
      </c>
      <c r="E12" s="12" t="s">
        <v>2252</v>
      </c>
    </row>
    <row r="13" spans="1:5" ht="214.2" x14ac:dyDescent="0.3">
      <c r="B13" s="5" t="s">
        <v>841</v>
      </c>
      <c r="C13" s="6" t="s">
        <v>842</v>
      </c>
      <c r="D13" s="5" t="s">
        <v>6</v>
      </c>
      <c r="E13" s="6" t="s">
        <v>2253</v>
      </c>
    </row>
    <row r="14" spans="1:5" x14ac:dyDescent="0.3">
      <c r="B14" s="18" t="s">
        <v>843</v>
      </c>
      <c r="C14" s="12" t="s">
        <v>844</v>
      </c>
      <c r="D14" s="18" t="s">
        <v>6</v>
      </c>
      <c r="E14" s="12" t="s">
        <v>2254</v>
      </c>
    </row>
    <row r="15" spans="1:5" ht="37.799999999999997" x14ac:dyDescent="0.3">
      <c r="B15" s="5" t="s">
        <v>843</v>
      </c>
      <c r="C15" s="6" t="s">
        <v>844</v>
      </c>
      <c r="D15" s="5" t="s">
        <v>9</v>
      </c>
      <c r="E15" s="6" t="s">
        <v>2255</v>
      </c>
    </row>
    <row r="16" spans="1:5" x14ac:dyDescent="0.3">
      <c r="B16" s="18" t="s">
        <v>843</v>
      </c>
      <c r="C16" s="12" t="s">
        <v>844</v>
      </c>
      <c r="D16" s="18" t="s">
        <v>12</v>
      </c>
      <c r="E16" s="12" t="s">
        <v>2256</v>
      </c>
    </row>
    <row r="17" spans="2:5" ht="214.2" x14ac:dyDescent="0.3">
      <c r="B17" s="5" t="s">
        <v>847</v>
      </c>
      <c r="C17" s="6" t="s">
        <v>848</v>
      </c>
      <c r="D17" s="5" t="s">
        <v>6</v>
      </c>
      <c r="E17" s="6" t="s">
        <v>2257</v>
      </c>
    </row>
    <row r="18" spans="2:5" ht="264.60000000000002" x14ac:dyDescent="0.3">
      <c r="B18" s="18" t="s">
        <v>849</v>
      </c>
      <c r="C18" s="12" t="s">
        <v>850</v>
      </c>
      <c r="D18" s="18" t="s">
        <v>6</v>
      </c>
      <c r="E18" s="12" t="s">
        <v>2258</v>
      </c>
    </row>
    <row r="19" spans="2:5" ht="37.799999999999997" x14ac:dyDescent="0.3">
      <c r="B19" s="5" t="s">
        <v>849</v>
      </c>
      <c r="C19" s="6" t="s">
        <v>850</v>
      </c>
      <c r="D19" s="5" t="s">
        <v>12</v>
      </c>
      <c r="E19" s="6" t="s">
        <v>2259</v>
      </c>
    </row>
    <row r="20" spans="2:5" ht="277.2" x14ac:dyDescent="0.3">
      <c r="B20" s="18" t="s">
        <v>851</v>
      </c>
      <c r="C20" s="12" t="s">
        <v>852</v>
      </c>
      <c r="D20" s="18" t="s">
        <v>6</v>
      </c>
      <c r="E20" s="12" t="s">
        <v>2260</v>
      </c>
    </row>
    <row r="21" spans="2:5" ht="63" x14ac:dyDescent="0.3">
      <c r="B21" s="5" t="s">
        <v>851</v>
      </c>
      <c r="C21" s="6" t="s">
        <v>852</v>
      </c>
      <c r="D21" s="5" t="s">
        <v>12</v>
      </c>
      <c r="E21" s="6" t="s">
        <v>2261</v>
      </c>
    </row>
    <row r="22" spans="2:5" x14ac:dyDescent="0.3">
      <c r="B22" s="18" t="s">
        <v>856</v>
      </c>
      <c r="C22" s="12" t="s">
        <v>857</v>
      </c>
      <c r="D22" s="18" t="s">
        <v>9</v>
      </c>
      <c r="E22" s="12" t="s">
        <v>1805</v>
      </c>
    </row>
    <row r="23" spans="2:5" ht="37.799999999999997" x14ac:dyDescent="0.3">
      <c r="B23" s="5" t="s">
        <v>856</v>
      </c>
      <c r="C23" s="6" t="s">
        <v>857</v>
      </c>
      <c r="D23" s="5" t="s">
        <v>12</v>
      </c>
      <c r="E23" s="6" t="s">
        <v>2262</v>
      </c>
    </row>
    <row r="24" spans="2:5" ht="214.2" x14ac:dyDescent="0.3">
      <c r="B24" s="18" t="s">
        <v>858</v>
      </c>
      <c r="C24" s="12" t="s">
        <v>859</v>
      </c>
      <c r="D24" s="18" t="s">
        <v>6</v>
      </c>
      <c r="E24" s="12" t="s">
        <v>2263</v>
      </c>
    </row>
    <row r="25" spans="2:5" x14ac:dyDescent="0.3">
      <c r="B25" s="5" t="s">
        <v>858</v>
      </c>
      <c r="C25" s="6" t="s">
        <v>859</v>
      </c>
      <c r="D25" s="5" t="s">
        <v>9</v>
      </c>
      <c r="E25" s="6" t="s">
        <v>1805</v>
      </c>
    </row>
  </sheetData>
  <pageMargins left="0.7" right="0.7" top="0.75" bottom="0.75" header="0.3" footer="0.3"/>
  <pageSetup paperSize="9" orientation="portrait" horizontalDpi="300" verticalDpi="300"/>
</worksheet>
</file>

<file path=xl/worksheets/sheet1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4-000000000000}">
  <dimension ref="A1:F19"/>
  <sheetViews>
    <sheetView workbookViewId="0"/>
  </sheetViews>
  <sheetFormatPr baseColWidth="10" defaultRowHeight="14.4" x14ac:dyDescent="0.3"/>
  <cols>
    <col min="2" max="2" width="9.6640625" customWidth="1"/>
    <col min="3" max="3" width="110.4414062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HGV-HEP'!A1", "Zurück")</f>
        <v>Zurück</v>
      </c>
    </row>
    <row r="3" spans="1:6" x14ac:dyDescent="0.3">
      <c r="B3" s="7" t="s">
        <v>2358</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292</v>
      </c>
      <c r="C7" s="6" t="s">
        <v>285</v>
      </c>
      <c r="D7" s="9" t="s">
        <v>1632</v>
      </c>
      <c r="E7" s="9" t="s">
        <v>2099</v>
      </c>
      <c r="F7" s="9" t="s">
        <v>2099</v>
      </c>
    </row>
    <row r="8" spans="1:6" ht="25.2" x14ac:dyDescent="0.3">
      <c r="B8" s="6" t="s">
        <v>293</v>
      </c>
      <c r="C8" s="6" t="s">
        <v>283</v>
      </c>
      <c r="D8" s="9" t="s">
        <v>1716</v>
      </c>
      <c r="E8" s="9" t="s">
        <v>2355</v>
      </c>
      <c r="F8" s="9" t="s">
        <v>295</v>
      </c>
    </row>
    <row r="9" spans="1:6" ht="25.2" x14ac:dyDescent="0.3">
      <c r="B9" s="6" t="s">
        <v>296</v>
      </c>
      <c r="C9" s="6" t="s">
        <v>297</v>
      </c>
      <c r="D9" s="9" t="s">
        <v>1718</v>
      </c>
      <c r="E9" s="9" t="s">
        <v>2356</v>
      </c>
      <c r="F9" s="9" t="s">
        <v>2357</v>
      </c>
    </row>
    <row r="10" spans="1:6" ht="25.2" x14ac:dyDescent="0.3">
      <c r="B10" s="6" t="s">
        <v>300</v>
      </c>
      <c r="C10" s="6" t="s">
        <v>301</v>
      </c>
      <c r="D10" s="9" t="s">
        <v>1597</v>
      </c>
      <c r="E10" s="9" t="s">
        <v>2317</v>
      </c>
      <c r="F10" s="9" t="s">
        <v>103</v>
      </c>
    </row>
    <row r="11" spans="1:6" ht="25.2" x14ac:dyDescent="0.3">
      <c r="B11" s="6" t="s">
        <v>302</v>
      </c>
      <c r="C11" s="6" t="s">
        <v>303</v>
      </c>
      <c r="D11" s="9" t="s">
        <v>1721</v>
      </c>
      <c r="E11" s="9" t="s">
        <v>1723</v>
      </c>
      <c r="F11" s="9" t="s">
        <v>1089</v>
      </c>
    </row>
    <row r="12" spans="1:6" ht="25.2" x14ac:dyDescent="0.3">
      <c r="B12" s="6" t="s">
        <v>306</v>
      </c>
      <c r="C12" s="6" t="s">
        <v>281</v>
      </c>
      <c r="D12" s="9" t="s">
        <v>1586</v>
      </c>
      <c r="E12" s="9" t="s">
        <v>83</v>
      </c>
      <c r="F12" s="9" t="s">
        <v>83</v>
      </c>
    </row>
    <row r="13" spans="1:6" x14ac:dyDescent="0.3">
      <c r="B13" s="23" t="s">
        <v>40</v>
      </c>
      <c r="C13" s="23"/>
      <c r="D13" s="29"/>
      <c r="E13" s="29"/>
      <c r="F13" s="29"/>
    </row>
    <row r="14" spans="1:6" ht="25.2" x14ac:dyDescent="0.3">
      <c r="B14" s="6" t="s">
        <v>307</v>
      </c>
      <c r="C14" s="6" t="s">
        <v>204</v>
      </c>
      <c r="D14" s="9" t="s">
        <v>1696</v>
      </c>
      <c r="E14" s="9" t="s">
        <v>72</v>
      </c>
      <c r="F14" s="9" t="s">
        <v>72</v>
      </c>
    </row>
    <row r="15" spans="1:6" ht="25.2" x14ac:dyDescent="0.3">
      <c r="B15" s="6" t="s">
        <v>308</v>
      </c>
      <c r="C15" s="6" t="s">
        <v>309</v>
      </c>
      <c r="D15" s="9" t="s">
        <v>1597</v>
      </c>
      <c r="E15" s="9" t="s">
        <v>103</v>
      </c>
      <c r="F15" s="9" t="s">
        <v>103</v>
      </c>
    </row>
    <row r="16" spans="1:6" ht="25.2" x14ac:dyDescent="0.3">
      <c r="B16" s="6" t="s">
        <v>310</v>
      </c>
      <c r="C16" s="6" t="s">
        <v>311</v>
      </c>
      <c r="D16" s="9" t="s">
        <v>1578</v>
      </c>
      <c r="E16" s="9" t="s">
        <v>44</v>
      </c>
      <c r="F16" s="9" t="s">
        <v>44</v>
      </c>
    </row>
    <row r="17" spans="2:6" ht="25.2" x14ac:dyDescent="0.3">
      <c r="B17" s="6" t="s">
        <v>312</v>
      </c>
      <c r="C17" s="6" t="s">
        <v>313</v>
      </c>
      <c r="D17" s="9" t="s">
        <v>1727</v>
      </c>
      <c r="E17" s="9" t="s">
        <v>315</v>
      </c>
      <c r="F17" s="9" t="s">
        <v>1730</v>
      </c>
    </row>
    <row r="18" spans="2:6" ht="25.2" x14ac:dyDescent="0.3">
      <c r="B18" s="6" t="s">
        <v>316</v>
      </c>
      <c r="C18" s="6" t="s">
        <v>317</v>
      </c>
      <c r="D18" s="9" t="s">
        <v>1589</v>
      </c>
      <c r="E18" s="9" t="s">
        <v>89</v>
      </c>
      <c r="F18" s="9" t="s">
        <v>89</v>
      </c>
    </row>
    <row r="19" spans="2:6" ht="25.2" x14ac:dyDescent="0.3">
      <c r="B19" s="6" t="s">
        <v>318</v>
      </c>
      <c r="C19" s="6" t="s">
        <v>50</v>
      </c>
      <c r="D19" s="9" t="s">
        <v>1587</v>
      </c>
      <c r="E19" s="9" t="s">
        <v>87</v>
      </c>
      <c r="F19" s="9" t="s">
        <v>87</v>
      </c>
    </row>
  </sheetData>
  <mergeCells count="6">
    <mergeCell ref="B13:F13"/>
    <mergeCell ref="B4:B5"/>
    <mergeCell ref="C4:C5"/>
    <mergeCell ref="D4:D5"/>
    <mergeCell ref="E4:F4"/>
    <mergeCell ref="B6:F6"/>
  </mergeCells>
  <pageMargins left="0.7" right="0.7" top="0.75" bottom="0.75" header="0.3" footer="0.3"/>
  <pageSetup paperSize="9" orientation="portrait" horizontalDpi="300" verticalDpi="300"/>
</worksheet>
</file>

<file path=xl/worksheets/sheet1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4-000000000000}">
  <dimension ref="A1:E11"/>
  <sheetViews>
    <sheetView workbookViewId="0"/>
  </sheetViews>
  <sheetFormatPr baseColWidth="10" defaultRowHeight="14.4" x14ac:dyDescent="0.3"/>
  <cols>
    <col min="2" max="2" width="9.6640625" customWidth="1"/>
    <col min="3" max="3" width="110.441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HGV-HEP'!A1", "Zurück")</f>
        <v>Zurück</v>
      </c>
    </row>
    <row r="3" spans="1:5" x14ac:dyDescent="0.3">
      <c r="B3" s="7" t="s">
        <v>2411</v>
      </c>
    </row>
    <row r="4" spans="1:5" x14ac:dyDescent="0.3">
      <c r="B4" s="3" t="s">
        <v>35</v>
      </c>
      <c r="C4" s="4" t="s">
        <v>36</v>
      </c>
      <c r="D4" s="3" t="s">
        <v>1765</v>
      </c>
      <c r="E4" s="4" t="s">
        <v>1101</v>
      </c>
    </row>
    <row r="5" spans="1:5" x14ac:dyDescent="0.3">
      <c r="B5" s="23" t="s">
        <v>56</v>
      </c>
      <c r="C5" s="23"/>
      <c r="D5" s="30"/>
      <c r="E5" s="23"/>
    </row>
    <row r="6" spans="1:5" x14ac:dyDescent="0.3">
      <c r="B6" s="5" t="s">
        <v>292</v>
      </c>
      <c r="C6" s="6" t="s">
        <v>285</v>
      </c>
      <c r="D6" s="5" t="s">
        <v>24</v>
      </c>
      <c r="E6" s="6" t="s">
        <v>2406</v>
      </c>
    </row>
    <row r="7" spans="1:5" x14ac:dyDescent="0.3">
      <c r="B7" s="5" t="s">
        <v>292</v>
      </c>
      <c r="C7" s="6" t="s">
        <v>285</v>
      </c>
      <c r="D7" s="5" t="s">
        <v>32</v>
      </c>
      <c r="E7" s="6" t="s">
        <v>2407</v>
      </c>
    </row>
    <row r="8" spans="1:5" x14ac:dyDescent="0.3">
      <c r="B8" s="5" t="s">
        <v>296</v>
      </c>
      <c r="C8" s="6" t="s">
        <v>297</v>
      </c>
      <c r="D8" s="5" t="s">
        <v>32</v>
      </c>
      <c r="E8" s="6" t="s">
        <v>2408</v>
      </c>
    </row>
    <row r="9" spans="1:5" ht="63" x14ac:dyDescent="0.3">
      <c r="B9" s="5" t="s">
        <v>302</v>
      </c>
      <c r="C9" s="6" t="s">
        <v>303</v>
      </c>
      <c r="D9" s="5" t="s">
        <v>32</v>
      </c>
      <c r="E9" s="6" t="s">
        <v>2409</v>
      </c>
    </row>
    <row r="10" spans="1:5" x14ac:dyDescent="0.3">
      <c r="B10" s="23" t="s">
        <v>40</v>
      </c>
      <c r="C10" s="23"/>
      <c r="D10" s="30"/>
      <c r="E10" s="23"/>
    </row>
    <row r="11" spans="1:5" ht="25.2" x14ac:dyDescent="0.3">
      <c r="B11" s="5" t="s">
        <v>312</v>
      </c>
      <c r="C11" s="6" t="s">
        <v>313</v>
      </c>
      <c r="D11" s="5" t="s">
        <v>32</v>
      </c>
      <c r="E11" s="6" t="s">
        <v>2410</v>
      </c>
    </row>
  </sheetData>
  <mergeCells count="2">
    <mergeCell ref="B5:E5"/>
    <mergeCell ref="B10:E10"/>
  </mergeCells>
  <pageMargins left="0.7" right="0.7" top="0.75" bottom="0.75" header="0.3" footer="0.3"/>
  <pageSetup paperSize="9" orientation="portrait" horizontalDpi="300" verticalDpi="300"/>
</worksheet>
</file>

<file path=xl/worksheets/sheet1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4-000000000000}">
  <dimension ref="A1:H18"/>
  <sheetViews>
    <sheetView workbookViewId="0"/>
  </sheetViews>
  <sheetFormatPr baseColWidth="10" defaultRowHeight="14.4" x14ac:dyDescent="0.3"/>
  <cols>
    <col min="2" max="2" width="9.6640625" customWidth="1"/>
    <col min="3" max="3" width="119.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HGV-HEP'!A1", "Zurück")</f>
        <v>Zurück</v>
      </c>
    </row>
    <row r="3" spans="1:8" x14ac:dyDescent="0.3">
      <c r="B3" s="7" t="s">
        <v>2650</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827</v>
      </c>
      <c r="C6" s="6" t="s">
        <v>828</v>
      </c>
      <c r="D6" s="9" t="s">
        <v>2049</v>
      </c>
      <c r="E6" s="9" t="s">
        <v>830</v>
      </c>
      <c r="F6" s="9" t="s">
        <v>2629</v>
      </c>
      <c r="G6" s="9" t="s">
        <v>2630</v>
      </c>
      <c r="H6" s="9" t="s">
        <v>830</v>
      </c>
    </row>
    <row r="7" spans="1:8" ht="25.2" x14ac:dyDescent="0.3">
      <c r="B7" s="12" t="s">
        <v>831</v>
      </c>
      <c r="C7" s="12" t="s">
        <v>832</v>
      </c>
      <c r="D7" s="13" t="s">
        <v>2052</v>
      </c>
      <c r="E7" s="13" t="s">
        <v>834</v>
      </c>
      <c r="F7" s="13" t="s">
        <v>2631</v>
      </c>
      <c r="G7" s="13" t="s">
        <v>2632</v>
      </c>
      <c r="H7" s="13" t="s">
        <v>2054</v>
      </c>
    </row>
    <row r="8" spans="1:8" ht="25.2" x14ac:dyDescent="0.3">
      <c r="B8" s="6" t="s">
        <v>835</v>
      </c>
      <c r="C8" s="6" t="s">
        <v>813</v>
      </c>
      <c r="D8" s="9" t="s">
        <v>2056</v>
      </c>
      <c r="E8" s="9" t="s">
        <v>2633</v>
      </c>
      <c r="F8" s="9" t="s">
        <v>2634</v>
      </c>
      <c r="G8" s="9" t="s">
        <v>2635</v>
      </c>
      <c r="H8" s="9" t="s">
        <v>837</v>
      </c>
    </row>
    <row r="9" spans="1:8" ht="25.2" x14ac:dyDescent="0.3">
      <c r="B9" s="12" t="s">
        <v>838</v>
      </c>
      <c r="C9" s="12" t="s">
        <v>817</v>
      </c>
      <c r="D9" s="13" t="s">
        <v>1634</v>
      </c>
      <c r="E9" s="13" t="s">
        <v>175</v>
      </c>
      <c r="F9" s="13" t="s">
        <v>175</v>
      </c>
      <c r="G9" s="13" t="s">
        <v>2636</v>
      </c>
      <c r="H9" s="13" t="s">
        <v>2329</v>
      </c>
    </row>
    <row r="10" spans="1:8" ht="25.2" x14ac:dyDescent="0.3">
      <c r="B10" s="6" t="s">
        <v>839</v>
      </c>
      <c r="C10" s="6" t="s">
        <v>840</v>
      </c>
      <c r="D10" s="9" t="s">
        <v>1892</v>
      </c>
      <c r="E10" s="9" t="s">
        <v>593</v>
      </c>
      <c r="F10" s="9" t="s">
        <v>2637</v>
      </c>
      <c r="G10" s="9" t="s">
        <v>2638</v>
      </c>
      <c r="H10" s="9" t="s">
        <v>593</v>
      </c>
    </row>
    <row r="11" spans="1:8" ht="25.2" x14ac:dyDescent="0.3">
      <c r="B11" s="12" t="s">
        <v>841</v>
      </c>
      <c r="C11" s="12" t="s">
        <v>842</v>
      </c>
      <c r="D11" s="13" t="s">
        <v>1939</v>
      </c>
      <c r="E11" s="13" t="s">
        <v>1277</v>
      </c>
      <c r="F11" s="13" t="s">
        <v>2639</v>
      </c>
      <c r="G11" s="13" t="s">
        <v>2046</v>
      </c>
      <c r="H11" s="13" t="s">
        <v>1277</v>
      </c>
    </row>
    <row r="12" spans="1:8" ht="25.2" x14ac:dyDescent="0.3">
      <c r="B12" s="6" t="s">
        <v>843</v>
      </c>
      <c r="C12" s="6" t="s">
        <v>844</v>
      </c>
      <c r="D12" s="9" t="s">
        <v>2061</v>
      </c>
      <c r="E12" s="9" t="s">
        <v>846</v>
      </c>
      <c r="F12" s="9" t="s">
        <v>2640</v>
      </c>
      <c r="G12" s="9" t="s">
        <v>2641</v>
      </c>
      <c r="H12" s="9" t="s">
        <v>846</v>
      </c>
    </row>
    <row r="13" spans="1:8" ht="25.2" x14ac:dyDescent="0.3">
      <c r="B13" s="12" t="s">
        <v>847</v>
      </c>
      <c r="C13" s="12" t="s">
        <v>848</v>
      </c>
      <c r="D13" s="13" t="s">
        <v>1855</v>
      </c>
      <c r="E13" s="13" t="s">
        <v>410</v>
      </c>
      <c r="F13" s="13" t="s">
        <v>2642</v>
      </c>
      <c r="G13" s="13" t="s">
        <v>1856</v>
      </c>
      <c r="H13" s="13" t="s">
        <v>410</v>
      </c>
    </row>
    <row r="14" spans="1:8" ht="25.2" x14ac:dyDescent="0.3">
      <c r="B14" s="6" t="s">
        <v>849</v>
      </c>
      <c r="C14" s="6" t="s">
        <v>850</v>
      </c>
      <c r="D14" s="9" t="s">
        <v>1748</v>
      </c>
      <c r="E14" s="9" t="s">
        <v>363</v>
      </c>
      <c r="F14" s="9" t="s">
        <v>2643</v>
      </c>
      <c r="G14" s="9" t="s">
        <v>1750</v>
      </c>
      <c r="H14" s="9" t="s">
        <v>1750</v>
      </c>
    </row>
    <row r="15" spans="1:8" ht="25.2" x14ac:dyDescent="0.3">
      <c r="B15" s="12" t="s">
        <v>851</v>
      </c>
      <c r="C15" s="12" t="s">
        <v>852</v>
      </c>
      <c r="D15" s="13" t="s">
        <v>2066</v>
      </c>
      <c r="E15" s="13" t="s">
        <v>854</v>
      </c>
      <c r="F15" s="13" t="s">
        <v>2644</v>
      </c>
      <c r="G15" s="13" t="s">
        <v>2645</v>
      </c>
      <c r="H15" s="13" t="s">
        <v>1370</v>
      </c>
    </row>
    <row r="16" spans="1:8" ht="25.2" x14ac:dyDescent="0.3">
      <c r="B16" s="6" t="s">
        <v>855</v>
      </c>
      <c r="C16" s="6" t="s">
        <v>819</v>
      </c>
      <c r="D16" s="9" t="s">
        <v>2070</v>
      </c>
      <c r="E16" s="9" t="s">
        <v>2646</v>
      </c>
      <c r="F16" s="9" t="s">
        <v>2647</v>
      </c>
      <c r="G16" s="9" t="s">
        <v>2078</v>
      </c>
      <c r="H16" s="9" t="s">
        <v>2646</v>
      </c>
    </row>
    <row r="17" spans="2:8" ht="25.2" x14ac:dyDescent="0.3">
      <c r="B17" s="12" t="s">
        <v>856</v>
      </c>
      <c r="C17" s="12" t="s">
        <v>857</v>
      </c>
      <c r="D17" s="13" t="s">
        <v>1939</v>
      </c>
      <c r="E17" s="13" t="s">
        <v>655</v>
      </c>
      <c r="F17" s="13" t="s">
        <v>2648</v>
      </c>
      <c r="G17" s="13" t="s">
        <v>1991</v>
      </c>
      <c r="H17" s="13" t="s">
        <v>655</v>
      </c>
    </row>
    <row r="18" spans="2:8" ht="25.2" x14ac:dyDescent="0.3">
      <c r="B18" s="6" t="s">
        <v>858</v>
      </c>
      <c r="C18" s="6" t="s">
        <v>859</v>
      </c>
      <c r="D18" s="9" t="s">
        <v>1855</v>
      </c>
      <c r="E18" s="9" t="s">
        <v>1857</v>
      </c>
      <c r="F18" s="9" t="s">
        <v>2649</v>
      </c>
      <c r="G18" s="9" t="s">
        <v>410</v>
      </c>
      <c r="H18" s="9" t="s">
        <v>1857</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4-000000000000}">
  <dimension ref="A1:E21"/>
  <sheetViews>
    <sheetView workbookViewId="0"/>
  </sheetViews>
  <sheetFormatPr baseColWidth="10" defaultRowHeight="14.4" x14ac:dyDescent="0.3"/>
  <cols>
    <col min="2" max="2" width="9.6640625" customWidth="1"/>
    <col min="3" max="3" width="102.7773437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HGV-HEP'!A1", "Zurück")</f>
        <v>Zurück</v>
      </c>
    </row>
    <row r="3" spans="1:5" x14ac:dyDescent="0.3">
      <c r="B3" s="7" t="s">
        <v>2858</v>
      </c>
    </row>
    <row r="4" spans="1:5" x14ac:dyDescent="0.3">
      <c r="B4" s="3" t="s">
        <v>35</v>
      </c>
      <c r="C4" s="4" t="s">
        <v>394</v>
      </c>
      <c r="D4" s="3" t="s">
        <v>1765</v>
      </c>
      <c r="E4" s="4" t="s">
        <v>1101</v>
      </c>
    </row>
    <row r="5" spans="1:5" x14ac:dyDescent="0.3">
      <c r="B5" s="5" t="s">
        <v>827</v>
      </c>
      <c r="C5" s="6" t="s">
        <v>828</v>
      </c>
      <c r="D5" s="5" t="s">
        <v>28</v>
      </c>
      <c r="E5" s="6" t="s">
        <v>2844</v>
      </c>
    </row>
    <row r="6" spans="1:5" x14ac:dyDescent="0.3">
      <c r="B6" s="18" t="s">
        <v>831</v>
      </c>
      <c r="C6" s="12" t="s">
        <v>832</v>
      </c>
      <c r="D6" s="18" t="s">
        <v>30</v>
      </c>
      <c r="E6" s="12" t="s">
        <v>2845</v>
      </c>
    </row>
    <row r="7" spans="1:5" ht="75.599999999999994" x14ac:dyDescent="0.3">
      <c r="B7" s="5" t="s">
        <v>831</v>
      </c>
      <c r="C7" s="6" t="s">
        <v>832</v>
      </c>
      <c r="D7" s="5" t="s">
        <v>32</v>
      </c>
      <c r="E7" s="6" t="s">
        <v>2846</v>
      </c>
    </row>
    <row r="8" spans="1:5" x14ac:dyDescent="0.3">
      <c r="B8" s="18" t="s">
        <v>835</v>
      </c>
      <c r="C8" s="12" t="s">
        <v>813</v>
      </c>
      <c r="D8" s="18" t="s">
        <v>26</v>
      </c>
      <c r="E8" s="12" t="s">
        <v>1159</v>
      </c>
    </row>
    <row r="9" spans="1:5" ht="37.799999999999997" x14ac:dyDescent="0.3">
      <c r="B9" s="5" t="s">
        <v>835</v>
      </c>
      <c r="C9" s="6" t="s">
        <v>813</v>
      </c>
      <c r="D9" s="5" t="s">
        <v>30</v>
      </c>
      <c r="E9" s="6" t="s">
        <v>2847</v>
      </c>
    </row>
    <row r="10" spans="1:5" x14ac:dyDescent="0.3">
      <c r="B10" s="18" t="s">
        <v>838</v>
      </c>
      <c r="C10" s="12" t="s">
        <v>817</v>
      </c>
      <c r="D10" s="18" t="s">
        <v>30</v>
      </c>
      <c r="E10" s="12" t="s">
        <v>2848</v>
      </c>
    </row>
    <row r="11" spans="1:5" x14ac:dyDescent="0.3">
      <c r="B11" s="5" t="s">
        <v>838</v>
      </c>
      <c r="C11" s="6" t="s">
        <v>817</v>
      </c>
      <c r="D11" s="5" t="s">
        <v>32</v>
      </c>
      <c r="E11" s="6" t="s">
        <v>2849</v>
      </c>
    </row>
    <row r="12" spans="1:5" x14ac:dyDescent="0.3">
      <c r="B12" s="18" t="s">
        <v>839</v>
      </c>
      <c r="C12" s="12" t="s">
        <v>840</v>
      </c>
      <c r="D12" s="18" t="s">
        <v>30</v>
      </c>
      <c r="E12" s="12" t="s">
        <v>2850</v>
      </c>
    </row>
    <row r="13" spans="1:5" x14ac:dyDescent="0.3">
      <c r="B13" s="5" t="s">
        <v>841</v>
      </c>
      <c r="C13" s="6" t="s">
        <v>842</v>
      </c>
      <c r="D13" s="5" t="s">
        <v>26</v>
      </c>
      <c r="E13" s="6" t="s">
        <v>1159</v>
      </c>
    </row>
    <row r="14" spans="1:5" ht="25.2" x14ac:dyDescent="0.3">
      <c r="B14" s="18" t="s">
        <v>841</v>
      </c>
      <c r="C14" s="12" t="s">
        <v>842</v>
      </c>
      <c r="D14" s="18" t="s">
        <v>32</v>
      </c>
      <c r="E14" s="12" t="s">
        <v>2851</v>
      </c>
    </row>
    <row r="15" spans="1:5" ht="50.4" x14ac:dyDescent="0.3">
      <c r="B15" s="5" t="s">
        <v>849</v>
      </c>
      <c r="C15" s="6" t="s">
        <v>850</v>
      </c>
      <c r="D15" s="5" t="s">
        <v>32</v>
      </c>
      <c r="E15" s="6" t="s">
        <v>2852</v>
      </c>
    </row>
    <row r="16" spans="1:5" x14ac:dyDescent="0.3">
      <c r="B16" s="18" t="s">
        <v>851</v>
      </c>
      <c r="C16" s="12" t="s">
        <v>852</v>
      </c>
      <c r="D16" s="18" t="s">
        <v>32</v>
      </c>
      <c r="E16" s="12" t="s">
        <v>2853</v>
      </c>
    </row>
    <row r="17" spans="2:5" ht="37.799999999999997" x14ac:dyDescent="0.3">
      <c r="B17" s="5" t="s">
        <v>855</v>
      </c>
      <c r="C17" s="6" t="s">
        <v>819</v>
      </c>
      <c r="D17" s="5" t="s">
        <v>26</v>
      </c>
      <c r="E17" s="6" t="s">
        <v>2854</v>
      </c>
    </row>
    <row r="18" spans="2:5" ht="88.2" x14ac:dyDescent="0.3">
      <c r="B18" s="18" t="s">
        <v>855</v>
      </c>
      <c r="C18" s="12" t="s">
        <v>819</v>
      </c>
      <c r="D18" s="18" t="s">
        <v>32</v>
      </c>
      <c r="E18" s="12" t="s">
        <v>2855</v>
      </c>
    </row>
    <row r="19" spans="2:5" ht="63" x14ac:dyDescent="0.3">
      <c r="B19" s="5" t="s">
        <v>856</v>
      </c>
      <c r="C19" s="6" t="s">
        <v>857</v>
      </c>
      <c r="D19" s="5" t="s">
        <v>28</v>
      </c>
      <c r="E19" s="6" t="s">
        <v>2856</v>
      </c>
    </row>
    <row r="20" spans="2:5" x14ac:dyDescent="0.3">
      <c r="B20" s="18" t="s">
        <v>858</v>
      </c>
      <c r="C20" s="12" t="s">
        <v>859</v>
      </c>
      <c r="D20" s="18" t="s">
        <v>26</v>
      </c>
      <c r="E20" s="12" t="s">
        <v>1159</v>
      </c>
    </row>
    <row r="21" spans="2:5" ht="25.2" x14ac:dyDescent="0.3">
      <c r="B21" s="5" t="s">
        <v>858</v>
      </c>
      <c r="C21" s="6" t="s">
        <v>859</v>
      </c>
      <c r="D21" s="5" t="s">
        <v>32</v>
      </c>
      <c r="E21" s="6" t="s">
        <v>2857</v>
      </c>
    </row>
  </sheetData>
  <pageMargins left="0.7" right="0.7" top="0.75" bottom="0.75" header="0.3" footer="0.3"/>
  <pageSetup paperSize="9" orientation="portrait" horizontalDpi="300" verticalDpi="300"/>
</worksheet>
</file>

<file path=xl/worksheets/sheet1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4-000000000000}">
  <dimension ref="A1:E19"/>
  <sheetViews>
    <sheetView workbookViewId="0"/>
  </sheetViews>
  <sheetFormatPr baseColWidth="10" defaultRowHeight="14.4" x14ac:dyDescent="0.3"/>
  <cols>
    <col min="2" max="2" width="9.6640625" customWidth="1"/>
    <col min="3" max="3" width="110.4414062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HGV-HEP'!A1", "Zurück")</f>
        <v>Zurück</v>
      </c>
    </row>
    <row r="3" spans="1:5" x14ac:dyDescent="0.3">
      <c r="B3" s="7" t="s">
        <v>2946</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292</v>
      </c>
      <c r="C7" s="6" t="s">
        <v>285</v>
      </c>
      <c r="D7" s="9" t="s">
        <v>1632</v>
      </c>
      <c r="E7" s="9" t="s">
        <v>2099</v>
      </c>
    </row>
    <row r="8" spans="1:5" ht="25.2" x14ac:dyDescent="0.3">
      <c r="B8" s="6" t="s">
        <v>293</v>
      </c>
      <c r="C8" s="6" t="s">
        <v>283</v>
      </c>
      <c r="D8" s="9" t="s">
        <v>1716</v>
      </c>
      <c r="E8" s="9" t="s">
        <v>2590</v>
      </c>
    </row>
    <row r="9" spans="1:5" ht="25.2" x14ac:dyDescent="0.3">
      <c r="B9" s="6" t="s">
        <v>296</v>
      </c>
      <c r="C9" s="6" t="s">
        <v>297</v>
      </c>
      <c r="D9" s="9" t="s">
        <v>1718</v>
      </c>
      <c r="E9" s="9" t="s">
        <v>2357</v>
      </c>
    </row>
    <row r="10" spans="1:5" ht="25.2" x14ac:dyDescent="0.3">
      <c r="B10" s="6" t="s">
        <v>300</v>
      </c>
      <c r="C10" s="6" t="s">
        <v>301</v>
      </c>
      <c r="D10" s="9" t="s">
        <v>1597</v>
      </c>
      <c r="E10" s="9" t="s">
        <v>1393</v>
      </c>
    </row>
    <row r="11" spans="1:5" ht="25.2" x14ac:dyDescent="0.3">
      <c r="B11" s="6" t="s">
        <v>302</v>
      </c>
      <c r="C11" s="6" t="s">
        <v>303</v>
      </c>
      <c r="D11" s="9" t="s">
        <v>1721</v>
      </c>
      <c r="E11" s="9" t="s">
        <v>1723</v>
      </c>
    </row>
    <row r="12" spans="1:5" ht="25.2" x14ac:dyDescent="0.3">
      <c r="B12" s="6" t="s">
        <v>306</v>
      </c>
      <c r="C12" s="6" t="s">
        <v>281</v>
      </c>
      <c r="D12" s="9" t="s">
        <v>1586</v>
      </c>
      <c r="E12" s="9" t="s">
        <v>83</v>
      </c>
    </row>
    <row r="13" spans="1:5" x14ac:dyDescent="0.3">
      <c r="B13" s="23" t="s">
        <v>40</v>
      </c>
      <c r="C13" s="23"/>
      <c r="D13" s="29"/>
      <c r="E13" s="29"/>
    </row>
    <row r="14" spans="1:5" ht="25.2" x14ac:dyDescent="0.3">
      <c r="B14" s="6" t="s">
        <v>307</v>
      </c>
      <c r="C14" s="6" t="s">
        <v>204</v>
      </c>
      <c r="D14" s="9" t="s">
        <v>1696</v>
      </c>
      <c r="E14" s="9" t="s">
        <v>1725</v>
      </c>
    </row>
    <row r="15" spans="1:5" ht="25.2" x14ac:dyDescent="0.3">
      <c r="B15" s="6" t="s">
        <v>308</v>
      </c>
      <c r="C15" s="6" t="s">
        <v>309</v>
      </c>
      <c r="D15" s="9" t="s">
        <v>1597</v>
      </c>
      <c r="E15" s="9" t="s">
        <v>1393</v>
      </c>
    </row>
    <row r="16" spans="1:5" ht="25.2" x14ac:dyDescent="0.3">
      <c r="B16" s="6" t="s">
        <v>310</v>
      </c>
      <c r="C16" s="6" t="s">
        <v>311</v>
      </c>
      <c r="D16" s="9" t="s">
        <v>1578</v>
      </c>
      <c r="E16" s="9" t="s">
        <v>1063</v>
      </c>
    </row>
    <row r="17" spans="2:5" ht="25.2" x14ac:dyDescent="0.3">
      <c r="B17" s="6" t="s">
        <v>312</v>
      </c>
      <c r="C17" s="6" t="s">
        <v>313</v>
      </c>
      <c r="D17" s="9" t="s">
        <v>1727</v>
      </c>
      <c r="E17" s="9" t="s">
        <v>2945</v>
      </c>
    </row>
    <row r="18" spans="2:5" ht="25.2" x14ac:dyDescent="0.3">
      <c r="B18" s="6" t="s">
        <v>316</v>
      </c>
      <c r="C18" s="6" t="s">
        <v>317</v>
      </c>
      <c r="D18" s="9" t="s">
        <v>1589</v>
      </c>
      <c r="E18" s="9" t="s">
        <v>1092</v>
      </c>
    </row>
    <row r="19" spans="2:5" ht="25.2" x14ac:dyDescent="0.3">
      <c r="B19" s="6" t="s">
        <v>318</v>
      </c>
      <c r="C19" s="6" t="s">
        <v>50</v>
      </c>
      <c r="D19" s="9" t="s">
        <v>1587</v>
      </c>
      <c r="E19" s="9" t="s">
        <v>87</v>
      </c>
    </row>
  </sheetData>
  <mergeCells count="5">
    <mergeCell ref="B4:B5"/>
    <mergeCell ref="C4:C5"/>
    <mergeCell ref="D4:D5"/>
    <mergeCell ref="B6:E6"/>
    <mergeCell ref="B13:E13"/>
  </mergeCells>
  <pageMargins left="0.7" right="0.7" top="0.75" bottom="0.75" header="0.3" footer="0.3"/>
  <pageSetup paperSize="9" orientation="portrait" horizontalDpi="300" verticalDpi="300"/>
</worksheet>
</file>

<file path=xl/worksheets/sheet1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4-000000000000}">
  <dimension ref="A1:E16"/>
  <sheetViews>
    <sheetView workbookViewId="0"/>
  </sheetViews>
  <sheetFormatPr baseColWidth="10" defaultRowHeight="14.4" x14ac:dyDescent="0.3"/>
  <cols>
    <col min="2" max="2" width="9.6640625" customWidth="1"/>
    <col min="3" max="3" width="110.441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HGV-HEP'!A1", "Zurück")</f>
        <v>Zurück</v>
      </c>
    </row>
    <row r="3" spans="1:5" x14ac:dyDescent="0.3">
      <c r="B3" s="7" t="s">
        <v>2991</v>
      </c>
    </row>
    <row r="4" spans="1:5" x14ac:dyDescent="0.3">
      <c r="B4" s="3" t="s">
        <v>35</v>
      </c>
      <c r="C4" s="4" t="s">
        <v>36</v>
      </c>
      <c r="D4" s="3" t="s">
        <v>1765</v>
      </c>
      <c r="E4" s="4" t="s">
        <v>1101</v>
      </c>
    </row>
    <row r="5" spans="1:5" x14ac:dyDescent="0.3">
      <c r="B5" s="23" t="s">
        <v>56</v>
      </c>
      <c r="C5" s="23"/>
      <c r="D5" s="30"/>
      <c r="E5" s="23"/>
    </row>
    <row r="6" spans="1:5" x14ac:dyDescent="0.3">
      <c r="B6" s="5" t="s">
        <v>292</v>
      </c>
      <c r="C6" s="6" t="s">
        <v>285</v>
      </c>
      <c r="D6" s="5" t="s">
        <v>22</v>
      </c>
      <c r="E6" s="6" t="s">
        <v>2385</v>
      </c>
    </row>
    <row r="7" spans="1:5" x14ac:dyDescent="0.3">
      <c r="B7" s="5" t="s">
        <v>293</v>
      </c>
      <c r="C7" s="6" t="s">
        <v>283</v>
      </c>
      <c r="D7" s="5" t="s">
        <v>22</v>
      </c>
      <c r="E7" s="6" t="s">
        <v>2385</v>
      </c>
    </row>
    <row r="8" spans="1:5" x14ac:dyDescent="0.3">
      <c r="B8" s="5" t="s">
        <v>296</v>
      </c>
      <c r="C8" s="6" t="s">
        <v>297</v>
      </c>
      <c r="D8" s="5" t="s">
        <v>22</v>
      </c>
      <c r="E8" s="6" t="s">
        <v>2988</v>
      </c>
    </row>
    <row r="9" spans="1:5" x14ac:dyDescent="0.3">
      <c r="B9" s="5" t="s">
        <v>300</v>
      </c>
      <c r="C9" s="6" t="s">
        <v>301</v>
      </c>
      <c r="D9" s="5" t="s">
        <v>22</v>
      </c>
      <c r="E9" s="6" t="s">
        <v>2989</v>
      </c>
    </row>
    <row r="10" spans="1:5" x14ac:dyDescent="0.3">
      <c r="B10" s="5" t="s">
        <v>302</v>
      </c>
      <c r="C10" s="6" t="s">
        <v>303</v>
      </c>
      <c r="D10" s="5" t="s">
        <v>22</v>
      </c>
      <c r="E10" s="6" t="s">
        <v>2844</v>
      </c>
    </row>
    <row r="11" spans="1:5" x14ac:dyDescent="0.3">
      <c r="B11" s="23" t="s">
        <v>40</v>
      </c>
      <c r="C11" s="23"/>
      <c r="D11" s="30"/>
      <c r="E11" s="23"/>
    </row>
    <row r="12" spans="1:5" x14ac:dyDescent="0.3">
      <c r="B12" s="5" t="s">
        <v>307</v>
      </c>
      <c r="C12" s="6" t="s">
        <v>204</v>
      </c>
      <c r="D12" s="5" t="s">
        <v>22</v>
      </c>
      <c r="E12" s="6" t="s">
        <v>2984</v>
      </c>
    </row>
    <row r="13" spans="1:5" x14ac:dyDescent="0.3">
      <c r="B13" s="5" t="s">
        <v>308</v>
      </c>
      <c r="C13" s="6" t="s">
        <v>309</v>
      </c>
      <c r="D13" s="5" t="s">
        <v>22</v>
      </c>
      <c r="E13" s="6" t="s">
        <v>2984</v>
      </c>
    </row>
    <row r="14" spans="1:5" ht="37.799999999999997" x14ac:dyDescent="0.3">
      <c r="B14" s="5" t="s">
        <v>310</v>
      </c>
      <c r="C14" s="6" t="s">
        <v>311</v>
      </c>
      <c r="D14" s="5" t="s">
        <v>22</v>
      </c>
      <c r="E14" s="6" t="s">
        <v>2985</v>
      </c>
    </row>
    <row r="15" spans="1:5" ht="88.2" x14ac:dyDescent="0.3">
      <c r="B15" s="5" t="s">
        <v>312</v>
      </c>
      <c r="C15" s="6" t="s">
        <v>313</v>
      </c>
      <c r="D15" s="5" t="s">
        <v>22</v>
      </c>
      <c r="E15" s="6" t="s">
        <v>2990</v>
      </c>
    </row>
    <row r="16" spans="1:5" x14ac:dyDescent="0.3">
      <c r="B16" s="5" t="s">
        <v>316</v>
      </c>
      <c r="C16" s="6" t="s">
        <v>317</v>
      </c>
      <c r="D16" s="5" t="s">
        <v>22</v>
      </c>
      <c r="E16" s="6" t="s">
        <v>2385</v>
      </c>
    </row>
  </sheetData>
  <mergeCells count="2">
    <mergeCell ref="B5:E5"/>
    <mergeCell ref="B11:E11"/>
  </mergeCells>
  <pageMargins left="0.7" right="0.7" top="0.75" bottom="0.75" header="0.3" footer="0.3"/>
  <pageSetup paperSize="9" orientation="portrait" horizontalDpi="300" verticalDpi="300"/>
</worksheet>
</file>

<file path=xl/worksheets/sheet1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4-000000000000}">
  <dimension ref="A1:H18"/>
  <sheetViews>
    <sheetView workbookViewId="0"/>
  </sheetViews>
  <sheetFormatPr baseColWidth="10" defaultRowHeight="14.4" x14ac:dyDescent="0.3"/>
  <cols>
    <col min="2" max="2" width="9.6640625" customWidth="1"/>
    <col min="3" max="3" width="119.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HGV-HEP'!A1", "Zurück")</f>
        <v>Zurück</v>
      </c>
    </row>
    <row r="3" spans="1:8" x14ac:dyDescent="0.3">
      <c r="B3" s="7" t="s">
        <v>3111</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827</v>
      </c>
      <c r="C6" s="6" t="s">
        <v>828</v>
      </c>
      <c r="D6" s="9" t="s">
        <v>2049</v>
      </c>
      <c r="E6" s="9" t="s">
        <v>3100</v>
      </c>
      <c r="F6" s="9" t="s">
        <v>830</v>
      </c>
      <c r="G6" s="9" t="s">
        <v>830</v>
      </c>
      <c r="H6" s="9" t="s">
        <v>3101</v>
      </c>
    </row>
    <row r="7" spans="1:8" ht="25.2" x14ac:dyDescent="0.3">
      <c r="B7" s="12" t="s">
        <v>831</v>
      </c>
      <c r="C7" s="12" t="s">
        <v>832</v>
      </c>
      <c r="D7" s="13" t="s">
        <v>2052</v>
      </c>
      <c r="E7" s="13" t="s">
        <v>3102</v>
      </c>
      <c r="F7" s="13" t="s">
        <v>834</v>
      </c>
      <c r="G7" s="13" t="s">
        <v>834</v>
      </c>
      <c r="H7" s="13" t="s">
        <v>3103</v>
      </c>
    </row>
    <row r="8" spans="1:8" ht="25.2" x14ac:dyDescent="0.3">
      <c r="B8" s="6" t="s">
        <v>835</v>
      </c>
      <c r="C8" s="6" t="s">
        <v>813</v>
      </c>
      <c r="D8" s="9" t="s">
        <v>2056</v>
      </c>
      <c r="E8" s="9" t="s">
        <v>3104</v>
      </c>
      <c r="F8" s="9" t="s">
        <v>837</v>
      </c>
      <c r="G8" s="9" t="s">
        <v>837</v>
      </c>
      <c r="H8" s="9" t="s">
        <v>3105</v>
      </c>
    </row>
    <row r="9" spans="1:8" ht="25.2" x14ac:dyDescent="0.3">
      <c r="B9" s="12" t="s">
        <v>838</v>
      </c>
      <c r="C9" s="12" t="s">
        <v>817</v>
      </c>
      <c r="D9" s="13" t="s">
        <v>1634</v>
      </c>
      <c r="E9" s="13" t="s">
        <v>3106</v>
      </c>
      <c r="F9" s="13" t="s">
        <v>175</v>
      </c>
      <c r="G9" s="13" t="s">
        <v>175</v>
      </c>
      <c r="H9" s="13" t="s">
        <v>1635</v>
      </c>
    </row>
    <row r="10" spans="1:8" ht="25.2" x14ac:dyDescent="0.3">
      <c r="B10" s="6" t="s">
        <v>839</v>
      </c>
      <c r="C10" s="6" t="s">
        <v>840</v>
      </c>
      <c r="D10" s="9" t="s">
        <v>1892</v>
      </c>
      <c r="E10" s="9" t="s">
        <v>1213</v>
      </c>
      <c r="F10" s="9" t="s">
        <v>593</v>
      </c>
      <c r="G10" s="9" t="s">
        <v>593</v>
      </c>
      <c r="H10" s="9" t="s">
        <v>1974</v>
      </c>
    </row>
    <row r="11" spans="1:8" ht="25.2" x14ac:dyDescent="0.3">
      <c r="B11" s="12" t="s">
        <v>841</v>
      </c>
      <c r="C11" s="12" t="s">
        <v>842</v>
      </c>
      <c r="D11" s="13" t="s">
        <v>1939</v>
      </c>
      <c r="E11" s="13" t="s">
        <v>1991</v>
      </c>
      <c r="F11" s="13" t="s">
        <v>655</v>
      </c>
      <c r="G11" s="13" t="s">
        <v>655</v>
      </c>
      <c r="H11" s="13" t="s">
        <v>655</v>
      </c>
    </row>
    <row r="12" spans="1:8" ht="25.2" x14ac:dyDescent="0.3">
      <c r="B12" s="6" t="s">
        <v>843</v>
      </c>
      <c r="C12" s="6" t="s">
        <v>844</v>
      </c>
      <c r="D12" s="9" t="s">
        <v>2061</v>
      </c>
      <c r="E12" s="9" t="s">
        <v>3107</v>
      </c>
      <c r="F12" s="9" t="s">
        <v>846</v>
      </c>
      <c r="G12" s="9" t="s">
        <v>846</v>
      </c>
      <c r="H12" s="9" t="s">
        <v>1362</v>
      </c>
    </row>
    <row r="13" spans="1:8" ht="25.2" x14ac:dyDescent="0.3">
      <c r="B13" s="12" t="s">
        <v>847</v>
      </c>
      <c r="C13" s="12" t="s">
        <v>848</v>
      </c>
      <c r="D13" s="13" t="s">
        <v>1855</v>
      </c>
      <c r="E13" s="13" t="s">
        <v>1857</v>
      </c>
      <c r="F13" s="13" t="s">
        <v>410</v>
      </c>
      <c r="G13" s="13" t="s">
        <v>410</v>
      </c>
      <c r="H13" s="13" t="s">
        <v>3071</v>
      </c>
    </row>
    <row r="14" spans="1:8" ht="25.2" x14ac:dyDescent="0.3">
      <c r="B14" s="6" t="s">
        <v>849</v>
      </c>
      <c r="C14" s="6" t="s">
        <v>850</v>
      </c>
      <c r="D14" s="9" t="s">
        <v>1748</v>
      </c>
      <c r="E14" s="9" t="s">
        <v>363</v>
      </c>
      <c r="F14" s="9" t="s">
        <v>363</v>
      </c>
      <c r="G14" s="9" t="s">
        <v>363</v>
      </c>
      <c r="H14" s="9" t="s">
        <v>3108</v>
      </c>
    </row>
    <row r="15" spans="1:8" ht="25.2" x14ac:dyDescent="0.3">
      <c r="B15" s="12" t="s">
        <v>851</v>
      </c>
      <c r="C15" s="12" t="s">
        <v>852</v>
      </c>
      <c r="D15" s="13" t="s">
        <v>2066</v>
      </c>
      <c r="E15" s="13" t="s">
        <v>2067</v>
      </c>
      <c r="F15" s="13" t="s">
        <v>854</v>
      </c>
      <c r="G15" s="13" t="s">
        <v>854</v>
      </c>
      <c r="H15" s="13" t="s">
        <v>3109</v>
      </c>
    </row>
    <row r="16" spans="1:8" ht="25.2" x14ac:dyDescent="0.3">
      <c r="B16" s="6" t="s">
        <v>855</v>
      </c>
      <c r="C16" s="6" t="s">
        <v>819</v>
      </c>
      <c r="D16" s="9" t="s">
        <v>2070</v>
      </c>
      <c r="E16" s="9" t="s">
        <v>1390</v>
      </c>
      <c r="F16" s="9" t="s">
        <v>687</v>
      </c>
      <c r="G16" s="9" t="s">
        <v>687</v>
      </c>
      <c r="H16" s="9" t="s">
        <v>2071</v>
      </c>
    </row>
    <row r="17" spans="2:8" ht="25.2" x14ac:dyDescent="0.3">
      <c r="B17" s="12" t="s">
        <v>856</v>
      </c>
      <c r="C17" s="12" t="s">
        <v>857</v>
      </c>
      <c r="D17" s="13" t="s">
        <v>1939</v>
      </c>
      <c r="E17" s="13" t="s">
        <v>3110</v>
      </c>
      <c r="F17" s="13" t="s">
        <v>655</v>
      </c>
      <c r="G17" s="13" t="s">
        <v>655</v>
      </c>
      <c r="H17" s="13" t="s">
        <v>655</v>
      </c>
    </row>
    <row r="18" spans="2:8" ht="25.2" x14ac:dyDescent="0.3">
      <c r="B18" s="6" t="s">
        <v>858</v>
      </c>
      <c r="C18" s="6" t="s">
        <v>859</v>
      </c>
      <c r="D18" s="9" t="s">
        <v>1855</v>
      </c>
      <c r="E18" s="9" t="s">
        <v>1857</v>
      </c>
      <c r="F18" s="9" t="s">
        <v>410</v>
      </c>
      <c r="G18" s="9" t="s">
        <v>410</v>
      </c>
      <c r="H18" s="9" t="s">
        <v>1857</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4-000000000000}">
  <dimension ref="A1:E23"/>
  <sheetViews>
    <sheetView workbookViewId="0"/>
  </sheetViews>
  <sheetFormatPr baseColWidth="10" defaultRowHeight="14.4" x14ac:dyDescent="0.3"/>
  <cols>
    <col min="2" max="2" width="9.6640625" customWidth="1"/>
    <col min="3" max="3" width="119.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HGV-HEP'!A1", "Zurück")</f>
        <v>Zurück</v>
      </c>
    </row>
    <row r="3" spans="1:5" x14ac:dyDescent="0.3">
      <c r="B3" s="7" t="s">
        <v>3251</v>
      </c>
    </row>
    <row r="4" spans="1:5" x14ac:dyDescent="0.3">
      <c r="B4" s="3" t="s">
        <v>35</v>
      </c>
      <c r="C4" s="4" t="s">
        <v>394</v>
      </c>
      <c r="D4" s="3" t="s">
        <v>1765</v>
      </c>
      <c r="E4" s="4" t="s">
        <v>1101</v>
      </c>
    </row>
    <row r="5" spans="1:5" ht="113.4" x14ac:dyDescent="0.3">
      <c r="B5" s="5" t="s">
        <v>827</v>
      </c>
      <c r="C5" s="6" t="s">
        <v>828</v>
      </c>
      <c r="D5" s="5" t="s">
        <v>14</v>
      </c>
      <c r="E5" s="6" t="s">
        <v>3232</v>
      </c>
    </row>
    <row r="6" spans="1:5" ht="63" x14ac:dyDescent="0.3">
      <c r="B6" s="18" t="s">
        <v>827</v>
      </c>
      <c r="C6" s="12" t="s">
        <v>828</v>
      </c>
      <c r="D6" s="18" t="s">
        <v>22</v>
      </c>
      <c r="E6" s="12" t="s">
        <v>3233</v>
      </c>
    </row>
    <row r="7" spans="1:5" ht="138.6" x14ac:dyDescent="0.3">
      <c r="B7" s="5" t="s">
        <v>831</v>
      </c>
      <c r="C7" s="6" t="s">
        <v>832</v>
      </c>
      <c r="D7" s="5" t="s">
        <v>14</v>
      </c>
      <c r="E7" s="6" t="s">
        <v>3234</v>
      </c>
    </row>
    <row r="8" spans="1:5" ht="138.6" x14ac:dyDescent="0.3">
      <c r="B8" s="18" t="s">
        <v>831</v>
      </c>
      <c r="C8" s="12" t="s">
        <v>832</v>
      </c>
      <c r="D8" s="18" t="s">
        <v>22</v>
      </c>
      <c r="E8" s="12" t="s">
        <v>3235</v>
      </c>
    </row>
    <row r="9" spans="1:5" ht="37.799999999999997" x14ac:dyDescent="0.3">
      <c r="B9" s="5" t="s">
        <v>835</v>
      </c>
      <c r="C9" s="6" t="s">
        <v>813</v>
      </c>
      <c r="D9" s="5" t="s">
        <v>14</v>
      </c>
      <c r="E9" s="6" t="s">
        <v>3236</v>
      </c>
    </row>
    <row r="10" spans="1:5" ht="138.6" x14ac:dyDescent="0.3">
      <c r="B10" s="18" t="s">
        <v>835</v>
      </c>
      <c r="C10" s="12" t="s">
        <v>813</v>
      </c>
      <c r="D10" s="18" t="s">
        <v>22</v>
      </c>
      <c r="E10" s="12" t="s">
        <v>3237</v>
      </c>
    </row>
    <row r="11" spans="1:5" ht="37.799999999999997" x14ac:dyDescent="0.3">
      <c r="B11" s="5" t="s">
        <v>838</v>
      </c>
      <c r="C11" s="6" t="s">
        <v>817</v>
      </c>
      <c r="D11" s="5" t="s">
        <v>14</v>
      </c>
      <c r="E11" s="6" t="s">
        <v>3238</v>
      </c>
    </row>
    <row r="12" spans="1:5" ht="63" x14ac:dyDescent="0.3">
      <c r="B12" s="18" t="s">
        <v>838</v>
      </c>
      <c r="C12" s="12" t="s">
        <v>817</v>
      </c>
      <c r="D12" s="18" t="s">
        <v>22</v>
      </c>
      <c r="E12" s="12" t="s">
        <v>3239</v>
      </c>
    </row>
    <row r="13" spans="1:5" ht="63" x14ac:dyDescent="0.3">
      <c r="B13" s="5" t="s">
        <v>839</v>
      </c>
      <c r="C13" s="6" t="s">
        <v>840</v>
      </c>
      <c r="D13" s="5" t="s">
        <v>22</v>
      </c>
      <c r="E13" s="6" t="s">
        <v>3240</v>
      </c>
    </row>
    <row r="14" spans="1:5" ht="37.799999999999997" x14ac:dyDescent="0.3">
      <c r="B14" s="18" t="s">
        <v>841</v>
      </c>
      <c r="C14" s="12" t="s">
        <v>842</v>
      </c>
      <c r="D14" s="18" t="s">
        <v>14</v>
      </c>
      <c r="E14" s="12" t="s">
        <v>3241</v>
      </c>
    </row>
    <row r="15" spans="1:5" x14ac:dyDescent="0.3">
      <c r="B15" s="5" t="s">
        <v>843</v>
      </c>
      <c r="C15" s="6" t="s">
        <v>844</v>
      </c>
      <c r="D15" s="5" t="s">
        <v>22</v>
      </c>
      <c r="E15" s="6" t="s">
        <v>3242</v>
      </c>
    </row>
    <row r="16" spans="1:5" ht="63" x14ac:dyDescent="0.3">
      <c r="B16" s="18" t="s">
        <v>847</v>
      </c>
      <c r="C16" s="12" t="s">
        <v>848</v>
      </c>
      <c r="D16" s="18" t="s">
        <v>22</v>
      </c>
      <c r="E16" s="12" t="s">
        <v>3243</v>
      </c>
    </row>
    <row r="17" spans="2:5" ht="63" x14ac:dyDescent="0.3">
      <c r="B17" s="5" t="s">
        <v>849</v>
      </c>
      <c r="C17" s="6" t="s">
        <v>850</v>
      </c>
      <c r="D17" s="5" t="s">
        <v>22</v>
      </c>
      <c r="E17" s="6" t="s">
        <v>3244</v>
      </c>
    </row>
    <row r="18" spans="2:5" x14ac:dyDescent="0.3">
      <c r="B18" s="18" t="s">
        <v>851</v>
      </c>
      <c r="C18" s="12" t="s">
        <v>852</v>
      </c>
      <c r="D18" s="18" t="s">
        <v>14</v>
      </c>
      <c r="E18" s="12" t="s">
        <v>3245</v>
      </c>
    </row>
    <row r="19" spans="2:5" ht="138.6" x14ac:dyDescent="0.3">
      <c r="B19" s="5" t="s">
        <v>851</v>
      </c>
      <c r="C19" s="6" t="s">
        <v>852</v>
      </c>
      <c r="D19" s="5" t="s">
        <v>22</v>
      </c>
      <c r="E19" s="6" t="s">
        <v>3246</v>
      </c>
    </row>
    <row r="20" spans="2:5" x14ac:dyDescent="0.3">
      <c r="B20" s="18" t="s">
        <v>855</v>
      </c>
      <c r="C20" s="12" t="s">
        <v>819</v>
      </c>
      <c r="D20" s="18" t="s">
        <v>14</v>
      </c>
      <c r="E20" s="12" t="s">
        <v>3247</v>
      </c>
    </row>
    <row r="21" spans="2:5" ht="37.799999999999997" x14ac:dyDescent="0.3">
      <c r="B21" s="5" t="s">
        <v>855</v>
      </c>
      <c r="C21" s="6" t="s">
        <v>819</v>
      </c>
      <c r="D21" s="5" t="s">
        <v>22</v>
      </c>
      <c r="E21" s="6" t="s">
        <v>3248</v>
      </c>
    </row>
    <row r="22" spans="2:5" x14ac:dyDescent="0.3">
      <c r="B22" s="18" t="s">
        <v>856</v>
      </c>
      <c r="C22" s="12" t="s">
        <v>857</v>
      </c>
      <c r="D22" s="18" t="s">
        <v>14</v>
      </c>
      <c r="E22" s="12" t="s">
        <v>3249</v>
      </c>
    </row>
    <row r="23" spans="2:5" x14ac:dyDescent="0.3">
      <c r="B23" s="5" t="s">
        <v>858</v>
      </c>
      <c r="C23" s="6" t="s">
        <v>859</v>
      </c>
      <c r="D23" s="5" t="s">
        <v>22</v>
      </c>
      <c r="E23" s="6" t="s">
        <v>3250</v>
      </c>
    </row>
  </sheetData>
  <pageMargins left="0.7" right="0.7" top="0.75" bottom="0.75" header="0.3" footer="0.3"/>
  <pageSetup paperSize="9" orientation="portrait" horizontalDpi="300" verticalDpi="300"/>
</worksheet>
</file>

<file path=xl/worksheets/sheet1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4-000000000000}">
  <dimension ref="A1:G18"/>
  <sheetViews>
    <sheetView workbookViewId="0"/>
  </sheetViews>
  <sheetFormatPr baseColWidth="10" defaultRowHeight="14.4" x14ac:dyDescent="0.3"/>
  <cols>
    <col min="2" max="2" width="9.6640625" customWidth="1"/>
    <col min="3" max="3" width="119.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HGV-HEP'!A1", "Zurück")</f>
        <v>Zurück</v>
      </c>
    </row>
    <row r="3" spans="1:7" x14ac:dyDescent="0.3">
      <c r="B3" s="7" t="s">
        <v>3394</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827</v>
      </c>
      <c r="C6" s="6" t="s">
        <v>828</v>
      </c>
      <c r="D6" s="9" t="s">
        <v>1860</v>
      </c>
      <c r="E6" s="9" t="s">
        <v>3389</v>
      </c>
      <c r="F6" s="9" t="s">
        <v>77</v>
      </c>
      <c r="G6" s="9" t="s">
        <v>179</v>
      </c>
    </row>
    <row r="7" spans="1:7" ht="25.2" x14ac:dyDescent="0.3">
      <c r="B7" s="12" t="s">
        <v>831</v>
      </c>
      <c r="C7" s="12" t="s">
        <v>832</v>
      </c>
      <c r="D7" s="13" t="s">
        <v>99</v>
      </c>
      <c r="E7" s="13" t="s">
        <v>3390</v>
      </c>
      <c r="F7" s="13" t="s">
        <v>99</v>
      </c>
      <c r="G7" s="13" t="s">
        <v>3391</v>
      </c>
    </row>
    <row r="8" spans="1:7" ht="25.2" x14ac:dyDescent="0.3">
      <c r="B8" s="6" t="s">
        <v>835</v>
      </c>
      <c r="C8" s="6" t="s">
        <v>813</v>
      </c>
      <c r="D8" s="9" t="s">
        <v>3392</v>
      </c>
      <c r="E8" s="9" t="s">
        <v>1965</v>
      </c>
      <c r="F8" s="9" t="s">
        <v>769</v>
      </c>
      <c r="G8" s="9" t="s">
        <v>290</v>
      </c>
    </row>
    <row r="9" spans="1:7" ht="25.2" x14ac:dyDescent="0.3">
      <c r="B9" s="12" t="s">
        <v>838</v>
      </c>
      <c r="C9" s="12" t="s">
        <v>817</v>
      </c>
      <c r="D9" s="13" t="s">
        <v>1007</v>
      </c>
      <c r="E9" s="13" t="s">
        <v>3393</v>
      </c>
      <c r="F9" s="13" t="s">
        <v>211</v>
      </c>
      <c r="G9" s="13" t="s">
        <v>554</v>
      </c>
    </row>
    <row r="10" spans="1:7" ht="25.2" x14ac:dyDescent="0.3">
      <c r="B10" s="6" t="s">
        <v>839</v>
      </c>
      <c r="C10" s="6" t="s">
        <v>840</v>
      </c>
      <c r="D10" s="9" t="s">
        <v>993</v>
      </c>
      <c r="E10" s="9" t="s">
        <v>295</v>
      </c>
      <c r="F10" s="9" t="s">
        <v>95</v>
      </c>
      <c r="G10" s="9" t="s">
        <v>295</v>
      </c>
    </row>
    <row r="11" spans="1:7" ht="25.2" x14ac:dyDescent="0.3">
      <c r="B11" s="12" t="s">
        <v>841</v>
      </c>
      <c r="C11" s="12" t="s">
        <v>842</v>
      </c>
      <c r="D11" s="13" t="s">
        <v>1893</v>
      </c>
      <c r="E11" s="13" t="s">
        <v>554</v>
      </c>
      <c r="F11" s="13" t="s">
        <v>54</v>
      </c>
      <c r="G11" s="13" t="s">
        <v>554</v>
      </c>
    </row>
    <row r="12" spans="1:7" ht="25.2" x14ac:dyDescent="0.3">
      <c r="B12" s="6" t="s">
        <v>843</v>
      </c>
      <c r="C12" s="6" t="s">
        <v>844</v>
      </c>
      <c r="D12" s="9" t="s">
        <v>95</v>
      </c>
      <c r="E12" s="9" t="s">
        <v>175</v>
      </c>
      <c r="F12" s="9" t="s">
        <v>95</v>
      </c>
      <c r="G12" s="9" t="s">
        <v>175</v>
      </c>
    </row>
    <row r="13" spans="1:7" ht="25.2" x14ac:dyDescent="0.3">
      <c r="B13" s="12" t="s">
        <v>847</v>
      </c>
      <c r="C13" s="12" t="s">
        <v>848</v>
      </c>
      <c r="D13" s="13" t="s">
        <v>1092</v>
      </c>
      <c r="E13" s="13" t="s">
        <v>804</v>
      </c>
      <c r="F13" s="13" t="s">
        <v>89</v>
      </c>
      <c r="G13" s="13" t="s">
        <v>804</v>
      </c>
    </row>
    <row r="14" spans="1:7" ht="25.2" x14ac:dyDescent="0.3">
      <c r="B14" s="6" t="s">
        <v>849</v>
      </c>
      <c r="C14" s="6" t="s">
        <v>850</v>
      </c>
      <c r="D14" s="9" t="s">
        <v>1612</v>
      </c>
      <c r="E14" s="9" t="s">
        <v>752</v>
      </c>
      <c r="F14" s="9" t="s">
        <v>149</v>
      </c>
      <c r="G14" s="9" t="s">
        <v>752</v>
      </c>
    </row>
    <row r="15" spans="1:7" ht="25.2" x14ac:dyDescent="0.3">
      <c r="B15" s="12" t="s">
        <v>851</v>
      </c>
      <c r="C15" s="12" t="s">
        <v>852</v>
      </c>
      <c r="D15" s="13" t="s">
        <v>3093</v>
      </c>
      <c r="E15" s="13" t="s">
        <v>2551</v>
      </c>
      <c r="F15" s="13" t="s">
        <v>2100</v>
      </c>
      <c r="G15" s="13" t="s">
        <v>290</v>
      </c>
    </row>
    <row r="16" spans="1:7" ht="25.2" x14ac:dyDescent="0.3">
      <c r="B16" s="6" t="s">
        <v>855</v>
      </c>
      <c r="C16" s="6" t="s">
        <v>819</v>
      </c>
      <c r="D16" s="9" t="s">
        <v>83</v>
      </c>
      <c r="E16" s="9" t="s">
        <v>240</v>
      </c>
      <c r="F16" s="9" t="s">
        <v>83</v>
      </c>
      <c r="G16" s="9" t="s">
        <v>240</v>
      </c>
    </row>
    <row r="17" spans="2:7" ht="25.2" x14ac:dyDescent="0.3">
      <c r="B17" s="12" t="s">
        <v>856</v>
      </c>
      <c r="C17" s="12" t="s">
        <v>857</v>
      </c>
      <c r="D17" s="13" t="s">
        <v>48</v>
      </c>
      <c r="E17" s="13" t="s">
        <v>1980</v>
      </c>
      <c r="F17" s="13" t="s">
        <v>48</v>
      </c>
      <c r="G17" s="13" t="s">
        <v>703</v>
      </c>
    </row>
    <row r="18" spans="2:7" ht="25.2" x14ac:dyDescent="0.3">
      <c r="B18" s="6" t="s">
        <v>858</v>
      </c>
      <c r="C18" s="6" t="s">
        <v>859</v>
      </c>
      <c r="D18" s="9" t="s">
        <v>1027</v>
      </c>
      <c r="E18" s="9" t="s">
        <v>240</v>
      </c>
      <c r="F18" s="9" t="s">
        <v>54</v>
      </c>
      <c r="G18" s="9" t="s">
        <v>240</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E5"/>
  <sheetViews>
    <sheetView workbookViewId="0"/>
  </sheetViews>
  <sheetFormatPr baseColWidth="10" defaultRowHeight="14.4" x14ac:dyDescent="0.3"/>
  <cols>
    <col min="2" max="2" width="9.6640625" customWidth="1"/>
    <col min="3" max="3" width="108.77734375" customWidth="1"/>
    <col min="4" max="4" width="9.6640625" customWidth="1"/>
    <col min="5" max="5" width="138.77734375" customWidth="1"/>
  </cols>
  <sheetData>
    <row r="1" spans="1:5" x14ac:dyDescent="0.3">
      <c r="A1" s="2" t="str">
        <f>HYPERLINK("#'Auswahl Auswertungsmodul'!A1", "Zurück zum Start")</f>
        <v>Zurück zum Start</v>
      </c>
    </row>
    <row r="2" spans="1:5" x14ac:dyDescent="0.3">
      <c r="A2" s="2" t="str">
        <f>HYPERLINK("#'Auswahl WI-NI-A'!A1", "Zurück")</f>
        <v>Zurück</v>
      </c>
    </row>
    <row r="3" spans="1:5" x14ac:dyDescent="0.3">
      <c r="B3" s="7" t="s">
        <v>2766</v>
      </c>
    </row>
    <row r="4" spans="1:5" x14ac:dyDescent="0.3">
      <c r="B4" s="3" t="s">
        <v>35</v>
      </c>
      <c r="C4" s="4" t="s">
        <v>394</v>
      </c>
      <c r="D4" s="3" t="s">
        <v>1765</v>
      </c>
      <c r="E4" s="4" t="s">
        <v>1101</v>
      </c>
    </row>
    <row r="5" spans="1:5" x14ac:dyDescent="0.3">
      <c r="B5" s="5" t="s">
        <v>682</v>
      </c>
      <c r="C5" s="6" t="s">
        <v>683</v>
      </c>
      <c r="D5" s="5" t="s">
        <v>28</v>
      </c>
      <c r="E5" s="6" t="s">
        <v>2765</v>
      </c>
    </row>
  </sheetData>
  <pageMargins left="0.7" right="0.7" top="0.75" bottom="0.75" header="0.3" footer="0.3"/>
  <pageSetup paperSize="9" orientation="portrait" horizontalDpi="300" verticalDpi="300"/>
</worksheet>
</file>

<file path=xl/worksheets/sheet1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4-000000000000}">
  <dimension ref="A1:G19"/>
  <sheetViews>
    <sheetView workbookViewId="0"/>
  </sheetViews>
  <sheetFormatPr baseColWidth="10" defaultRowHeight="14.4" x14ac:dyDescent="0.3"/>
  <cols>
    <col min="2" max="2" width="9.6640625" customWidth="1"/>
    <col min="3" max="3" width="110.441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HGV-HEP'!A1", "Zurück")</f>
        <v>Zurück</v>
      </c>
    </row>
    <row r="3" spans="1:7" x14ac:dyDescent="0.3">
      <c r="B3" s="7" t="s">
        <v>3319</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292</v>
      </c>
      <c r="C7" s="6" t="s">
        <v>285</v>
      </c>
      <c r="D7" s="9" t="s">
        <v>1595</v>
      </c>
      <c r="E7" s="9" t="s">
        <v>211</v>
      </c>
      <c r="F7" s="9" t="s">
        <v>99</v>
      </c>
      <c r="G7" s="9" t="s">
        <v>211</v>
      </c>
    </row>
    <row r="8" spans="1:7" ht="25.2" x14ac:dyDescent="0.3">
      <c r="B8" s="6" t="s">
        <v>293</v>
      </c>
      <c r="C8" s="6" t="s">
        <v>283</v>
      </c>
      <c r="D8" s="9" t="s">
        <v>156</v>
      </c>
      <c r="E8" s="9" t="s">
        <v>211</v>
      </c>
      <c r="F8" s="9" t="s">
        <v>156</v>
      </c>
      <c r="G8" s="9" t="s">
        <v>211</v>
      </c>
    </row>
    <row r="9" spans="1:7" ht="25.2" x14ac:dyDescent="0.3">
      <c r="B9" s="6" t="s">
        <v>296</v>
      </c>
      <c r="C9" s="6" t="s">
        <v>297</v>
      </c>
      <c r="D9" s="9" t="s">
        <v>1096</v>
      </c>
      <c r="E9" s="9" t="s">
        <v>48</v>
      </c>
      <c r="F9" s="9" t="s">
        <v>149</v>
      </c>
      <c r="G9" s="9" t="s">
        <v>48</v>
      </c>
    </row>
    <row r="10" spans="1:7" ht="25.2" x14ac:dyDescent="0.3">
      <c r="B10" s="6" t="s">
        <v>300</v>
      </c>
      <c r="C10" s="6" t="s">
        <v>301</v>
      </c>
      <c r="D10" s="9" t="s">
        <v>1860</v>
      </c>
      <c r="E10" s="9" t="s">
        <v>68</v>
      </c>
      <c r="F10" s="9" t="s">
        <v>77</v>
      </c>
      <c r="G10" s="9" t="s">
        <v>68</v>
      </c>
    </row>
    <row r="11" spans="1:7" ht="25.2" x14ac:dyDescent="0.3">
      <c r="B11" s="6" t="s">
        <v>302</v>
      </c>
      <c r="C11" s="6" t="s">
        <v>303</v>
      </c>
      <c r="D11" s="9" t="s">
        <v>1049</v>
      </c>
      <c r="E11" s="9" t="s">
        <v>68</v>
      </c>
      <c r="F11" s="9" t="s">
        <v>229</v>
      </c>
      <c r="G11" s="9" t="s">
        <v>68</v>
      </c>
    </row>
    <row r="12" spans="1:7" ht="25.2" x14ac:dyDescent="0.3">
      <c r="B12" s="6" t="s">
        <v>306</v>
      </c>
      <c r="C12" s="6" t="s">
        <v>281</v>
      </c>
      <c r="D12" s="9" t="s">
        <v>87</v>
      </c>
      <c r="E12" s="9" t="s">
        <v>51</v>
      </c>
      <c r="F12" s="9" t="s">
        <v>87</v>
      </c>
      <c r="G12" s="9" t="s">
        <v>51</v>
      </c>
    </row>
    <row r="13" spans="1:7" x14ac:dyDescent="0.3">
      <c r="B13" s="23" t="s">
        <v>40</v>
      </c>
      <c r="C13" s="23"/>
      <c r="D13" s="29"/>
      <c r="E13" s="29"/>
      <c r="F13" s="29"/>
      <c r="G13" s="29"/>
    </row>
    <row r="14" spans="1:7" ht="25.2" x14ac:dyDescent="0.3">
      <c r="B14" s="6" t="s">
        <v>307</v>
      </c>
      <c r="C14" s="6" t="s">
        <v>204</v>
      </c>
      <c r="D14" s="9" t="s">
        <v>103</v>
      </c>
      <c r="E14" s="9" t="s">
        <v>87</v>
      </c>
      <c r="F14" s="9" t="s">
        <v>103</v>
      </c>
      <c r="G14" s="9" t="s">
        <v>87</v>
      </c>
    </row>
    <row r="15" spans="1:7" ht="25.2" x14ac:dyDescent="0.3">
      <c r="B15" s="6" t="s">
        <v>308</v>
      </c>
      <c r="C15" s="6" t="s">
        <v>309</v>
      </c>
      <c r="D15" s="9" t="s">
        <v>89</v>
      </c>
      <c r="E15" s="9" t="s">
        <v>87</v>
      </c>
      <c r="F15" s="9" t="s">
        <v>89</v>
      </c>
      <c r="G15" s="9" t="s">
        <v>87</v>
      </c>
    </row>
    <row r="16" spans="1:7" ht="25.2" x14ac:dyDescent="0.3">
      <c r="B16" s="6" t="s">
        <v>310</v>
      </c>
      <c r="C16" s="6" t="s">
        <v>311</v>
      </c>
      <c r="D16" s="9" t="s">
        <v>211</v>
      </c>
      <c r="E16" s="9" t="s">
        <v>83</v>
      </c>
      <c r="F16" s="9" t="s">
        <v>211</v>
      </c>
      <c r="G16" s="9" t="s">
        <v>83</v>
      </c>
    </row>
    <row r="17" spans="2:7" ht="25.2" x14ac:dyDescent="0.3">
      <c r="B17" s="6" t="s">
        <v>312</v>
      </c>
      <c r="C17" s="6" t="s">
        <v>313</v>
      </c>
      <c r="D17" s="9" t="s">
        <v>1328</v>
      </c>
      <c r="E17" s="9" t="s">
        <v>68</v>
      </c>
      <c r="F17" s="9" t="s">
        <v>273</v>
      </c>
      <c r="G17" s="9" t="s">
        <v>68</v>
      </c>
    </row>
    <row r="18" spans="2:7" ht="25.2" x14ac:dyDescent="0.3">
      <c r="B18" s="6" t="s">
        <v>316</v>
      </c>
      <c r="C18" s="6" t="s">
        <v>317</v>
      </c>
      <c r="D18" s="9" t="s">
        <v>211</v>
      </c>
      <c r="E18" s="9" t="s">
        <v>87</v>
      </c>
      <c r="F18" s="9" t="s">
        <v>211</v>
      </c>
      <c r="G18" s="9" t="s">
        <v>87</v>
      </c>
    </row>
    <row r="19" spans="2:7" ht="25.2" x14ac:dyDescent="0.3">
      <c r="B19" s="6" t="s">
        <v>318</v>
      </c>
      <c r="C19" s="6" t="s">
        <v>50</v>
      </c>
      <c r="D19" s="9" t="s">
        <v>51</v>
      </c>
      <c r="E19" s="9" t="s">
        <v>51</v>
      </c>
      <c r="F19" s="9" t="s">
        <v>51</v>
      </c>
      <c r="G19" s="9" t="s">
        <v>51</v>
      </c>
    </row>
  </sheetData>
  <mergeCells count="6">
    <mergeCell ref="B13:G13"/>
    <mergeCell ref="B4:B5"/>
    <mergeCell ref="C4:C5"/>
    <mergeCell ref="D4:E4"/>
    <mergeCell ref="F4:G4"/>
    <mergeCell ref="B6:G6"/>
  </mergeCells>
  <pageMargins left="0.7" right="0.7" top="0.75" bottom="0.75" header="0.3" footer="0.3"/>
  <pageSetup paperSize="9" orientation="portrait" horizontalDpi="300" verticalDpi="300"/>
</worksheet>
</file>

<file path=xl/worksheets/sheet1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4-000000000000}">
  <dimension ref="A1:H21"/>
  <sheetViews>
    <sheetView workbookViewId="0"/>
  </sheetViews>
  <sheetFormatPr baseColWidth="10" defaultRowHeight="14.4" x14ac:dyDescent="0.3"/>
  <cols>
    <col min="2" max="2" width="84.777343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HGV-HEP'!A1", "Zurück")</f>
        <v>Zurück</v>
      </c>
    </row>
    <row r="3" spans="1:8" x14ac:dyDescent="0.3">
      <c r="B3" s="7" t="s">
        <v>4281</v>
      </c>
    </row>
    <row r="4" spans="1:8" x14ac:dyDescent="0.3">
      <c r="B4" s="4" t="s">
        <v>3417</v>
      </c>
      <c r="C4" s="19" t="s">
        <v>3418</v>
      </c>
      <c r="D4" s="19" t="s">
        <v>3812</v>
      </c>
      <c r="E4" s="19" t="s">
        <v>3420</v>
      </c>
      <c r="F4" s="19" t="s">
        <v>3421</v>
      </c>
      <c r="G4" s="19" t="s">
        <v>3422</v>
      </c>
      <c r="H4" s="19" t="s">
        <v>3423</v>
      </c>
    </row>
    <row r="5" spans="1:8" ht="25.2" x14ac:dyDescent="0.3">
      <c r="B5" s="6" t="s">
        <v>3424</v>
      </c>
      <c r="C5" s="9" t="s">
        <v>3939</v>
      </c>
      <c r="D5" s="9" t="s">
        <v>4237</v>
      </c>
      <c r="E5" s="9" t="s">
        <v>1580</v>
      </c>
      <c r="F5" s="9" t="s">
        <v>4238</v>
      </c>
      <c r="G5" s="9" t="s">
        <v>4239</v>
      </c>
      <c r="H5" s="9" t="s">
        <v>4240</v>
      </c>
    </row>
    <row r="6" spans="1:8" ht="25.2" x14ac:dyDescent="0.3">
      <c r="B6" s="12" t="s">
        <v>3427</v>
      </c>
      <c r="C6" s="13" t="s">
        <v>1894</v>
      </c>
      <c r="D6" s="13" t="s">
        <v>4241</v>
      </c>
      <c r="E6" s="13" t="s">
        <v>1580</v>
      </c>
      <c r="F6" s="13" t="s">
        <v>4242</v>
      </c>
      <c r="G6" s="13" t="s">
        <v>4243</v>
      </c>
      <c r="H6" s="13" t="s">
        <v>4243</v>
      </c>
    </row>
    <row r="7" spans="1:8" ht="25.2" x14ac:dyDescent="0.3">
      <c r="B7" s="6" t="s">
        <v>3431</v>
      </c>
      <c r="C7" s="9" t="s">
        <v>1636</v>
      </c>
      <c r="D7" s="9" t="s">
        <v>4244</v>
      </c>
      <c r="E7" s="9" t="s">
        <v>1580</v>
      </c>
      <c r="F7" s="9" t="s">
        <v>4146</v>
      </c>
      <c r="G7" s="9" t="s">
        <v>3670</v>
      </c>
      <c r="H7" s="9" t="s">
        <v>1013</v>
      </c>
    </row>
    <row r="8" spans="1:8" ht="25.2" x14ac:dyDescent="0.3">
      <c r="B8" s="12" t="s">
        <v>3433</v>
      </c>
      <c r="C8" s="13" t="s">
        <v>4245</v>
      </c>
      <c r="D8" s="13" t="s">
        <v>4246</v>
      </c>
      <c r="E8" s="13" t="s">
        <v>1580</v>
      </c>
      <c r="F8" s="13" t="s">
        <v>4247</v>
      </c>
      <c r="G8" s="13" t="s">
        <v>4248</v>
      </c>
      <c r="H8" s="13" t="s">
        <v>4249</v>
      </c>
    </row>
    <row r="9" spans="1:8" ht="25.2" x14ac:dyDescent="0.3">
      <c r="B9" s="6" t="s">
        <v>3435</v>
      </c>
      <c r="C9" s="9" t="s">
        <v>1600</v>
      </c>
      <c r="D9" s="9" t="s">
        <v>4250</v>
      </c>
      <c r="E9" s="9" t="s">
        <v>1580</v>
      </c>
      <c r="F9" s="9" t="s">
        <v>94</v>
      </c>
      <c r="G9" s="9" t="s">
        <v>1606</v>
      </c>
      <c r="H9" s="9" t="s">
        <v>1606</v>
      </c>
    </row>
    <row r="10" spans="1:8" ht="25.2" x14ac:dyDescent="0.3">
      <c r="B10" s="12" t="s">
        <v>3436</v>
      </c>
      <c r="C10" s="13" t="s">
        <v>2085</v>
      </c>
      <c r="D10" s="13" t="s">
        <v>4251</v>
      </c>
      <c r="E10" s="13" t="s">
        <v>1580</v>
      </c>
      <c r="F10" s="13" t="s">
        <v>4252</v>
      </c>
      <c r="G10" s="13" t="s">
        <v>4253</v>
      </c>
      <c r="H10" s="13" t="s">
        <v>4254</v>
      </c>
    </row>
    <row r="11" spans="1:8" ht="25.2" x14ac:dyDescent="0.3">
      <c r="B11" s="6" t="s">
        <v>3439</v>
      </c>
      <c r="C11" s="9" t="s">
        <v>1674</v>
      </c>
      <c r="D11" s="9" t="s">
        <v>4255</v>
      </c>
      <c r="E11" s="9" t="s">
        <v>1580</v>
      </c>
      <c r="F11" s="9" t="s">
        <v>4256</v>
      </c>
      <c r="G11" s="9" t="s">
        <v>429</v>
      </c>
      <c r="H11" s="9" t="s">
        <v>195</v>
      </c>
    </row>
    <row r="12" spans="1:8" ht="25.2" x14ac:dyDescent="0.3">
      <c r="B12" s="12" t="s">
        <v>3440</v>
      </c>
      <c r="C12" s="13" t="s">
        <v>1733</v>
      </c>
      <c r="D12" s="13" t="s">
        <v>4257</v>
      </c>
      <c r="E12" s="13" t="s">
        <v>1580</v>
      </c>
      <c r="F12" s="13" t="s">
        <v>4258</v>
      </c>
      <c r="G12" s="13" t="s">
        <v>769</v>
      </c>
      <c r="H12" s="13" t="s">
        <v>195</v>
      </c>
    </row>
    <row r="13" spans="1:8" ht="25.2" x14ac:dyDescent="0.3">
      <c r="B13" s="6" t="s">
        <v>3441</v>
      </c>
      <c r="C13" s="9" t="s">
        <v>3434</v>
      </c>
      <c r="D13" s="9" t="s">
        <v>4259</v>
      </c>
      <c r="E13" s="9" t="s">
        <v>1580</v>
      </c>
      <c r="F13" s="9" t="s">
        <v>4260</v>
      </c>
      <c r="G13" s="9" t="s">
        <v>4261</v>
      </c>
      <c r="H13" s="9" t="s">
        <v>4262</v>
      </c>
    </row>
    <row r="14" spans="1:8" ht="25.2" x14ac:dyDescent="0.3">
      <c r="B14" s="12" t="s">
        <v>3444</v>
      </c>
      <c r="C14" s="13" t="s">
        <v>3445</v>
      </c>
      <c r="D14" s="13" t="s">
        <v>4263</v>
      </c>
      <c r="E14" s="13" t="s">
        <v>1580</v>
      </c>
      <c r="F14" s="13" t="s">
        <v>4264</v>
      </c>
      <c r="G14" s="13" t="s">
        <v>4265</v>
      </c>
      <c r="H14" s="13" t="s">
        <v>4266</v>
      </c>
    </row>
    <row r="15" spans="1:8" ht="25.2" x14ac:dyDescent="0.3">
      <c r="B15" s="6" t="s">
        <v>3447</v>
      </c>
      <c r="C15" s="9" t="s">
        <v>2031</v>
      </c>
      <c r="D15" s="9" t="s">
        <v>4267</v>
      </c>
      <c r="E15" s="9" t="s">
        <v>1580</v>
      </c>
      <c r="F15" s="9" t="s">
        <v>4268</v>
      </c>
      <c r="G15" s="9" t="s">
        <v>4269</v>
      </c>
      <c r="H15" s="9" t="s">
        <v>3854</v>
      </c>
    </row>
    <row r="16" spans="1:8" ht="25.2" x14ac:dyDescent="0.3">
      <c r="B16" s="12" t="s">
        <v>3450</v>
      </c>
      <c r="C16" s="13" t="s">
        <v>1636</v>
      </c>
      <c r="D16" s="13" t="s">
        <v>4270</v>
      </c>
      <c r="E16" s="13" t="s">
        <v>1580</v>
      </c>
      <c r="F16" s="13" t="s">
        <v>4223</v>
      </c>
      <c r="G16" s="13" t="s">
        <v>4271</v>
      </c>
      <c r="H16" s="13" t="s">
        <v>2577</v>
      </c>
    </row>
    <row r="17" spans="2:8" ht="25.2" x14ac:dyDescent="0.3">
      <c r="B17" s="6" t="s">
        <v>3452</v>
      </c>
      <c r="C17" s="9" t="s">
        <v>1871</v>
      </c>
      <c r="D17" s="9" t="s">
        <v>4272</v>
      </c>
      <c r="E17" s="9" t="s">
        <v>1580</v>
      </c>
      <c r="F17" s="9" t="s">
        <v>964</v>
      </c>
      <c r="G17" s="9" t="s">
        <v>963</v>
      </c>
      <c r="H17" s="9" t="s">
        <v>1860</v>
      </c>
    </row>
    <row r="18" spans="2:8" ht="25.2" x14ac:dyDescent="0.3">
      <c r="B18" s="12" t="s">
        <v>3453</v>
      </c>
      <c r="C18" s="13" t="s">
        <v>1727</v>
      </c>
      <c r="D18" s="13" t="s">
        <v>4273</v>
      </c>
      <c r="E18" s="13" t="s">
        <v>1580</v>
      </c>
      <c r="F18" s="13" t="s">
        <v>405</v>
      </c>
      <c r="G18" s="13" t="s">
        <v>2627</v>
      </c>
      <c r="H18" s="13" t="s">
        <v>2627</v>
      </c>
    </row>
    <row r="19" spans="2:8" ht="25.2" x14ac:dyDescent="0.3">
      <c r="B19" s="6" t="s">
        <v>3455</v>
      </c>
      <c r="C19" s="9" t="s">
        <v>1643</v>
      </c>
      <c r="D19" s="9" t="s">
        <v>4274</v>
      </c>
      <c r="E19" s="9" t="s">
        <v>1580</v>
      </c>
      <c r="F19" s="9" t="s">
        <v>405</v>
      </c>
      <c r="G19" s="9" t="s">
        <v>406</v>
      </c>
      <c r="H19" s="9" t="s">
        <v>406</v>
      </c>
    </row>
    <row r="20" spans="2:8" ht="25.2" x14ac:dyDescent="0.3">
      <c r="B20" s="12" t="s">
        <v>3457</v>
      </c>
      <c r="C20" s="13" t="s">
        <v>1739</v>
      </c>
      <c r="D20" s="13" t="s">
        <v>4275</v>
      </c>
      <c r="E20" s="13" t="s">
        <v>1580</v>
      </c>
      <c r="F20" s="13" t="s">
        <v>221</v>
      </c>
      <c r="G20" s="13" t="s">
        <v>2943</v>
      </c>
      <c r="H20" s="13" t="s">
        <v>2943</v>
      </c>
    </row>
    <row r="21" spans="2:8" ht="25.2" x14ac:dyDescent="0.3">
      <c r="B21" s="10" t="s">
        <v>3459</v>
      </c>
      <c r="C21" s="11" t="s">
        <v>4276</v>
      </c>
      <c r="D21" s="11" t="s">
        <v>4277</v>
      </c>
      <c r="E21" s="11" t="s">
        <v>1580</v>
      </c>
      <c r="F21" s="11" t="s">
        <v>4278</v>
      </c>
      <c r="G21" s="11" t="s">
        <v>4279</v>
      </c>
      <c r="H21" s="11" t="s">
        <v>4280</v>
      </c>
    </row>
  </sheetData>
  <pageMargins left="0.7" right="0.7" top="0.75" bottom="0.75" header="0.3" footer="0.3"/>
  <pageSetup paperSize="9" orientation="portrait" horizontalDpi="300" verticalDpi="300"/>
</worksheet>
</file>

<file path=xl/worksheets/sheet1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4-000000000000}">
  <dimension ref="A1:H21"/>
  <sheetViews>
    <sheetView workbookViewId="0"/>
  </sheetViews>
  <sheetFormatPr baseColWidth="10" defaultRowHeight="14.4" x14ac:dyDescent="0.3"/>
  <cols>
    <col min="2" max="2" width="87.3320312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HGV-HEP'!A1", "Zurück")</f>
        <v>Zurück</v>
      </c>
    </row>
    <row r="3" spans="1:8" x14ac:dyDescent="0.3">
      <c r="B3" s="7" t="s">
        <v>3708</v>
      </c>
    </row>
    <row r="4" spans="1:8" x14ac:dyDescent="0.3">
      <c r="B4" s="4" t="s">
        <v>3417</v>
      </c>
      <c r="C4" s="19" t="s">
        <v>3418</v>
      </c>
      <c r="D4" s="19" t="s">
        <v>3419</v>
      </c>
      <c r="E4" s="19" t="s">
        <v>3420</v>
      </c>
      <c r="F4" s="19" t="s">
        <v>3421</v>
      </c>
      <c r="G4" s="19" t="s">
        <v>3422</v>
      </c>
      <c r="H4" s="19" t="s">
        <v>3423</v>
      </c>
    </row>
    <row r="5" spans="1:8" ht="25.2" x14ac:dyDescent="0.3">
      <c r="B5" s="6" t="s">
        <v>3424</v>
      </c>
      <c r="C5" s="9" t="s">
        <v>3681</v>
      </c>
      <c r="D5" s="9" t="s">
        <v>3682</v>
      </c>
      <c r="E5" s="9" t="s">
        <v>1580</v>
      </c>
      <c r="F5" s="9" t="s">
        <v>3683</v>
      </c>
      <c r="G5" s="9" t="s">
        <v>3684</v>
      </c>
      <c r="H5" s="9" t="s">
        <v>3684</v>
      </c>
    </row>
    <row r="6" spans="1:8" ht="25.2" x14ac:dyDescent="0.3">
      <c r="B6" s="12" t="s">
        <v>3427</v>
      </c>
      <c r="C6" s="13" t="s">
        <v>1894</v>
      </c>
      <c r="D6" s="13" t="s">
        <v>3685</v>
      </c>
      <c r="E6" s="13" t="s">
        <v>1580</v>
      </c>
      <c r="F6" s="13" t="s">
        <v>76</v>
      </c>
      <c r="G6" s="13" t="s">
        <v>76</v>
      </c>
      <c r="H6" s="13" t="s">
        <v>76</v>
      </c>
    </row>
    <row r="7" spans="1:8" ht="25.2" x14ac:dyDescent="0.3">
      <c r="B7" s="6" t="s">
        <v>3431</v>
      </c>
      <c r="C7" s="9" t="s">
        <v>1650</v>
      </c>
      <c r="D7" s="9" t="s">
        <v>3686</v>
      </c>
      <c r="E7" s="9" t="s">
        <v>1580</v>
      </c>
      <c r="F7" s="9" t="s">
        <v>1860</v>
      </c>
      <c r="G7" s="9" t="s">
        <v>77</v>
      </c>
      <c r="H7" s="9" t="s">
        <v>87</v>
      </c>
    </row>
    <row r="8" spans="1:8" ht="25.2" x14ac:dyDescent="0.3">
      <c r="B8" s="12" t="s">
        <v>3433</v>
      </c>
      <c r="C8" s="13" t="s">
        <v>1931</v>
      </c>
      <c r="D8" s="13" t="s">
        <v>3687</v>
      </c>
      <c r="E8" s="13" t="s">
        <v>1580</v>
      </c>
      <c r="F8" s="13" t="s">
        <v>1030</v>
      </c>
      <c r="G8" s="13" t="s">
        <v>1724</v>
      </c>
      <c r="H8" s="13" t="s">
        <v>1394</v>
      </c>
    </row>
    <row r="9" spans="1:8" ht="25.2" x14ac:dyDescent="0.3">
      <c r="B9" s="6" t="s">
        <v>3435</v>
      </c>
      <c r="C9" s="9" t="s">
        <v>1600</v>
      </c>
      <c r="D9" s="9" t="s">
        <v>3665</v>
      </c>
      <c r="E9" s="9" t="s">
        <v>1580</v>
      </c>
      <c r="F9" s="9" t="s">
        <v>86</v>
      </c>
      <c r="G9" s="9" t="s">
        <v>87</v>
      </c>
      <c r="H9" s="9" t="s">
        <v>87</v>
      </c>
    </row>
    <row r="10" spans="1:8" ht="25.2" x14ac:dyDescent="0.3">
      <c r="B10" s="12" t="s">
        <v>3436</v>
      </c>
      <c r="C10" s="13" t="s">
        <v>3598</v>
      </c>
      <c r="D10" s="13" t="s">
        <v>3688</v>
      </c>
      <c r="E10" s="13" t="s">
        <v>1580</v>
      </c>
      <c r="F10" s="13" t="s">
        <v>1062</v>
      </c>
      <c r="G10" s="13" t="s">
        <v>1062</v>
      </c>
      <c r="H10" s="13" t="s">
        <v>98</v>
      </c>
    </row>
    <row r="11" spans="1:8" ht="25.2" x14ac:dyDescent="0.3">
      <c r="B11" s="6" t="s">
        <v>3439</v>
      </c>
      <c r="C11" s="9" t="s">
        <v>1986</v>
      </c>
      <c r="D11" s="9" t="s">
        <v>3689</v>
      </c>
      <c r="E11" s="9" t="s">
        <v>1580</v>
      </c>
      <c r="F11" s="9" t="s">
        <v>1003</v>
      </c>
      <c r="G11" s="9" t="s">
        <v>44</v>
      </c>
      <c r="H11" s="9" t="s">
        <v>211</v>
      </c>
    </row>
    <row r="12" spans="1:8" ht="25.2" x14ac:dyDescent="0.3">
      <c r="B12" s="12" t="s">
        <v>3440</v>
      </c>
      <c r="C12" s="13" t="s">
        <v>1718</v>
      </c>
      <c r="D12" s="13" t="s">
        <v>3690</v>
      </c>
      <c r="E12" s="13" t="s">
        <v>1580</v>
      </c>
      <c r="F12" s="13" t="s">
        <v>43</v>
      </c>
      <c r="G12" s="13" t="s">
        <v>1064</v>
      </c>
      <c r="H12" s="13" t="s">
        <v>1064</v>
      </c>
    </row>
    <row r="13" spans="1:8" ht="25.2" x14ac:dyDescent="0.3">
      <c r="B13" s="6" t="s">
        <v>3441</v>
      </c>
      <c r="C13" s="9" t="s">
        <v>3434</v>
      </c>
      <c r="D13" s="9" t="s">
        <v>3691</v>
      </c>
      <c r="E13" s="9" t="s">
        <v>1580</v>
      </c>
      <c r="F13" s="9" t="s">
        <v>194</v>
      </c>
      <c r="G13" s="9" t="s">
        <v>3692</v>
      </c>
      <c r="H13" s="9" t="s">
        <v>3692</v>
      </c>
    </row>
    <row r="14" spans="1:8" ht="25.2" x14ac:dyDescent="0.3">
      <c r="B14" s="12" t="s">
        <v>3444</v>
      </c>
      <c r="C14" s="13" t="s">
        <v>3693</v>
      </c>
      <c r="D14" s="13" t="s">
        <v>3694</v>
      </c>
      <c r="E14" s="13" t="s">
        <v>1580</v>
      </c>
      <c r="F14" s="13" t="s">
        <v>2447</v>
      </c>
      <c r="G14" s="13" t="s">
        <v>1216</v>
      </c>
      <c r="H14" s="13" t="s">
        <v>3695</v>
      </c>
    </row>
    <row r="15" spans="1:8" ht="25.2" x14ac:dyDescent="0.3">
      <c r="B15" s="6" t="s">
        <v>3447</v>
      </c>
      <c r="C15" s="9" t="s">
        <v>1736</v>
      </c>
      <c r="D15" s="9" t="s">
        <v>3696</v>
      </c>
      <c r="E15" s="9" t="s">
        <v>1580</v>
      </c>
      <c r="F15" s="9" t="s">
        <v>98</v>
      </c>
      <c r="G15" s="9" t="s">
        <v>3697</v>
      </c>
      <c r="H15" s="9" t="s">
        <v>3697</v>
      </c>
    </row>
    <row r="16" spans="1:8" ht="25.2" x14ac:dyDescent="0.3">
      <c r="B16" s="12" t="s">
        <v>3450</v>
      </c>
      <c r="C16" s="13" t="s">
        <v>1636</v>
      </c>
      <c r="D16" s="13" t="s">
        <v>3698</v>
      </c>
      <c r="E16" s="13" t="s">
        <v>1580</v>
      </c>
      <c r="F16" s="13" t="s">
        <v>76</v>
      </c>
      <c r="G16" s="13" t="s">
        <v>76</v>
      </c>
      <c r="H16" s="13" t="s">
        <v>76</v>
      </c>
    </row>
    <row r="17" spans="2:8" ht="25.2" x14ac:dyDescent="0.3">
      <c r="B17" s="6" t="s">
        <v>3452</v>
      </c>
      <c r="C17" s="9" t="s">
        <v>1871</v>
      </c>
      <c r="D17" s="9" t="s">
        <v>3699</v>
      </c>
      <c r="E17" s="9" t="s">
        <v>3429</v>
      </c>
      <c r="F17" s="9" t="s">
        <v>3430</v>
      </c>
      <c r="G17" s="9" t="s">
        <v>3430</v>
      </c>
      <c r="H17" s="9" t="s">
        <v>3430</v>
      </c>
    </row>
    <row r="18" spans="2:8" ht="25.2" x14ac:dyDescent="0.3">
      <c r="B18" s="12" t="s">
        <v>3453</v>
      </c>
      <c r="C18" s="13" t="s">
        <v>2031</v>
      </c>
      <c r="D18" s="13" t="s">
        <v>3700</v>
      </c>
      <c r="E18" s="13" t="s">
        <v>1580</v>
      </c>
      <c r="F18" s="13" t="s">
        <v>43</v>
      </c>
      <c r="G18" s="13" t="s">
        <v>43</v>
      </c>
      <c r="H18" s="13" t="s">
        <v>43</v>
      </c>
    </row>
    <row r="19" spans="2:8" ht="25.2" x14ac:dyDescent="0.3">
      <c r="B19" s="6" t="s">
        <v>3455</v>
      </c>
      <c r="C19" s="9" t="s">
        <v>1693</v>
      </c>
      <c r="D19" s="9" t="s">
        <v>3701</v>
      </c>
      <c r="E19" s="9" t="s">
        <v>1580</v>
      </c>
      <c r="F19" s="9" t="s">
        <v>88</v>
      </c>
      <c r="G19" s="9" t="s">
        <v>89</v>
      </c>
      <c r="H19" s="9" t="s">
        <v>89</v>
      </c>
    </row>
    <row r="20" spans="2:8" ht="25.2" x14ac:dyDescent="0.3">
      <c r="B20" s="12" t="s">
        <v>3457</v>
      </c>
      <c r="C20" s="13" t="s">
        <v>1711</v>
      </c>
      <c r="D20" s="13" t="s">
        <v>3702</v>
      </c>
      <c r="E20" s="13" t="s">
        <v>1580</v>
      </c>
      <c r="F20" s="13" t="s">
        <v>210</v>
      </c>
      <c r="G20" s="13" t="s">
        <v>1008</v>
      </c>
      <c r="H20" s="13" t="s">
        <v>1008</v>
      </c>
    </row>
    <row r="21" spans="2:8" ht="25.2" x14ac:dyDescent="0.3">
      <c r="B21" s="10" t="s">
        <v>3459</v>
      </c>
      <c r="C21" s="11" t="s">
        <v>3703</v>
      </c>
      <c r="D21" s="11" t="s">
        <v>3704</v>
      </c>
      <c r="E21" s="11" t="s">
        <v>1580</v>
      </c>
      <c r="F21" s="11" t="s">
        <v>3705</v>
      </c>
      <c r="G21" s="11" t="s">
        <v>3706</v>
      </c>
      <c r="H21" s="11" t="s">
        <v>3707</v>
      </c>
    </row>
  </sheetData>
  <pageMargins left="0.7" right="0.7" top="0.75" bottom="0.75" header="0.3" footer="0.3"/>
  <pageSetup paperSize="9" orientation="portrait" horizontalDpi="300" verticalDpi="300"/>
</worksheet>
</file>

<file path=xl/worksheets/sheet1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4-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HGV-HEP'!A1", "Zurück")</f>
        <v>Zurück</v>
      </c>
    </row>
  </sheetData>
  <pageMargins left="0.7" right="0.7" top="0.75" bottom="0.75" header="0.3" footer="0.3"/>
  <pageSetup paperSize="9" orientation="portrait" horizontalDpi="300" verticalDpi="300"/>
</worksheet>
</file>

<file path=xl/worksheets/sheet1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4-000000000000}">
  <dimension ref="A1:I6"/>
  <sheetViews>
    <sheetView workbookViewId="0"/>
  </sheetViews>
  <sheetFormatPr baseColWidth="10" defaultRowHeight="14.4" x14ac:dyDescent="0.3"/>
  <cols>
    <col min="2" max="2" width="9.6640625" customWidth="1"/>
    <col min="3" max="3" width="23" customWidth="1"/>
    <col min="4" max="4" width="35.6640625" customWidth="1"/>
    <col min="5" max="5" width="33.6640625" customWidth="1"/>
    <col min="6" max="6" width="20.6640625" customWidth="1"/>
    <col min="7" max="7" width="19.6640625" customWidth="1"/>
    <col min="8" max="8" width="31.6640625" customWidth="1"/>
    <col min="9" max="9" width="24.6640625" customWidth="1"/>
  </cols>
  <sheetData>
    <row r="1" spans="1:9" x14ac:dyDescent="0.3">
      <c r="A1" s="2" t="str">
        <f>HYPERLINK("#'Auswahl Auswertungsmodul'!A1", "Zurück zum Start")</f>
        <v>Zurück zum Start</v>
      </c>
    </row>
    <row r="2" spans="1:9" x14ac:dyDescent="0.3">
      <c r="A2" s="2" t="str">
        <f>HYPERLINK("#'Auswahl HGV-HEP'!A1", "Zurück")</f>
        <v>Zurück</v>
      </c>
    </row>
    <row r="3" spans="1:9" x14ac:dyDescent="0.3">
      <c r="B3" s="7" t="s">
        <v>4442</v>
      </c>
    </row>
    <row r="4" spans="1:9" x14ac:dyDescent="0.3">
      <c r="B4" s="4" t="s">
        <v>35</v>
      </c>
      <c r="C4" s="4" t="s">
        <v>394</v>
      </c>
      <c r="D4" s="19" t="s">
        <v>4423</v>
      </c>
      <c r="E4" s="19" t="s">
        <v>4424</v>
      </c>
      <c r="F4" s="19" t="s">
        <v>4425</v>
      </c>
      <c r="G4" s="19" t="s">
        <v>4426</v>
      </c>
      <c r="H4" s="19" t="s">
        <v>4427</v>
      </c>
      <c r="I4" s="19" t="s">
        <v>4428</v>
      </c>
    </row>
    <row r="5" spans="1:9" x14ac:dyDescent="0.3">
      <c r="B5" s="6" t="s">
        <v>835</v>
      </c>
      <c r="C5" s="6" t="s">
        <v>813</v>
      </c>
      <c r="D5" s="9" t="s">
        <v>1587</v>
      </c>
      <c r="E5" s="9" t="s">
        <v>1580</v>
      </c>
      <c r="F5" s="9" t="s">
        <v>1580</v>
      </c>
      <c r="G5" s="9" t="s">
        <v>1580</v>
      </c>
      <c r="H5" s="9" t="s">
        <v>1580</v>
      </c>
      <c r="I5" s="9" t="s">
        <v>1580</v>
      </c>
    </row>
    <row r="6" spans="1:9" x14ac:dyDescent="0.3">
      <c r="B6" s="12" t="s">
        <v>838</v>
      </c>
      <c r="C6" s="12" t="s">
        <v>817</v>
      </c>
      <c r="D6" s="13" t="s">
        <v>1587</v>
      </c>
      <c r="E6" s="13" t="s">
        <v>1580</v>
      </c>
      <c r="F6" s="13" t="s">
        <v>1580</v>
      </c>
      <c r="G6" s="13" t="s">
        <v>1580</v>
      </c>
      <c r="H6" s="13" t="s">
        <v>1580</v>
      </c>
      <c r="I6" s="13" t="s">
        <v>1580</v>
      </c>
    </row>
  </sheetData>
  <pageMargins left="0.7" right="0.7" top="0.75" bottom="0.75" header="0.3" footer="0.3"/>
  <pageSetup paperSize="9" orientation="portrait" horizontalDpi="300" verticalDpi="300"/>
</worksheet>
</file>

<file path=xl/worksheets/sheet1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4-000000000000}">
  <dimension ref="A1:K32"/>
  <sheetViews>
    <sheetView workbookViewId="0"/>
  </sheetViews>
  <sheetFormatPr baseColWidth="10" defaultRowHeight="14.4" x14ac:dyDescent="0.3"/>
  <cols>
    <col min="2" max="2" width="9.6640625" customWidth="1"/>
    <col min="3" max="3" width="102.777343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HGV-HEP'!A1", "Zurück")</f>
        <v>Zurück</v>
      </c>
    </row>
    <row r="3" spans="1:11" x14ac:dyDescent="0.3">
      <c r="B3" s="7" t="s">
        <v>4512</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827</v>
      </c>
      <c r="C6" s="6" t="s">
        <v>828</v>
      </c>
      <c r="D6" s="6" t="s">
        <v>1621</v>
      </c>
      <c r="E6" s="9" t="s">
        <v>1587</v>
      </c>
      <c r="F6" s="9" t="s">
        <v>1580</v>
      </c>
      <c r="G6" s="9" t="s">
        <v>1587</v>
      </c>
      <c r="H6" s="9" t="s">
        <v>1580</v>
      </c>
      <c r="I6" s="9" t="s">
        <v>1580</v>
      </c>
      <c r="J6" s="9" t="s">
        <v>1580</v>
      </c>
      <c r="K6" s="9" t="s">
        <v>1683</v>
      </c>
    </row>
    <row r="7" spans="1:11" x14ac:dyDescent="0.3">
      <c r="B7" s="6" t="s">
        <v>827</v>
      </c>
      <c r="C7" s="6" t="s">
        <v>828</v>
      </c>
      <c r="D7" s="6" t="s">
        <v>4452</v>
      </c>
      <c r="E7" s="9" t="s">
        <v>1580</v>
      </c>
      <c r="F7" s="9" t="s">
        <v>1580</v>
      </c>
      <c r="G7" s="9" t="s">
        <v>1580</v>
      </c>
      <c r="H7" s="9" t="s">
        <v>1580</v>
      </c>
      <c r="I7" s="9" t="s">
        <v>1580</v>
      </c>
      <c r="J7" s="9" t="s">
        <v>1580</v>
      </c>
      <c r="K7" s="9" t="s">
        <v>1580</v>
      </c>
    </row>
    <row r="8" spans="1:11" x14ac:dyDescent="0.3">
      <c r="B8" s="6" t="s">
        <v>831</v>
      </c>
      <c r="C8" s="6" t="s">
        <v>832</v>
      </c>
      <c r="D8" s="6" t="s">
        <v>1621</v>
      </c>
      <c r="E8" s="9" t="s">
        <v>1592</v>
      </c>
      <c r="F8" s="9" t="s">
        <v>1580</v>
      </c>
      <c r="G8" s="9" t="s">
        <v>1580</v>
      </c>
      <c r="H8" s="9" t="s">
        <v>1580</v>
      </c>
      <c r="I8" s="9" t="s">
        <v>1580</v>
      </c>
      <c r="J8" s="9" t="s">
        <v>1580</v>
      </c>
      <c r="K8" s="9" t="s">
        <v>1587</v>
      </c>
    </row>
    <row r="9" spans="1:11" x14ac:dyDescent="0.3">
      <c r="B9" s="6" t="s">
        <v>831</v>
      </c>
      <c r="C9" s="6" t="s">
        <v>832</v>
      </c>
      <c r="D9" s="6" t="s">
        <v>4452</v>
      </c>
      <c r="E9" s="9" t="s">
        <v>1580</v>
      </c>
      <c r="F9" s="9" t="s">
        <v>1580</v>
      </c>
      <c r="G9" s="9" t="s">
        <v>1580</v>
      </c>
      <c r="H9" s="9" t="s">
        <v>1580</v>
      </c>
      <c r="I9" s="9" t="s">
        <v>1580</v>
      </c>
      <c r="J9" s="9" t="s">
        <v>1580</v>
      </c>
      <c r="K9" s="9" t="s">
        <v>1580</v>
      </c>
    </row>
    <row r="10" spans="1:11" x14ac:dyDescent="0.3">
      <c r="B10" s="6" t="s">
        <v>835</v>
      </c>
      <c r="C10" s="6" t="s">
        <v>813</v>
      </c>
      <c r="D10" s="6" t="s">
        <v>1621</v>
      </c>
      <c r="E10" s="9" t="s">
        <v>1580</v>
      </c>
      <c r="F10" s="9" t="s">
        <v>1580</v>
      </c>
      <c r="G10" s="9" t="s">
        <v>1578</v>
      </c>
      <c r="H10" s="9" t="s">
        <v>1580</v>
      </c>
      <c r="I10" s="9" t="s">
        <v>1580</v>
      </c>
      <c r="J10" s="9" t="s">
        <v>1580</v>
      </c>
      <c r="K10" s="9" t="s">
        <v>1582</v>
      </c>
    </row>
    <row r="11" spans="1:11" x14ac:dyDescent="0.3">
      <c r="B11" s="6" t="s">
        <v>835</v>
      </c>
      <c r="C11" s="6" t="s">
        <v>813</v>
      </c>
      <c r="D11" s="6" t="s">
        <v>4452</v>
      </c>
      <c r="E11" s="9" t="s">
        <v>1580</v>
      </c>
      <c r="F11" s="9" t="s">
        <v>1580</v>
      </c>
      <c r="G11" s="9" t="s">
        <v>1580</v>
      </c>
      <c r="H11" s="9" t="s">
        <v>1580</v>
      </c>
      <c r="I11" s="9" t="s">
        <v>1580</v>
      </c>
      <c r="J11" s="9" t="s">
        <v>1580</v>
      </c>
      <c r="K11" s="9" t="s">
        <v>1580</v>
      </c>
    </row>
    <row r="12" spans="1:11" x14ac:dyDescent="0.3">
      <c r="B12" s="6" t="s">
        <v>838</v>
      </c>
      <c r="C12" s="6" t="s">
        <v>817</v>
      </c>
      <c r="D12" s="6" t="s">
        <v>1621</v>
      </c>
      <c r="E12" s="9" t="s">
        <v>1586</v>
      </c>
      <c r="F12" s="9" t="s">
        <v>1580</v>
      </c>
      <c r="G12" s="9" t="s">
        <v>1587</v>
      </c>
      <c r="H12" s="9" t="s">
        <v>1580</v>
      </c>
      <c r="I12" s="9" t="s">
        <v>1580</v>
      </c>
      <c r="J12" s="9" t="s">
        <v>1580</v>
      </c>
      <c r="K12" s="9" t="s">
        <v>1586</v>
      </c>
    </row>
    <row r="13" spans="1:11" x14ac:dyDescent="0.3">
      <c r="B13" s="6" t="s">
        <v>838</v>
      </c>
      <c r="C13" s="6" t="s">
        <v>817</v>
      </c>
      <c r="D13" s="6" t="s">
        <v>4452</v>
      </c>
      <c r="E13" s="9" t="s">
        <v>1580</v>
      </c>
      <c r="F13" s="9" t="s">
        <v>1580</v>
      </c>
      <c r="G13" s="9" t="s">
        <v>1580</v>
      </c>
      <c r="H13" s="9" t="s">
        <v>1580</v>
      </c>
      <c r="I13" s="9" t="s">
        <v>1580</v>
      </c>
      <c r="J13" s="9" t="s">
        <v>1580</v>
      </c>
      <c r="K13" s="9" t="s">
        <v>1580</v>
      </c>
    </row>
    <row r="14" spans="1:11" x14ac:dyDescent="0.3">
      <c r="B14" s="6" t="s">
        <v>839</v>
      </c>
      <c r="C14" s="6" t="s">
        <v>840</v>
      </c>
      <c r="D14" s="6" t="s">
        <v>1621</v>
      </c>
      <c r="E14" s="9" t="s">
        <v>1587</v>
      </c>
      <c r="F14" s="9" t="s">
        <v>1580</v>
      </c>
      <c r="G14" s="9" t="s">
        <v>1580</v>
      </c>
      <c r="H14" s="9" t="s">
        <v>1580</v>
      </c>
      <c r="I14" s="9" t="s">
        <v>1580</v>
      </c>
      <c r="J14" s="9" t="s">
        <v>1580</v>
      </c>
      <c r="K14" s="9" t="s">
        <v>1587</v>
      </c>
    </row>
    <row r="15" spans="1:11" x14ac:dyDescent="0.3">
      <c r="B15" s="6" t="s">
        <v>839</v>
      </c>
      <c r="C15" s="6" t="s">
        <v>840</v>
      </c>
      <c r="D15" s="6" t="s">
        <v>4452</v>
      </c>
      <c r="E15" s="9" t="s">
        <v>1580</v>
      </c>
      <c r="F15" s="9" t="s">
        <v>1580</v>
      </c>
      <c r="G15" s="9" t="s">
        <v>1580</v>
      </c>
      <c r="H15" s="9" t="s">
        <v>1580</v>
      </c>
      <c r="I15" s="9" t="s">
        <v>1580</v>
      </c>
      <c r="J15" s="9" t="s">
        <v>1580</v>
      </c>
      <c r="K15" s="9" t="s">
        <v>1580</v>
      </c>
    </row>
    <row r="16" spans="1:11" x14ac:dyDescent="0.3">
      <c r="B16" s="6" t="s">
        <v>841</v>
      </c>
      <c r="C16" s="6" t="s">
        <v>842</v>
      </c>
      <c r="D16" s="6" t="s">
        <v>1621</v>
      </c>
      <c r="E16" s="9" t="s">
        <v>1587</v>
      </c>
      <c r="F16" s="9" t="s">
        <v>1580</v>
      </c>
      <c r="G16" s="9" t="s">
        <v>1580</v>
      </c>
      <c r="H16" s="9" t="s">
        <v>1580</v>
      </c>
      <c r="I16" s="9" t="s">
        <v>1580</v>
      </c>
      <c r="J16" s="9" t="s">
        <v>1580</v>
      </c>
      <c r="K16" s="9" t="s">
        <v>1580</v>
      </c>
    </row>
    <row r="17" spans="2:11" x14ac:dyDescent="0.3">
      <c r="B17" s="6" t="s">
        <v>841</v>
      </c>
      <c r="C17" s="6" t="s">
        <v>842</v>
      </c>
      <c r="D17" s="6" t="s">
        <v>4452</v>
      </c>
      <c r="E17" s="9" t="s">
        <v>1580</v>
      </c>
      <c r="F17" s="9" t="s">
        <v>1580</v>
      </c>
      <c r="G17" s="9" t="s">
        <v>1580</v>
      </c>
      <c r="H17" s="9" t="s">
        <v>1580</v>
      </c>
      <c r="I17" s="9" t="s">
        <v>1580</v>
      </c>
      <c r="J17" s="9" t="s">
        <v>1580</v>
      </c>
      <c r="K17" s="9" t="s">
        <v>1580</v>
      </c>
    </row>
    <row r="18" spans="2:11" x14ac:dyDescent="0.3">
      <c r="B18" s="6" t="s">
        <v>843</v>
      </c>
      <c r="C18" s="6" t="s">
        <v>844</v>
      </c>
      <c r="D18" s="6" t="s">
        <v>1621</v>
      </c>
      <c r="E18" s="9" t="s">
        <v>1580</v>
      </c>
      <c r="F18" s="9" t="s">
        <v>1580</v>
      </c>
      <c r="G18" s="9" t="s">
        <v>1580</v>
      </c>
      <c r="H18" s="9" t="s">
        <v>1580</v>
      </c>
      <c r="I18" s="9" t="s">
        <v>1580</v>
      </c>
      <c r="J18" s="9" t="s">
        <v>1580</v>
      </c>
      <c r="K18" s="9" t="s">
        <v>1580</v>
      </c>
    </row>
    <row r="19" spans="2:11" x14ac:dyDescent="0.3">
      <c r="B19" s="6" t="s">
        <v>843</v>
      </c>
      <c r="C19" s="6" t="s">
        <v>844</v>
      </c>
      <c r="D19" s="6" t="s">
        <v>4452</v>
      </c>
      <c r="E19" s="9" t="s">
        <v>1580</v>
      </c>
      <c r="F19" s="9" t="s">
        <v>1580</v>
      </c>
      <c r="G19" s="9" t="s">
        <v>1580</v>
      </c>
      <c r="H19" s="9" t="s">
        <v>1580</v>
      </c>
      <c r="I19" s="9" t="s">
        <v>1580</v>
      </c>
      <c r="J19" s="9" t="s">
        <v>1580</v>
      </c>
      <c r="K19" s="9" t="s">
        <v>1580</v>
      </c>
    </row>
    <row r="20" spans="2:11" x14ac:dyDescent="0.3">
      <c r="B20" s="6" t="s">
        <v>847</v>
      </c>
      <c r="C20" s="6" t="s">
        <v>848</v>
      </c>
      <c r="D20" s="6" t="s">
        <v>1621</v>
      </c>
      <c r="E20" s="9" t="s">
        <v>1587</v>
      </c>
      <c r="F20" s="9" t="s">
        <v>1580</v>
      </c>
      <c r="G20" s="9" t="s">
        <v>1587</v>
      </c>
      <c r="H20" s="9" t="s">
        <v>1580</v>
      </c>
      <c r="I20" s="9" t="s">
        <v>1580</v>
      </c>
      <c r="J20" s="9" t="s">
        <v>1580</v>
      </c>
      <c r="K20" s="9" t="s">
        <v>1580</v>
      </c>
    </row>
    <row r="21" spans="2:11" x14ac:dyDescent="0.3">
      <c r="B21" s="6" t="s">
        <v>847</v>
      </c>
      <c r="C21" s="6" t="s">
        <v>848</v>
      </c>
      <c r="D21" s="6" t="s">
        <v>4452</v>
      </c>
      <c r="E21" s="9" t="s">
        <v>1580</v>
      </c>
      <c r="F21" s="9" t="s">
        <v>1580</v>
      </c>
      <c r="G21" s="9" t="s">
        <v>1580</v>
      </c>
      <c r="H21" s="9" t="s">
        <v>1580</v>
      </c>
      <c r="I21" s="9" t="s">
        <v>1580</v>
      </c>
      <c r="J21" s="9" t="s">
        <v>1580</v>
      </c>
      <c r="K21" s="9" t="s">
        <v>1580</v>
      </c>
    </row>
    <row r="22" spans="2:11" x14ac:dyDescent="0.3">
      <c r="B22" s="6" t="s">
        <v>849</v>
      </c>
      <c r="C22" s="6" t="s">
        <v>850</v>
      </c>
      <c r="D22" s="6" t="s">
        <v>1621</v>
      </c>
      <c r="E22" s="9" t="s">
        <v>1586</v>
      </c>
      <c r="F22" s="9" t="s">
        <v>1580</v>
      </c>
      <c r="G22" s="9" t="s">
        <v>1587</v>
      </c>
      <c r="H22" s="9" t="s">
        <v>1580</v>
      </c>
      <c r="I22" s="9" t="s">
        <v>1580</v>
      </c>
      <c r="J22" s="9" t="s">
        <v>1580</v>
      </c>
      <c r="K22" s="9" t="s">
        <v>1586</v>
      </c>
    </row>
    <row r="23" spans="2:11" x14ac:dyDescent="0.3">
      <c r="B23" s="6" t="s">
        <v>849</v>
      </c>
      <c r="C23" s="6" t="s">
        <v>850</v>
      </c>
      <c r="D23" s="6" t="s">
        <v>4452</v>
      </c>
      <c r="E23" s="9" t="s">
        <v>1580</v>
      </c>
      <c r="F23" s="9" t="s">
        <v>1580</v>
      </c>
      <c r="G23" s="9" t="s">
        <v>1580</v>
      </c>
      <c r="H23" s="9" t="s">
        <v>1580</v>
      </c>
      <c r="I23" s="9" t="s">
        <v>1580</v>
      </c>
      <c r="J23" s="9" t="s">
        <v>1580</v>
      </c>
      <c r="K23" s="9" t="s">
        <v>1580</v>
      </c>
    </row>
    <row r="24" spans="2:11" x14ac:dyDescent="0.3">
      <c r="B24" s="6" t="s">
        <v>851</v>
      </c>
      <c r="C24" s="6" t="s">
        <v>852</v>
      </c>
      <c r="D24" s="6" t="s">
        <v>1621</v>
      </c>
      <c r="E24" s="9" t="s">
        <v>1683</v>
      </c>
      <c r="F24" s="9" t="s">
        <v>1580</v>
      </c>
      <c r="G24" s="9" t="s">
        <v>1586</v>
      </c>
      <c r="H24" s="9" t="s">
        <v>1580</v>
      </c>
      <c r="I24" s="9" t="s">
        <v>1580</v>
      </c>
      <c r="J24" s="9" t="s">
        <v>1580</v>
      </c>
      <c r="K24" s="9" t="s">
        <v>1683</v>
      </c>
    </row>
    <row r="25" spans="2:11" x14ac:dyDescent="0.3">
      <c r="B25" s="6" t="s">
        <v>851</v>
      </c>
      <c r="C25" s="6" t="s">
        <v>852</v>
      </c>
      <c r="D25" s="6" t="s">
        <v>4452</v>
      </c>
      <c r="E25" s="9" t="s">
        <v>1580</v>
      </c>
      <c r="F25" s="9" t="s">
        <v>1580</v>
      </c>
      <c r="G25" s="9" t="s">
        <v>1580</v>
      </c>
      <c r="H25" s="9" t="s">
        <v>1580</v>
      </c>
      <c r="I25" s="9" t="s">
        <v>1580</v>
      </c>
      <c r="J25" s="9" t="s">
        <v>1580</v>
      </c>
      <c r="K25" s="9" t="s">
        <v>1580</v>
      </c>
    </row>
    <row r="26" spans="2:11" x14ac:dyDescent="0.3">
      <c r="B26" s="6" t="s">
        <v>855</v>
      </c>
      <c r="C26" s="6" t="s">
        <v>819</v>
      </c>
      <c r="D26" s="6" t="s">
        <v>1621</v>
      </c>
      <c r="E26" s="9" t="s">
        <v>1580</v>
      </c>
      <c r="F26" s="9" t="s">
        <v>1580</v>
      </c>
      <c r="G26" s="9" t="s">
        <v>1580</v>
      </c>
      <c r="H26" s="9" t="s">
        <v>1580</v>
      </c>
      <c r="I26" s="9" t="s">
        <v>1580</v>
      </c>
      <c r="J26" s="9" t="s">
        <v>1580</v>
      </c>
      <c r="K26" s="9" t="s">
        <v>1580</v>
      </c>
    </row>
    <row r="27" spans="2:11" x14ac:dyDescent="0.3">
      <c r="B27" s="6" t="s">
        <v>855</v>
      </c>
      <c r="C27" s="6" t="s">
        <v>819</v>
      </c>
      <c r="D27" s="6" t="s">
        <v>4452</v>
      </c>
      <c r="E27" s="9" t="s">
        <v>1580</v>
      </c>
      <c r="F27" s="9" t="s">
        <v>1580</v>
      </c>
      <c r="G27" s="9" t="s">
        <v>1580</v>
      </c>
      <c r="H27" s="9" t="s">
        <v>1580</v>
      </c>
      <c r="I27" s="9" t="s">
        <v>1580</v>
      </c>
      <c r="J27" s="9" t="s">
        <v>1580</v>
      </c>
      <c r="K27" s="9" t="s">
        <v>1580</v>
      </c>
    </row>
    <row r="28" spans="2:11" x14ac:dyDescent="0.3">
      <c r="B28" s="6" t="s">
        <v>856</v>
      </c>
      <c r="C28" s="6" t="s">
        <v>857</v>
      </c>
      <c r="D28" s="6" t="s">
        <v>1621</v>
      </c>
      <c r="E28" s="9" t="s">
        <v>1587</v>
      </c>
      <c r="F28" s="9" t="s">
        <v>1580</v>
      </c>
      <c r="G28" s="9" t="s">
        <v>1580</v>
      </c>
      <c r="H28" s="9" t="s">
        <v>1580</v>
      </c>
      <c r="I28" s="9" t="s">
        <v>1580</v>
      </c>
      <c r="J28" s="9" t="s">
        <v>1580</v>
      </c>
      <c r="K28" s="9" t="s">
        <v>1580</v>
      </c>
    </row>
    <row r="29" spans="2:11" x14ac:dyDescent="0.3">
      <c r="B29" s="6" t="s">
        <v>856</v>
      </c>
      <c r="C29" s="6" t="s">
        <v>857</v>
      </c>
      <c r="D29" s="6" t="s">
        <v>4452</v>
      </c>
      <c r="E29" s="9" t="s">
        <v>1580</v>
      </c>
      <c r="F29" s="9" t="s">
        <v>1580</v>
      </c>
      <c r="G29" s="9" t="s">
        <v>1580</v>
      </c>
      <c r="H29" s="9" t="s">
        <v>1580</v>
      </c>
      <c r="I29" s="9" t="s">
        <v>1580</v>
      </c>
      <c r="J29" s="9" t="s">
        <v>1580</v>
      </c>
      <c r="K29" s="9" t="s">
        <v>1580</v>
      </c>
    </row>
    <row r="30" spans="2:11" x14ac:dyDescent="0.3">
      <c r="B30" s="6" t="s">
        <v>858</v>
      </c>
      <c r="C30" s="6" t="s">
        <v>859</v>
      </c>
      <c r="D30" s="6" t="s">
        <v>1621</v>
      </c>
      <c r="E30" s="9" t="s">
        <v>1587</v>
      </c>
      <c r="F30" s="9" t="s">
        <v>1580</v>
      </c>
      <c r="G30" s="9" t="s">
        <v>1586</v>
      </c>
      <c r="H30" s="9" t="s">
        <v>1580</v>
      </c>
      <c r="I30" s="9" t="s">
        <v>1580</v>
      </c>
      <c r="J30" s="9" t="s">
        <v>1580</v>
      </c>
      <c r="K30" s="9" t="s">
        <v>1587</v>
      </c>
    </row>
    <row r="31" spans="2:11" x14ac:dyDescent="0.3">
      <c r="B31" s="6" t="s">
        <v>858</v>
      </c>
      <c r="C31" s="6" t="s">
        <v>859</v>
      </c>
      <c r="D31" s="6" t="s">
        <v>4452</v>
      </c>
      <c r="E31" s="9" t="s">
        <v>1580</v>
      </c>
      <c r="F31" s="9" t="s">
        <v>1580</v>
      </c>
      <c r="G31" s="9" t="s">
        <v>1580</v>
      </c>
      <c r="H31" s="9" t="s">
        <v>1580</v>
      </c>
      <c r="I31" s="9" t="s">
        <v>1580</v>
      </c>
      <c r="J31" s="9" t="s">
        <v>1580</v>
      </c>
      <c r="K31" s="9" t="s">
        <v>1580</v>
      </c>
    </row>
    <row r="32" spans="2:11" x14ac:dyDescent="0.3">
      <c r="B32"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4-000000000000}">
  <dimension ref="A1:K32"/>
  <sheetViews>
    <sheetView workbookViewId="0"/>
  </sheetViews>
  <sheetFormatPr baseColWidth="10" defaultRowHeight="14.4" x14ac:dyDescent="0.3"/>
  <cols>
    <col min="2" max="2" width="9.6640625" customWidth="1"/>
    <col min="3" max="3" width="110.4414062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HGV-HEP'!A1", "Zurück")</f>
        <v>Zurück</v>
      </c>
    </row>
    <row r="3" spans="1:11" x14ac:dyDescent="0.3">
      <c r="B3" s="7" t="s">
        <v>4478</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292</v>
      </c>
      <c r="C7" s="6" t="s">
        <v>285</v>
      </c>
      <c r="D7" s="6" t="s">
        <v>1621</v>
      </c>
      <c r="E7" s="9" t="s">
        <v>1580</v>
      </c>
      <c r="F7" s="9" t="s">
        <v>1580</v>
      </c>
      <c r="G7" s="9" t="s">
        <v>1580</v>
      </c>
      <c r="H7" s="9" t="s">
        <v>1580</v>
      </c>
      <c r="I7" s="9" t="s">
        <v>1580</v>
      </c>
      <c r="J7" s="9" t="s">
        <v>1580</v>
      </c>
      <c r="K7" s="9" t="s">
        <v>1587</v>
      </c>
    </row>
    <row r="8" spans="1:11" x14ac:dyDescent="0.3">
      <c r="B8" s="6" t="s">
        <v>292</v>
      </c>
      <c r="C8" s="6" t="s">
        <v>285</v>
      </c>
      <c r="D8" s="6" t="s">
        <v>4452</v>
      </c>
      <c r="E8" s="9" t="s">
        <v>1580</v>
      </c>
      <c r="F8" s="9" t="s">
        <v>1580</v>
      </c>
      <c r="G8" s="9" t="s">
        <v>1580</v>
      </c>
      <c r="H8" s="9" t="s">
        <v>1580</v>
      </c>
      <c r="I8" s="9" t="s">
        <v>1580</v>
      </c>
      <c r="J8" s="9" t="s">
        <v>1580</v>
      </c>
      <c r="K8" s="9" t="s">
        <v>1580</v>
      </c>
    </row>
    <row r="9" spans="1:11" x14ac:dyDescent="0.3">
      <c r="B9" s="6" t="s">
        <v>293</v>
      </c>
      <c r="C9" s="6" t="s">
        <v>283</v>
      </c>
      <c r="D9" s="6" t="s">
        <v>1621</v>
      </c>
      <c r="E9" s="9" t="s">
        <v>1580</v>
      </c>
      <c r="F9" s="9" t="s">
        <v>1580</v>
      </c>
      <c r="G9" s="9" t="s">
        <v>1580</v>
      </c>
      <c r="H9" s="9" t="s">
        <v>1580</v>
      </c>
      <c r="I9" s="9" t="s">
        <v>1580</v>
      </c>
      <c r="J9" s="9" t="s">
        <v>1580</v>
      </c>
      <c r="K9" s="9" t="s">
        <v>1580</v>
      </c>
    </row>
    <row r="10" spans="1:11" x14ac:dyDescent="0.3">
      <c r="B10" s="6" t="s">
        <v>293</v>
      </c>
      <c r="C10" s="6" t="s">
        <v>283</v>
      </c>
      <c r="D10" s="6" t="s">
        <v>4452</v>
      </c>
      <c r="E10" s="9" t="s">
        <v>1580</v>
      </c>
      <c r="F10" s="9" t="s">
        <v>1580</v>
      </c>
      <c r="G10" s="9" t="s">
        <v>1580</v>
      </c>
      <c r="H10" s="9" t="s">
        <v>1580</v>
      </c>
      <c r="I10" s="9" t="s">
        <v>1580</v>
      </c>
      <c r="J10" s="9" t="s">
        <v>1580</v>
      </c>
      <c r="K10" s="9" t="s">
        <v>1580</v>
      </c>
    </row>
    <row r="11" spans="1:11" x14ac:dyDescent="0.3">
      <c r="B11" s="6" t="s">
        <v>296</v>
      </c>
      <c r="C11" s="6" t="s">
        <v>297</v>
      </c>
      <c r="D11" s="6" t="s">
        <v>1621</v>
      </c>
      <c r="E11" s="9" t="s">
        <v>1580</v>
      </c>
      <c r="F11" s="9" t="s">
        <v>1580</v>
      </c>
      <c r="G11" s="9" t="s">
        <v>1580</v>
      </c>
      <c r="H11" s="9" t="s">
        <v>1580</v>
      </c>
      <c r="I11" s="9" t="s">
        <v>1580</v>
      </c>
      <c r="J11" s="9" t="s">
        <v>1580</v>
      </c>
      <c r="K11" s="9" t="s">
        <v>1587</v>
      </c>
    </row>
    <row r="12" spans="1:11" x14ac:dyDescent="0.3">
      <c r="B12" s="6" t="s">
        <v>296</v>
      </c>
      <c r="C12" s="6" t="s">
        <v>297</v>
      </c>
      <c r="D12" s="6" t="s">
        <v>4452</v>
      </c>
      <c r="E12" s="9" t="s">
        <v>1580</v>
      </c>
      <c r="F12" s="9" t="s">
        <v>1580</v>
      </c>
      <c r="G12" s="9" t="s">
        <v>1580</v>
      </c>
      <c r="H12" s="9" t="s">
        <v>1580</v>
      </c>
      <c r="I12" s="9" t="s">
        <v>1580</v>
      </c>
      <c r="J12" s="9" t="s">
        <v>1580</v>
      </c>
      <c r="K12" s="9" t="s">
        <v>1580</v>
      </c>
    </row>
    <row r="13" spans="1:11" x14ac:dyDescent="0.3">
      <c r="B13" s="6" t="s">
        <v>300</v>
      </c>
      <c r="C13" s="6" t="s">
        <v>301</v>
      </c>
      <c r="D13" s="6" t="s">
        <v>1621</v>
      </c>
      <c r="E13" s="9" t="s">
        <v>1580</v>
      </c>
      <c r="F13" s="9" t="s">
        <v>1580</v>
      </c>
      <c r="G13" s="9" t="s">
        <v>1580</v>
      </c>
      <c r="H13" s="9" t="s">
        <v>1580</v>
      </c>
      <c r="I13" s="9" t="s">
        <v>1580</v>
      </c>
      <c r="J13" s="9" t="s">
        <v>1580</v>
      </c>
      <c r="K13" s="9" t="s">
        <v>1587</v>
      </c>
    </row>
    <row r="14" spans="1:11" x14ac:dyDescent="0.3">
      <c r="B14" s="6" t="s">
        <v>300</v>
      </c>
      <c r="C14" s="6" t="s">
        <v>301</v>
      </c>
      <c r="D14" s="6" t="s">
        <v>4452</v>
      </c>
      <c r="E14" s="9" t="s">
        <v>1580</v>
      </c>
      <c r="F14" s="9" t="s">
        <v>1580</v>
      </c>
      <c r="G14" s="9" t="s">
        <v>1580</v>
      </c>
      <c r="H14" s="9" t="s">
        <v>1580</v>
      </c>
      <c r="I14" s="9" t="s">
        <v>1580</v>
      </c>
      <c r="J14" s="9" t="s">
        <v>1580</v>
      </c>
      <c r="K14" s="9" t="s">
        <v>1580</v>
      </c>
    </row>
    <row r="15" spans="1:11" x14ac:dyDescent="0.3">
      <c r="B15" s="6" t="s">
        <v>302</v>
      </c>
      <c r="C15" s="6" t="s">
        <v>303</v>
      </c>
      <c r="D15" s="6" t="s">
        <v>1621</v>
      </c>
      <c r="E15" s="9" t="s">
        <v>1580</v>
      </c>
      <c r="F15" s="9" t="s">
        <v>1580</v>
      </c>
      <c r="G15" s="9" t="s">
        <v>1580</v>
      </c>
      <c r="H15" s="9" t="s">
        <v>1580</v>
      </c>
      <c r="I15" s="9" t="s">
        <v>1580</v>
      </c>
      <c r="J15" s="9" t="s">
        <v>1580</v>
      </c>
      <c r="K15" s="9" t="s">
        <v>1683</v>
      </c>
    </row>
    <row r="16" spans="1:11" x14ac:dyDescent="0.3">
      <c r="B16" s="6" t="s">
        <v>302</v>
      </c>
      <c r="C16" s="6" t="s">
        <v>303</v>
      </c>
      <c r="D16" s="6" t="s">
        <v>4452</v>
      </c>
      <c r="E16" s="9" t="s">
        <v>1580</v>
      </c>
      <c r="F16" s="9" t="s">
        <v>1580</v>
      </c>
      <c r="G16" s="9" t="s">
        <v>1580</v>
      </c>
      <c r="H16" s="9" t="s">
        <v>1580</v>
      </c>
      <c r="I16" s="9" t="s">
        <v>1580</v>
      </c>
      <c r="J16" s="9" t="s">
        <v>1580</v>
      </c>
      <c r="K16" s="9" t="s">
        <v>1580</v>
      </c>
    </row>
    <row r="17" spans="2:11" x14ac:dyDescent="0.3">
      <c r="B17" s="6" t="s">
        <v>306</v>
      </c>
      <c r="C17" s="6" t="s">
        <v>281</v>
      </c>
      <c r="D17" s="6" t="s">
        <v>1621</v>
      </c>
      <c r="E17" s="9" t="s">
        <v>1580</v>
      </c>
      <c r="F17" s="9" t="s">
        <v>1580</v>
      </c>
      <c r="G17" s="9" t="s">
        <v>1580</v>
      </c>
      <c r="H17" s="9" t="s">
        <v>1580</v>
      </c>
      <c r="I17" s="9" t="s">
        <v>1580</v>
      </c>
      <c r="J17" s="9" t="s">
        <v>1580</v>
      </c>
      <c r="K17" s="9" t="s">
        <v>1580</v>
      </c>
    </row>
    <row r="18" spans="2:11" x14ac:dyDescent="0.3">
      <c r="B18" s="6" t="s">
        <v>306</v>
      </c>
      <c r="C18" s="6" t="s">
        <v>281</v>
      </c>
      <c r="D18" s="6" t="s">
        <v>4452</v>
      </c>
      <c r="E18" s="9" t="s">
        <v>1580</v>
      </c>
      <c r="F18" s="9" t="s">
        <v>1580</v>
      </c>
      <c r="G18" s="9" t="s">
        <v>1580</v>
      </c>
      <c r="H18" s="9" t="s">
        <v>1580</v>
      </c>
      <c r="I18" s="9" t="s">
        <v>1580</v>
      </c>
      <c r="J18" s="9" t="s">
        <v>1580</v>
      </c>
      <c r="K18" s="9" t="s">
        <v>1580</v>
      </c>
    </row>
    <row r="19" spans="2:11" x14ac:dyDescent="0.3">
      <c r="B19" s="23" t="s">
        <v>40</v>
      </c>
      <c r="C19" s="23"/>
      <c r="D19" s="23"/>
      <c r="E19" s="29"/>
      <c r="F19" s="29"/>
      <c r="G19" s="29"/>
      <c r="H19" s="29"/>
      <c r="I19" s="29"/>
      <c r="J19" s="29"/>
      <c r="K19" s="29"/>
    </row>
    <row r="20" spans="2:11" x14ac:dyDescent="0.3">
      <c r="B20" s="6" t="s">
        <v>307</v>
      </c>
      <c r="C20" s="6" t="s">
        <v>204</v>
      </c>
      <c r="D20" s="6" t="s">
        <v>1621</v>
      </c>
      <c r="E20" s="9" t="s">
        <v>1580</v>
      </c>
      <c r="F20" s="9" t="s">
        <v>1580</v>
      </c>
      <c r="G20" s="9" t="s">
        <v>1580</v>
      </c>
      <c r="H20" s="9" t="s">
        <v>1580</v>
      </c>
      <c r="I20" s="9" t="s">
        <v>1580</v>
      </c>
      <c r="J20" s="9" t="s">
        <v>1580</v>
      </c>
      <c r="K20" s="9" t="s">
        <v>1580</v>
      </c>
    </row>
    <row r="21" spans="2:11" x14ac:dyDescent="0.3">
      <c r="B21" s="6" t="s">
        <v>307</v>
      </c>
      <c r="C21" s="6" t="s">
        <v>204</v>
      </c>
      <c r="D21" s="6" t="s">
        <v>4452</v>
      </c>
      <c r="E21" s="9" t="s">
        <v>1580</v>
      </c>
      <c r="F21" s="9" t="s">
        <v>1580</v>
      </c>
      <c r="G21" s="9" t="s">
        <v>1580</v>
      </c>
      <c r="H21" s="9" t="s">
        <v>1580</v>
      </c>
      <c r="I21" s="9" t="s">
        <v>1580</v>
      </c>
      <c r="J21" s="9" t="s">
        <v>1580</v>
      </c>
      <c r="K21" s="9" t="s">
        <v>1580</v>
      </c>
    </row>
    <row r="22" spans="2:11" x14ac:dyDescent="0.3">
      <c r="B22" s="6" t="s">
        <v>308</v>
      </c>
      <c r="C22" s="6" t="s">
        <v>309</v>
      </c>
      <c r="D22" s="6" t="s">
        <v>1621</v>
      </c>
      <c r="E22" s="9" t="s">
        <v>1580</v>
      </c>
      <c r="F22" s="9" t="s">
        <v>1580</v>
      </c>
      <c r="G22" s="9" t="s">
        <v>1580</v>
      </c>
      <c r="H22" s="9" t="s">
        <v>1580</v>
      </c>
      <c r="I22" s="9" t="s">
        <v>1580</v>
      </c>
      <c r="J22" s="9" t="s">
        <v>1580</v>
      </c>
      <c r="K22" s="9" t="s">
        <v>1580</v>
      </c>
    </row>
    <row r="23" spans="2:11" x14ac:dyDescent="0.3">
      <c r="B23" s="6" t="s">
        <v>308</v>
      </c>
      <c r="C23" s="6" t="s">
        <v>309</v>
      </c>
      <c r="D23" s="6" t="s">
        <v>4452</v>
      </c>
      <c r="E23" s="9" t="s">
        <v>1580</v>
      </c>
      <c r="F23" s="9" t="s">
        <v>1580</v>
      </c>
      <c r="G23" s="9" t="s">
        <v>1580</v>
      </c>
      <c r="H23" s="9" t="s">
        <v>1580</v>
      </c>
      <c r="I23" s="9" t="s">
        <v>1580</v>
      </c>
      <c r="J23" s="9" t="s">
        <v>1580</v>
      </c>
      <c r="K23" s="9" t="s">
        <v>1580</v>
      </c>
    </row>
    <row r="24" spans="2:11" x14ac:dyDescent="0.3">
      <c r="B24" s="6" t="s">
        <v>310</v>
      </c>
      <c r="C24" s="6" t="s">
        <v>311</v>
      </c>
      <c r="D24" s="6" t="s">
        <v>1621</v>
      </c>
      <c r="E24" s="9" t="s">
        <v>1580</v>
      </c>
      <c r="F24" s="9" t="s">
        <v>1580</v>
      </c>
      <c r="G24" s="9" t="s">
        <v>1580</v>
      </c>
      <c r="H24" s="9" t="s">
        <v>1580</v>
      </c>
      <c r="I24" s="9" t="s">
        <v>1580</v>
      </c>
      <c r="J24" s="9" t="s">
        <v>1580</v>
      </c>
      <c r="K24" s="9" t="s">
        <v>1580</v>
      </c>
    </row>
    <row r="25" spans="2:11" x14ac:dyDescent="0.3">
      <c r="B25" s="6" t="s">
        <v>310</v>
      </c>
      <c r="C25" s="6" t="s">
        <v>311</v>
      </c>
      <c r="D25" s="6" t="s">
        <v>4452</v>
      </c>
      <c r="E25" s="9" t="s">
        <v>1580</v>
      </c>
      <c r="F25" s="9" t="s">
        <v>1580</v>
      </c>
      <c r="G25" s="9" t="s">
        <v>1580</v>
      </c>
      <c r="H25" s="9" t="s">
        <v>1580</v>
      </c>
      <c r="I25" s="9" t="s">
        <v>1580</v>
      </c>
      <c r="J25" s="9" t="s">
        <v>1580</v>
      </c>
      <c r="K25" s="9" t="s">
        <v>1580</v>
      </c>
    </row>
    <row r="26" spans="2:11" x14ac:dyDescent="0.3">
      <c r="B26" s="6" t="s">
        <v>312</v>
      </c>
      <c r="C26" s="6" t="s">
        <v>313</v>
      </c>
      <c r="D26" s="6" t="s">
        <v>1621</v>
      </c>
      <c r="E26" s="9" t="s">
        <v>1580</v>
      </c>
      <c r="F26" s="9" t="s">
        <v>1580</v>
      </c>
      <c r="G26" s="9" t="s">
        <v>1580</v>
      </c>
      <c r="H26" s="9" t="s">
        <v>1580</v>
      </c>
      <c r="I26" s="9" t="s">
        <v>1580</v>
      </c>
      <c r="J26" s="9" t="s">
        <v>1580</v>
      </c>
      <c r="K26" s="9" t="s">
        <v>1587</v>
      </c>
    </row>
    <row r="27" spans="2:11" x14ac:dyDescent="0.3">
      <c r="B27" s="6" t="s">
        <v>312</v>
      </c>
      <c r="C27" s="6" t="s">
        <v>313</v>
      </c>
      <c r="D27" s="6" t="s">
        <v>4452</v>
      </c>
      <c r="E27" s="9" t="s">
        <v>1580</v>
      </c>
      <c r="F27" s="9" t="s">
        <v>1580</v>
      </c>
      <c r="G27" s="9" t="s">
        <v>1580</v>
      </c>
      <c r="H27" s="9" t="s">
        <v>1580</v>
      </c>
      <c r="I27" s="9" t="s">
        <v>1580</v>
      </c>
      <c r="J27" s="9" t="s">
        <v>1580</v>
      </c>
      <c r="K27" s="9" t="s">
        <v>1580</v>
      </c>
    </row>
    <row r="28" spans="2:11" x14ac:dyDescent="0.3">
      <c r="B28" s="6" t="s">
        <v>316</v>
      </c>
      <c r="C28" s="6" t="s">
        <v>317</v>
      </c>
      <c r="D28" s="6" t="s">
        <v>1621</v>
      </c>
      <c r="E28" s="9" t="s">
        <v>1580</v>
      </c>
      <c r="F28" s="9" t="s">
        <v>1580</v>
      </c>
      <c r="G28" s="9" t="s">
        <v>1580</v>
      </c>
      <c r="H28" s="9" t="s">
        <v>1580</v>
      </c>
      <c r="I28" s="9" t="s">
        <v>1580</v>
      </c>
      <c r="J28" s="9" t="s">
        <v>1580</v>
      </c>
      <c r="K28" s="9" t="s">
        <v>1580</v>
      </c>
    </row>
    <row r="29" spans="2:11" x14ac:dyDescent="0.3">
      <c r="B29" s="6" t="s">
        <v>316</v>
      </c>
      <c r="C29" s="6" t="s">
        <v>317</v>
      </c>
      <c r="D29" s="6" t="s">
        <v>4452</v>
      </c>
      <c r="E29" s="9" t="s">
        <v>1580</v>
      </c>
      <c r="F29" s="9" t="s">
        <v>1580</v>
      </c>
      <c r="G29" s="9" t="s">
        <v>1580</v>
      </c>
      <c r="H29" s="9" t="s">
        <v>1580</v>
      </c>
      <c r="I29" s="9" t="s">
        <v>1580</v>
      </c>
      <c r="J29" s="9" t="s">
        <v>1580</v>
      </c>
      <c r="K29" s="9" t="s">
        <v>1580</v>
      </c>
    </row>
    <row r="30" spans="2:11" x14ac:dyDescent="0.3">
      <c r="B30" s="6" t="s">
        <v>318</v>
      </c>
      <c r="C30" s="6" t="s">
        <v>50</v>
      </c>
      <c r="D30" s="6" t="s">
        <v>1621</v>
      </c>
      <c r="E30" s="9" t="s">
        <v>1580</v>
      </c>
      <c r="F30" s="9" t="s">
        <v>1580</v>
      </c>
      <c r="G30" s="9" t="s">
        <v>1580</v>
      </c>
      <c r="H30" s="9" t="s">
        <v>1580</v>
      </c>
      <c r="I30" s="9" t="s">
        <v>1580</v>
      </c>
      <c r="J30" s="9" t="s">
        <v>1580</v>
      </c>
      <c r="K30" s="9" t="s">
        <v>1580</v>
      </c>
    </row>
    <row r="31" spans="2:11" x14ac:dyDescent="0.3">
      <c r="B31" s="6" t="s">
        <v>318</v>
      </c>
      <c r="C31" s="6" t="s">
        <v>50</v>
      </c>
      <c r="D31" s="6" t="s">
        <v>4452</v>
      </c>
      <c r="E31" s="9" t="s">
        <v>1580</v>
      </c>
      <c r="F31" s="9" t="s">
        <v>1580</v>
      </c>
      <c r="G31" s="9" t="s">
        <v>1580</v>
      </c>
      <c r="H31" s="9" t="s">
        <v>1580</v>
      </c>
      <c r="I31" s="9" t="s">
        <v>1580</v>
      </c>
      <c r="J31" s="9" t="s">
        <v>1580</v>
      </c>
      <c r="K31" s="9" t="s">
        <v>1580</v>
      </c>
    </row>
    <row r="32" spans="2:11" x14ac:dyDescent="0.3">
      <c r="B32" s="17" t="s">
        <v>968</v>
      </c>
    </row>
  </sheetData>
  <mergeCells count="6">
    <mergeCell ref="B19:K19"/>
    <mergeCell ref="B4:B5"/>
    <mergeCell ref="C4:C5"/>
    <mergeCell ref="D4:D5"/>
    <mergeCell ref="E4:K4"/>
    <mergeCell ref="B6:K6"/>
  </mergeCells>
  <pageMargins left="0.7" right="0.7" top="0.75" bottom="0.75" header="0.3" footer="0.3"/>
  <pageSetup paperSize="9" orientation="portrait" horizontalDpi="300" verticalDpi="300"/>
</worksheet>
</file>

<file path=xl/worksheets/sheet1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4-000000000000}">
  <dimension ref="A1:D5"/>
  <sheetViews>
    <sheetView workbookViewId="0"/>
  </sheetViews>
  <sheetFormatPr baseColWidth="10" defaultRowHeight="14.4" x14ac:dyDescent="0.3"/>
  <cols>
    <col min="2" max="2" width="9.6640625" customWidth="1"/>
    <col min="3" max="3" width="82.6640625" customWidth="1"/>
    <col min="4" max="4" width="250.6640625" customWidth="1"/>
  </cols>
  <sheetData>
    <row r="1" spans="1:4" x14ac:dyDescent="0.3">
      <c r="A1" s="2" t="str">
        <f>HYPERLINK("#'Auswahl Auswertungsmodul'!A1", "Zurück zum Start")</f>
        <v>Zurück zum Start</v>
      </c>
    </row>
    <row r="2" spans="1:4" x14ac:dyDescent="0.3">
      <c r="A2" s="2" t="str">
        <f>HYPERLINK("#'Auswahl HGV-HEP'!A1", "Zurück")</f>
        <v>Zurück</v>
      </c>
    </row>
    <row r="3" spans="1:4" x14ac:dyDescent="0.3">
      <c r="B3" s="7" t="s">
        <v>4520</v>
      </c>
    </row>
    <row r="4" spans="1:4" x14ac:dyDescent="0.3">
      <c r="B4" s="3" t="s">
        <v>35</v>
      </c>
      <c r="C4" s="4" t="s">
        <v>4518</v>
      </c>
      <c r="D4" s="4" t="s">
        <v>1101</v>
      </c>
    </row>
    <row r="5" spans="1:4" ht="25.2" x14ac:dyDescent="0.3">
      <c r="B5" s="6" t="s">
        <v>851</v>
      </c>
      <c r="C5" s="6" t="s">
        <v>852</v>
      </c>
      <c r="D5" s="6" t="s">
        <v>4519</v>
      </c>
    </row>
  </sheetData>
  <pageMargins left="0.7" right="0.7" top="0.75" bottom="0.75" header="0.3" footer="0.3"/>
  <pageSetup paperSize="9" orientation="portrait" horizontalDpi="300" verticalDpi="300"/>
</worksheet>
</file>

<file path=xl/worksheets/sheet1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4-000000000000}">
  <dimension ref="A1:C41"/>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HYPERLINK("#'HGV-OSFRAK - K3_1_QI'!A1", "Qualitätsindikatoren: Übersicht über Auffälligkeiten und Qualitätssicherungsmaßnahmen gem. § 17 DeQS-RL")</f>
        <v>Qualitätsindikatoren: Übersicht über Auffälligkeiten und Qualitätssicherungsmaßnahmen gem. § 17 DeQS-RL</v>
      </c>
      <c r="C6" s="2" t="str">
        <f>HYPERLINK("#'HGV-OSFRAK - K3_1_QI'!A1", "K3_1_QI")</f>
        <v>K3_1_QI</v>
      </c>
    </row>
    <row r="7" spans="1:3" x14ac:dyDescent="0.3">
      <c r="B7" s="2" t="str">
        <f>HYPERLINK("#'HGV-OSFRAK - K3_1_AK'!A1", "Auffälligkeitskriterien: Übersicht über Auffälligkeiten und Qualitätssicherungsmaßnahmen gem. § 17 DeQS-RL")</f>
        <v>Auffälligkeitskriterien: Übersicht über Auffälligkeiten und Qualitätssicherungsmaßnahmen gem. § 17 DeQS-RL</v>
      </c>
      <c r="C7" s="2" t="str">
        <f>HYPERLINK("#'HGV-OSFRAK - K3_1_AK'!A1", "K3_1_AK")</f>
        <v>K3_1_AK</v>
      </c>
    </row>
    <row r="8" spans="1:3" x14ac:dyDescent="0.3">
      <c r="B8" s="2" t="str">
        <f>HYPERLINK("#'HGV-OSFRAK - K3_2_QI'!A1", "Qualitätsindikatoren: Auffälligkeiten und Bewertungen nach Abschluss des Stellungnahmeverfahrens (AJ 2024)")</f>
        <v>Qualitätsindikatoren: Auffälligkeiten und Bewertungen nach Abschluss des Stellungnahmeverfahrens (AJ 2024)</v>
      </c>
      <c r="C8" s="2" t="str">
        <f>HYPERLINK("#'HGV-OSFRAK - K3_2_QI'!A1", "K3_2_QI")</f>
        <v>K3_2_QI</v>
      </c>
    </row>
    <row r="9" spans="1:3" x14ac:dyDescent="0.3">
      <c r="B9" s="2" t="str">
        <f>HYPERLINK("#'HGV-OSFRAK - K3_2_AK'!A1", "Auffälligkeitskriterien: Auffälligkeiten und Bewertungen nach Abschluss des Stellungnahmeverfahrens (AJ 2024)")</f>
        <v>Auffälligkeitskriterien: Auffälligkeiten und Bewertungen nach Abschluss des Stellungnahmeverfahrens (AJ 2024)</v>
      </c>
      <c r="C9" s="2" t="str">
        <f>HYPERLINK("#'HGV-OSFRAK - K3_2_AK'!A1", "K3_2_AK")</f>
        <v>K3_2_AK</v>
      </c>
    </row>
    <row r="10" spans="1:3" x14ac:dyDescent="0.3">
      <c r="B10" s="2" t="str">
        <f>HYPERLINK("#'HGV-OSFRAK - K3_3_QI'!A1", "Qualitätsindikatoren: Wiederholte Auffälligkeiten (AJ 2024 und Vorjahre)")</f>
        <v>Qualitätsindikatoren: Wiederholte Auffälligkeiten (AJ 2024 und Vorjahre)</v>
      </c>
      <c r="C10" s="2" t="str">
        <f>HYPERLINK("#'HGV-OSFRAK - K3_3_QI'!A1", "K3_3_QI")</f>
        <v>K3_3_QI</v>
      </c>
    </row>
    <row r="11" spans="1:3" x14ac:dyDescent="0.3">
      <c r="B11" s="2" t="str">
        <f>HYPERLINK("#'HGV-OSFRAK - K3_3_AK'!A1", "Auffälligkeitskriterien: Wiederholte Auffälligkeiten (AJ 2024 und Vorjahre)")</f>
        <v>Auffälligkeitskriterien: Wiederholte Auffälligkeiten (AJ 2024 und Vorjahre)</v>
      </c>
      <c r="C11" s="2" t="str">
        <f>HYPERLINK("#'HGV-OSFRAK - K3_3_AK'!A1", "K3_3_AK")</f>
        <v>K3_3_AK</v>
      </c>
    </row>
    <row r="12" spans="1:3" x14ac:dyDescent="0.3">
      <c r="B12" s="2" t="str">
        <f>HYPERLINK("#'HGV-OSFRAK - K3_4_QI'!A1", "Qualitätsindikatoren: Mehrfache Auffälligkeiten bei Leistungserbringern (AJ 2024)")</f>
        <v>Qualitätsindikatoren: Mehrfache Auffälligkeiten bei Leistungserbringern (AJ 2024)</v>
      </c>
      <c r="C12" s="2" t="str">
        <f>HYPERLINK("#'HGV-OSFRAK - K3_4_QI'!A1", "K3_4_QI")</f>
        <v>K3_4_QI</v>
      </c>
    </row>
    <row r="13" spans="1:3" x14ac:dyDescent="0.3">
      <c r="B13" s="2" t="str">
        <f>HYPERLINK("#'HGV-OSFRAK - K3_4_AK'!A1", "Auffälligkeitskriterien: Mehrfache Auffälligkeiten bei Leistungserbringern (AJ 2024)")</f>
        <v>Auffälligkeitskriterien: Mehrfache Auffälligkeiten bei Leistungserbringern (AJ 2024)</v>
      </c>
      <c r="C13" s="2" t="str">
        <f>HYPERLINK("#'HGV-OSFRAK - K3_4_AK'!A1", "K3_4_AK")</f>
        <v>K3_4_AK</v>
      </c>
    </row>
    <row r="14" spans="1:3" x14ac:dyDescent="0.3">
      <c r="B14" s="2" t="str">
        <f>HYPERLINK("#'HGV-OSFRAK - K3_5_QI'!A1", "Auffälligkeiten und Stellungnahmeverfahren nach Fallzahl pro Qualitätsindikator (AJ 2024)")</f>
        <v>Auffälligkeiten und Stellungnahmeverfahren nach Fallzahl pro Qualitätsindikator (AJ 2024)</v>
      </c>
      <c r="C14" s="2" t="str">
        <f>HYPERLINK("#'HGV-OSFRAK - K3_5_QI'!A1", "K3_5_QI")</f>
        <v>K3_5_QI</v>
      </c>
    </row>
    <row r="15" spans="1:3" x14ac:dyDescent="0.3">
      <c r="B15" s="2" t="str">
        <f>HYPERLINK("#'HGV-OSFRAK - A_1_QI'!A1", "Qualitätsindikatoren: Art der Auffälligkeit (AJ 2024)")</f>
        <v>Qualitätsindikatoren: Art der Auffälligkeit (AJ 2024)</v>
      </c>
      <c r="C15" s="2" t="str">
        <f>HYPERLINK("#'HGV-OSFRAK - A_1_QI'!A1", "A_1_QI")</f>
        <v>A_1_QI</v>
      </c>
    </row>
    <row r="16" spans="1:3" x14ac:dyDescent="0.3">
      <c r="B16" s="2" t="str">
        <f>HYPERLINK("#'HGV-OSFRAK - A_1_AK'!A1", "Auffälligkeitskriterien: Art der Auffälligkeit (AJ 2024)")</f>
        <v>Auffälligkeitskriterien: Art der Auffälligkeit (AJ 2024)</v>
      </c>
      <c r="C16" s="2" t="str">
        <f>HYPERLINK("#'HGV-OSFRAK - A_1_AK'!A1", "A_1_AK")</f>
        <v>A_1_AK</v>
      </c>
    </row>
    <row r="17" spans="2:3" x14ac:dyDescent="0.3">
      <c r="B17" s="2" t="str">
        <f>HYPERLINK("#'HGV-OSFRAK - A_2_QI_a'!A1", "Qualitätsindikatoren: Stellungnahmeverfahren (AJ 2024)")</f>
        <v>Qualitätsindikatoren: Stellungnahmeverfahren (AJ 2024)</v>
      </c>
      <c r="C17" s="2" t="str">
        <f>HYPERLINK("#'HGV-OSFRAK - A_2_QI_a'!A1", "A_2_QI_a")</f>
        <v>A_2_QI_a</v>
      </c>
    </row>
    <row r="18" spans="2:3" x14ac:dyDescent="0.3">
      <c r="B18" s="2" t="str">
        <f>HYPERLINK("#'HGV-OSFRAK - A_2_AK_a'!A1", "Auffälligkeitskriterien: Stellungnahmeverfahren (AJ 2024)")</f>
        <v>Auffälligkeitskriterien: Stellungnahmeverfahren (AJ 2024)</v>
      </c>
      <c r="C18" s="2" t="str">
        <f>HYPERLINK("#'HGV-OSFRAK - A_2_AK_a'!A1", "A_2_AK_a")</f>
        <v>A_2_AK_a</v>
      </c>
    </row>
    <row r="19" spans="2:3" x14ac:dyDescent="0.3">
      <c r="B19" s="2" t="str">
        <f>HYPERLINK("#'HGV-OSFRAK - A_2_QI_b'!A1", "Qualitätsindikatoren: Freitextkommentare zur Nicht-Einleitung von Stellungnahmeverfahren (AJ 2024)")</f>
        <v>Qualitätsindikatoren: Freitextkommentare zur Nicht-Einleitung von Stellungnahmeverfahren (AJ 2024)</v>
      </c>
      <c r="C19" s="2" t="str">
        <f>HYPERLINK("#'HGV-OSFRAK - A_2_QI_b'!A1", "A_2_QI_b")</f>
        <v>A_2_QI_b</v>
      </c>
    </row>
    <row r="20" spans="2:3" x14ac:dyDescent="0.3">
      <c r="B20" s="2" t="str">
        <f>HYPERLINK("#'HGV-OSFRAK - A_2_AK_b'!A1", "Auffälligkeitskriterien: Freitextkommentare zur Nicht-Einleitung von Stellungnahmeverfahren (AJ 2024)")</f>
        <v>Auffälligkeitskriterien: Freitextkommentare zur Nicht-Einleitung von Stellungnahmeverfahren (AJ 2024)</v>
      </c>
      <c r="C20" s="2" t="str">
        <f>HYPERLINK("#'HGV-OSFRAK - A_2_AK_b'!A1", "A_2_AK_b")</f>
        <v>A_2_AK_b</v>
      </c>
    </row>
    <row r="21" spans="2:3" x14ac:dyDescent="0.3">
      <c r="B21" s="2" t="str">
        <f>HYPERLINK("#'HGV-OSFRAK - A_3_AK_a'!A1", "Auffälligkeitskriterien: Bewertung der qualitativ auffälligen Ergebnisse (AJ 2024)")</f>
        <v>Auffälligkeitskriterien: Bewertung der qualitativ auffälligen Ergebnisse (AJ 2024)</v>
      </c>
      <c r="C21" s="2" t="str">
        <f>HYPERLINK("#'HGV-OSFRAK - A_3_AK_a'!A1", "A_3_AK_a")</f>
        <v>A_3_AK_a</v>
      </c>
    </row>
    <row r="22" spans="2:3" x14ac:dyDescent="0.3">
      <c r="B22" s="2" t="str">
        <f>HYPERLINK("#'HGV-OSFRAK - A_3_AK_b'!A1", "Auffälligkeitskriterien: Freitextkommentare zur Bewertung der qualitativ auffälligen Ergebnisse (AJ 2024)")</f>
        <v>Auffälligkeitskriterien: Freitextkommentare zur Bewertung der qualitativ auffälligen Ergebnisse (AJ 2024)</v>
      </c>
      <c r="C22" s="2" t="str">
        <f>HYPERLINK("#'HGV-OSFRAK - A_3_AK_b'!A1", "A_3_AK_b")</f>
        <v>A_3_AK_b</v>
      </c>
    </row>
    <row r="23" spans="2:3" x14ac:dyDescent="0.3">
      <c r="B23" s="2" t="str">
        <f>HYPERLINK("#'HGV-OSFRAK - A_4_QI_a'!A1", "Qualitätsindikatoren: Bewertung der qualitativ auffälligen Ergebnisse (AJ 2024)")</f>
        <v>Qualitätsindikatoren: Bewertung der qualitativ auffälligen Ergebnisse (AJ 2024)</v>
      </c>
      <c r="C23" s="2" t="str">
        <f>HYPERLINK("#'HGV-OSFRAK - A_4_QI_a'!A1", "A_4_QI_a")</f>
        <v>A_4_QI_a</v>
      </c>
    </row>
    <row r="24" spans="2:3" x14ac:dyDescent="0.3">
      <c r="B24" s="2" t="str">
        <f>HYPERLINK("#'HGV-OSFRAK - A_4_QI_b'!A1", "Qualitätsindikatoren: Freitextkommentare zur Bewertung der qualitativ auffälligen Ergebnisse (AJ 2024)")</f>
        <v>Qualitätsindikatoren: Freitextkommentare zur Bewertung der qualitativ auffälligen Ergebnisse (AJ 2024)</v>
      </c>
      <c r="C24" s="2" t="str">
        <f>HYPERLINK("#'HGV-OSFRAK - A_4_QI_b'!A1", "A_4_QI_b")</f>
        <v>A_4_QI_b</v>
      </c>
    </row>
    <row r="25" spans="2:3" x14ac:dyDescent="0.3">
      <c r="B25" s="2" t="str">
        <f>HYPERLINK("#'HGV-OSFRAK - A_5_AK_a'!A1", "Auffälligkeitskriterien: Bewertung der qualitativ unauffälligen Ergebnisse (AJ 2024)")</f>
        <v>Auffälligkeitskriterien: Bewertung der qualitativ unauffälligen Ergebnisse (AJ 2024)</v>
      </c>
      <c r="C25" s="2" t="str">
        <f>HYPERLINK("#'HGV-OSFRAK - A_5_AK_a'!A1", "A_5_AK_a")</f>
        <v>A_5_AK_a</v>
      </c>
    </row>
    <row r="26" spans="2:3" x14ac:dyDescent="0.3">
      <c r="B26" s="2" t="str">
        <f>HYPERLINK("#'HGV-OSFRAK - A_5_AK_b'!A1", "Auffälligkeitskriterien: Freitextkommentare zur Bewertung der qualitativ unauffälligen Ergebnisse (AJ 2024)")</f>
        <v>Auffälligkeitskriterien: Freitextkommentare zur Bewertung der qualitativ unauffälligen Ergebnisse (AJ 2024)</v>
      </c>
      <c r="C26" s="2" t="str">
        <f>HYPERLINK("#'HGV-OSFRAK - A_5_AK_b'!A1", "A_5_AK_b")</f>
        <v>A_5_AK_b</v>
      </c>
    </row>
    <row r="27" spans="2:3" x14ac:dyDescent="0.3">
      <c r="B27" s="2" t="str">
        <f>HYPERLINK("#'HGV-OSFRAK - A_6_QI_a'!A1", "Qualitätsindikatoren: Bewertung der qualitativ unauffälligen Ergebnisse (AJ 2024)")</f>
        <v>Qualitätsindikatoren: Bewertung der qualitativ unauffälligen Ergebnisse (AJ 2024)</v>
      </c>
      <c r="C27" s="2" t="str">
        <f>HYPERLINK("#'HGV-OSFRAK - A_6_QI_a'!A1", "A_6_QI_a")</f>
        <v>A_6_QI_a</v>
      </c>
    </row>
    <row r="28" spans="2:3" x14ac:dyDescent="0.3">
      <c r="B28" s="2" t="str">
        <f>HYPERLINK("#'HGV-OSFRAK - A_6_QI_b'!A1", "Qualitätsindikatoren: Freitextkommentare zur Bewertung der qualitativ unauffälligen Ergebnisse (AJ 2024)")</f>
        <v>Qualitätsindikatoren: Freitextkommentare zur Bewertung der qualitativ unauffälligen Ergebnisse (AJ 2024)</v>
      </c>
      <c r="C28" s="2" t="str">
        <f>HYPERLINK("#'HGV-OSFRAK - A_6_QI_b'!A1", "A_6_QI_b")</f>
        <v>A_6_QI_b</v>
      </c>
    </row>
    <row r="29" spans="2:3" x14ac:dyDescent="0.3">
      <c r="B29" s="2" t="str">
        <f>HYPERLINK("#'HGV-OSFRAK - A_7_AK_a'!A1", "Auffälligkeitskriterien: Bewertung der  Ergebnisse als Sonstiges (AJ 2024)")</f>
        <v>Auffälligkeitskriterien: Bewertung der  Ergebnisse als Sonstiges (AJ 2024)</v>
      </c>
      <c r="C29" s="2" t="str">
        <f>HYPERLINK("#'HGV-OSFRAK - A_7_AK_a'!A1", "A_7_AK_a")</f>
        <v>A_7_AK_a</v>
      </c>
    </row>
    <row r="30" spans="2:3" x14ac:dyDescent="0.3">
      <c r="B30" s="2" t="str">
        <f>HYPERLINK("#'HGV-OSFRAK - A_7_AK_b'!A1", "Auffälligkeitskriterien: Freitextkommentare zur Bewertung der Ergebnisse als Sonstiges (AJ 2024)")</f>
        <v>Auffälligkeitskriterien: Freitextkommentare zur Bewertung der Ergebnisse als Sonstiges (AJ 2024)</v>
      </c>
      <c r="C30" s="2" t="str">
        <f>HYPERLINK("#'HGV-OSFRAK - A_7_AK_b'!A1", "A_7_AK_b")</f>
        <v>A_7_AK_b</v>
      </c>
    </row>
    <row r="31" spans="2:3" x14ac:dyDescent="0.3">
      <c r="B31" s="2" t="str">
        <f>HYPERLINK("#'HGV-OSFRAK - A_8_QI_a'!A1", "Qualitätsindikatoren: Bewertung der Ergebnisse als Dokumentationsfehler oder Sonstiges (AJ 2024)")</f>
        <v>Qualitätsindikatoren: Bewertung der Ergebnisse als Dokumentationsfehler oder Sonstiges (AJ 2024)</v>
      </c>
      <c r="C31" s="2" t="str">
        <f>HYPERLINK("#'HGV-OSFRAK - A_8_QI_a'!A1", "A_8_QI_a")</f>
        <v>A_8_QI_a</v>
      </c>
    </row>
    <row r="32" spans="2:3" x14ac:dyDescent="0.3">
      <c r="B32" s="2" t="str">
        <f>HYPERLINK("#'HGV-OSFRAK - A_8_QI_b'!A1", "Qualitätsindikatoren: Freitextkommentare zur Bewertung der Ergebnisse als Dokumentationsfehler oder Sonstiges (AJ 2024)")</f>
        <v>Qualitätsindikatoren: Freitextkommentare zur Bewertung der Ergebnisse als Dokumentationsfehler oder Sonstiges (AJ 2024)</v>
      </c>
      <c r="C32" s="2" t="str">
        <f>HYPERLINK("#'HGV-OSFRAK - A_8_QI_b'!A1", "A_8_QI_b")</f>
        <v>A_8_QI_b</v>
      </c>
    </row>
    <row r="33" spans="2:3" x14ac:dyDescent="0.3">
      <c r="B33" s="2" t="str">
        <f>HYPERLINK("#'HGV-OSFRAK - A_9_QI'!A1", "Qualitätsindikatoren: Initiierung Maßnahmenstufe 1 und 2 (AJ 2024)")</f>
        <v>Qualitätsindikatoren: Initiierung Maßnahmenstufe 1 und 2 (AJ 2024)</v>
      </c>
      <c r="C33" s="2" t="str">
        <f>HYPERLINK("#'HGV-OSFRAK - A_9_QI'!A1", "A_9_QI")</f>
        <v>A_9_QI</v>
      </c>
    </row>
    <row r="34" spans="2:3" x14ac:dyDescent="0.3">
      <c r="B34" s="2" t="str">
        <f>HYPERLINK("#'HGV-OSFRAK - A_9_AK'!A1", "Auffälligkeitskriterien: Initiierung Maßnahmenstufe 1 und 2 (AJ 2024)")</f>
        <v>Auffälligkeitskriterien: Initiierung Maßnahmenstufe 1 und 2 (AJ 2024)</v>
      </c>
      <c r="C34" s="2" t="str">
        <f>HYPERLINK("#'HGV-OSFRAK - A_9_AK'!A1", "A_9_AK")</f>
        <v>A_9_AK</v>
      </c>
    </row>
    <row r="35" spans="2:3" x14ac:dyDescent="0.3">
      <c r="B35" s="2" t="str">
        <f>HYPERLINK("#'HGV-OSFRAK - A_10_QI'!A1", "Qualitätsindikatoren: Ergebnisse nach Stellungnahmeverfahren pro Bundesland (AJ 2024)")</f>
        <v>Qualitätsindikatoren: Ergebnisse nach Stellungnahmeverfahren pro Bundesland (AJ 2024)</v>
      </c>
      <c r="C35" s="2" t="str">
        <f>HYPERLINK("#'HGV-OSFRAK - A_10_QI'!A1", "A_10_QI")</f>
        <v>A_10_QI</v>
      </c>
    </row>
    <row r="36" spans="2:3" x14ac:dyDescent="0.3">
      <c r="B36" s="2" t="str">
        <f>HYPERLINK("#'HGV-OSFRAK - A_10_AK'!A1", "Auffälligkeitskriterien: Ergebnisse nach Stellungnahmeverfahren pro Bundesland (AJ 2024)")</f>
        <v>Auffälligkeitskriterien: Ergebnisse nach Stellungnahmeverfahren pro Bundesland (AJ 2024)</v>
      </c>
      <c r="C36" s="2" t="str">
        <f>HYPERLINK("#'HGV-OSFRAK - A_10_AK'!A1", "A_10_AK")</f>
        <v>A_10_AK</v>
      </c>
    </row>
    <row r="37" spans="2:3" x14ac:dyDescent="0.3">
      <c r="B37" s="2" t="str">
        <f>HYPERLINK("#'HGV-OSFRAK - A_11_QI_AK'!A1", "Qualitätsindikatoren und Auffälligkeitskriterien: Best Practice (AJ 2024)")</f>
        <v>Qualitätsindikatoren und Auffälligkeitskriterien: Best Practice (AJ 2024)</v>
      </c>
      <c r="C37" s="2" t="str">
        <f>HYPERLINK("#'HGV-OSFRAK - A_11_QI_AK'!A1", "A_11_QI_AK")</f>
        <v>A_11_QI_AK</v>
      </c>
    </row>
    <row r="38" spans="2:3" x14ac:dyDescent="0.3">
      <c r="B38" s="2" t="str">
        <f>HYPERLINK("#'HGV-OSFRAK - A_12_QI'!A1", "Darstellung des Verlaufs der Bewertung (AJ 2024)")</f>
        <v>Darstellung des Verlaufs der Bewertung (AJ 2024)</v>
      </c>
      <c r="C38" s="2" t="str">
        <f>HYPERLINK("#'HGV-OSFRAK - A_12_QI'!A1", "A_12_QI")</f>
        <v>A_12_QI</v>
      </c>
    </row>
    <row r="39" spans="2:3" x14ac:dyDescent="0.3">
      <c r="B39" s="2" t="str">
        <f>HYPERLINK("#'HGV-OSFRAK - A_13_QI'!A1", "Qualitätsindikatoren: Art der Maßnahme in Maßnahmenstufe 1 (AJ 2023 und 2024)")</f>
        <v>Qualitätsindikatoren: Art der Maßnahme in Maßnahmenstufe 1 (AJ 2023 und 2024)</v>
      </c>
      <c r="C39" s="2" t="str">
        <f>HYPERLINK("#'HGV-OSFRAK - A_13_QI'!A1", "A_13_QI")</f>
        <v>A_13_QI</v>
      </c>
    </row>
    <row r="40" spans="2:3" x14ac:dyDescent="0.3">
      <c r="B40" s="2" t="str">
        <f>HYPERLINK("#'HGV-OSFRAK - A_13_AK'!A1", "Auffälligkeitskriterien: Art der Maßnahme in Maßnahmenstufe 1 (AJ 2023 und 2024)")</f>
        <v>Auffälligkeitskriterien: Art der Maßnahme in Maßnahmenstufe 1 (AJ 2023 und 2024)</v>
      </c>
      <c r="C40" s="2" t="str">
        <f>HYPERLINK("#'HGV-OSFRAK - A_13_AK'!A1", "A_13_AK")</f>
        <v>A_13_AK</v>
      </c>
    </row>
    <row r="41" spans="2:3" x14ac:dyDescent="0.3">
      <c r="B41" s="2" t="str">
        <f>HYPERLINK("#'HGV-OSFRAK - A_14_QI_AK'!A1", "Qualitätsindikatoren und Auffälligkeitskriterien: Freitextkommentare zu Maßnahmenstufe 2 (AJ 2024)")</f>
        <v>Qualitätsindikatoren und Auffälligkeitskriterien: Freitextkommentare zu Maßnahmenstufe 2 (AJ 2024)</v>
      </c>
      <c r="C41" s="2" t="str">
        <f>HYPERLINK("#'HGV-OSFRAK - A_14_QI_AK'!A1", "A_14_QI_AK")</f>
        <v>A_14_QI_AK</v>
      </c>
    </row>
  </sheetData>
  <pageMargins left="0.7" right="0.7" top="0.75" bottom="0.75" header="0.3" footer="0.3"/>
  <pageSetup paperSize="9" orientation="portrait" horizontalDpi="300" verticalDpi="300"/>
</worksheet>
</file>

<file path=xl/worksheets/sheet1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4-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HGV-OSFRAK'!A1", "Zurück")</f>
        <v>Zurück</v>
      </c>
    </row>
    <row r="3" spans="1:6" x14ac:dyDescent="0.3">
      <c r="B3" s="7" t="s">
        <v>5312</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5289</v>
      </c>
      <c r="D6" s="9" t="s">
        <v>3429</v>
      </c>
      <c r="E6" s="9" t="s">
        <v>5290</v>
      </c>
      <c r="F6" s="9" t="s">
        <v>3429</v>
      </c>
    </row>
    <row r="7" spans="1:6" x14ac:dyDescent="0.3">
      <c r="B7" s="10" t="s">
        <v>4873</v>
      </c>
      <c r="C7" s="9" t="s">
        <v>5289</v>
      </c>
      <c r="D7" s="9" t="s">
        <v>4530</v>
      </c>
      <c r="E7" s="9" t="s">
        <v>5290</v>
      </c>
      <c r="F7" s="9" t="s">
        <v>4530</v>
      </c>
    </row>
    <row r="8" spans="1:6" x14ac:dyDescent="0.3">
      <c r="B8" s="10" t="s">
        <v>4532</v>
      </c>
      <c r="C8" s="9" t="s">
        <v>5291</v>
      </c>
      <c r="D8" s="9" t="s">
        <v>5292</v>
      </c>
      <c r="E8" s="9" t="s">
        <v>5293</v>
      </c>
      <c r="F8" s="9" t="s">
        <v>5294</v>
      </c>
    </row>
    <row r="9" spans="1:6" x14ac:dyDescent="0.3">
      <c r="B9" s="9" t="s">
        <v>4535</v>
      </c>
      <c r="C9" s="9" t="s">
        <v>1587</v>
      </c>
      <c r="D9" s="9" t="s">
        <v>5152</v>
      </c>
      <c r="E9" s="9" t="s">
        <v>1580</v>
      </c>
      <c r="F9" s="9" t="s">
        <v>4536</v>
      </c>
    </row>
    <row r="10" spans="1:6" x14ac:dyDescent="0.3">
      <c r="B10" s="10" t="s">
        <v>4537</v>
      </c>
      <c r="C10" s="9" t="s">
        <v>5295</v>
      </c>
      <c r="D10" s="9" t="s">
        <v>4530</v>
      </c>
      <c r="E10" s="9" t="s">
        <v>5293</v>
      </c>
      <c r="F10" s="9" t="s">
        <v>4530</v>
      </c>
    </row>
    <row r="11" spans="1:6" x14ac:dyDescent="0.3">
      <c r="B11" s="9" t="s">
        <v>4879</v>
      </c>
      <c r="C11" s="9" t="s">
        <v>5295</v>
      </c>
      <c r="D11" s="9" t="s">
        <v>4530</v>
      </c>
      <c r="E11" s="9" t="s">
        <v>5293</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5239</v>
      </c>
      <c r="D15" s="9" t="s">
        <v>5296</v>
      </c>
      <c r="E15" s="9" t="s">
        <v>3666</v>
      </c>
      <c r="F15" s="9" t="s">
        <v>5297</v>
      </c>
    </row>
    <row r="16" spans="1:6" x14ac:dyDescent="0.3">
      <c r="B16" s="6" t="s">
        <v>4543</v>
      </c>
      <c r="C16" s="9" t="s">
        <v>5298</v>
      </c>
      <c r="D16" s="9" t="s">
        <v>5299</v>
      </c>
      <c r="E16" s="9" t="s">
        <v>3668</v>
      </c>
      <c r="F16" s="9" t="s">
        <v>5300</v>
      </c>
    </row>
    <row r="17" spans="2:6" x14ac:dyDescent="0.3">
      <c r="B17" s="9" t="s">
        <v>4546</v>
      </c>
      <c r="C17" s="9" t="s">
        <v>5298</v>
      </c>
      <c r="D17" s="9" t="s">
        <v>4530</v>
      </c>
      <c r="E17" s="9" t="s">
        <v>3668</v>
      </c>
      <c r="F17" s="9" t="s">
        <v>4530</v>
      </c>
    </row>
    <row r="18" spans="2:6" x14ac:dyDescent="0.3">
      <c r="B18" s="9" t="s">
        <v>4547</v>
      </c>
      <c r="C18" s="9" t="s">
        <v>1592</v>
      </c>
      <c r="D18" s="9" t="s">
        <v>5301</v>
      </c>
      <c r="E18" s="9" t="s">
        <v>1683</v>
      </c>
      <c r="F18" s="9" t="s">
        <v>5302</v>
      </c>
    </row>
    <row r="19" spans="2:6" x14ac:dyDescent="0.3">
      <c r="B19" s="9" t="s">
        <v>4548</v>
      </c>
      <c r="C19" s="9" t="s">
        <v>1586</v>
      </c>
      <c r="D19" s="9" t="s">
        <v>5303</v>
      </c>
      <c r="E19" s="9" t="s">
        <v>1580</v>
      </c>
      <c r="F19" s="9" t="s">
        <v>4536</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5154</v>
      </c>
      <c r="D22" s="9" t="s">
        <v>5304</v>
      </c>
      <c r="E22" s="9" t="s">
        <v>3718</v>
      </c>
      <c r="F22" s="9" t="s">
        <v>5305</v>
      </c>
    </row>
    <row r="23" spans="2:6" x14ac:dyDescent="0.3">
      <c r="B23" s="6" t="s">
        <v>4553</v>
      </c>
      <c r="C23" s="9" t="s">
        <v>1999</v>
      </c>
      <c r="D23" s="9" t="s">
        <v>5306</v>
      </c>
      <c r="E23" s="9" t="s">
        <v>1736</v>
      </c>
      <c r="F23" s="9" t="s">
        <v>5307</v>
      </c>
    </row>
    <row r="24" spans="2:6" x14ac:dyDescent="0.3">
      <c r="B24" s="6" t="s">
        <v>4898</v>
      </c>
      <c r="C24" s="9" t="s">
        <v>1739</v>
      </c>
      <c r="D24" s="9" t="s">
        <v>5308</v>
      </c>
      <c r="E24" s="9" t="s">
        <v>1733</v>
      </c>
      <c r="F24" s="9" t="s">
        <v>5309</v>
      </c>
    </row>
    <row r="25" spans="2:6" x14ac:dyDescent="0.3">
      <c r="B25" s="6" t="s">
        <v>4556</v>
      </c>
      <c r="C25" s="9" t="s">
        <v>1594</v>
      </c>
      <c r="D25" s="9" t="s">
        <v>5310</v>
      </c>
      <c r="E25" s="9" t="s">
        <v>1597</v>
      </c>
      <c r="F25" s="9" t="s">
        <v>5311</v>
      </c>
    </row>
    <row r="26" spans="2:6" x14ac:dyDescent="0.3">
      <c r="B26" s="23" t="s">
        <v>4558</v>
      </c>
      <c r="C26" s="24" t="s">
        <v>4523</v>
      </c>
      <c r="D26" s="24" t="s">
        <v>4523</v>
      </c>
      <c r="E26" s="24" t="s">
        <v>4523</v>
      </c>
      <c r="F26" s="24" t="s">
        <v>4523</v>
      </c>
    </row>
    <row r="27" spans="2:6" x14ac:dyDescent="0.3">
      <c r="B27" s="6" t="s">
        <v>4444</v>
      </c>
      <c r="C27" s="9" t="s">
        <v>1716</v>
      </c>
      <c r="D27" s="9" t="s">
        <v>4559</v>
      </c>
      <c r="E27" s="9" t="s">
        <v>1600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I11"/>
  <sheetViews>
    <sheetView workbookViewId="0"/>
  </sheetViews>
  <sheetFormatPr baseColWidth="10" defaultRowHeight="14.4" x14ac:dyDescent="0.3"/>
  <cols>
    <col min="2" max="2" width="9.6640625" customWidth="1"/>
    <col min="3" max="3" width="108.77734375" customWidth="1"/>
    <col min="4" max="4" width="17" customWidth="1"/>
    <col min="5" max="5" width="22.6640625" customWidth="1"/>
    <col min="6" max="6" width="41.6640625" customWidth="1"/>
    <col min="7" max="7" width="60.6640625" customWidth="1"/>
    <col min="8" max="8" width="29.6640625" customWidth="1"/>
    <col min="9" max="9" width="35.6640625" customWidth="1"/>
  </cols>
  <sheetData>
    <row r="1" spans="1:9" x14ac:dyDescent="0.3">
      <c r="A1" s="2" t="str">
        <f>HYPERLINK("#'Auswahl Auswertungsmodul'!A1", "Zurück zum Start")</f>
        <v>Zurück zum Start</v>
      </c>
    </row>
    <row r="2" spans="1:9" x14ac:dyDescent="0.3">
      <c r="A2" s="2" t="str">
        <f>HYPERLINK("#'Auswahl WI-NI-A'!A1", "Zurück")</f>
        <v>Zurück</v>
      </c>
    </row>
    <row r="3" spans="1:9" x14ac:dyDescent="0.3">
      <c r="B3" s="7" t="s">
        <v>3067</v>
      </c>
    </row>
    <row r="4" spans="1:9" x14ac:dyDescent="0.3">
      <c r="B4" s="25" t="s">
        <v>35</v>
      </c>
      <c r="C4" s="25" t="s">
        <v>394</v>
      </c>
      <c r="D4" s="25" t="s">
        <v>1619</v>
      </c>
      <c r="E4" s="28" t="s">
        <v>1574</v>
      </c>
      <c r="F4" s="21" t="s">
        <v>1575</v>
      </c>
      <c r="G4" s="25" t="s">
        <v>1575</v>
      </c>
      <c r="H4" s="25" t="s">
        <v>1575</v>
      </c>
      <c r="I4" s="25" t="s">
        <v>1575</v>
      </c>
    </row>
    <row r="5" spans="1:9" x14ac:dyDescent="0.3">
      <c r="B5" s="22"/>
      <c r="C5" s="22"/>
      <c r="D5" s="22"/>
      <c r="E5" s="27"/>
      <c r="F5" s="8" t="s">
        <v>15</v>
      </c>
      <c r="G5" s="8" t="s">
        <v>17</v>
      </c>
      <c r="H5" s="8" t="s">
        <v>3007</v>
      </c>
      <c r="I5" s="8" t="s">
        <v>2910</v>
      </c>
    </row>
    <row r="6" spans="1:9" ht="25.2" x14ac:dyDescent="0.3">
      <c r="B6" s="6" t="s">
        <v>682</v>
      </c>
      <c r="C6" s="6" t="s">
        <v>683</v>
      </c>
      <c r="D6" s="6" t="s">
        <v>1621</v>
      </c>
      <c r="E6" s="9" t="s">
        <v>1850</v>
      </c>
      <c r="F6" s="9" t="s">
        <v>400</v>
      </c>
      <c r="G6" s="9" t="s">
        <v>400</v>
      </c>
      <c r="H6" s="9" t="s">
        <v>1190</v>
      </c>
      <c r="I6" s="9" t="s">
        <v>1257</v>
      </c>
    </row>
    <row r="7" spans="1:9" ht="25.2" x14ac:dyDescent="0.3">
      <c r="B7" s="6" t="s">
        <v>682</v>
      </c>
      <c r="C7" s="6" t="s">
        <v>683</v>
      </c>
      <c r="D7" s="6" t="s">
        <v>1626</v>
      </c>
      <c r="E7" s="9" t="s">
        <v>1894</v>
      </c>
      <c r="F7" s="9" t="s">
        <v>752</v>
      </c>
      <c r="G7" s="9" t="s">
        <v>752</v>
      </c>
      <c r="H7" s="9" t="s">
        <v>752</v>
      </c>
      <c r="I7" s="9" t="s">
        <v>1304</v>
      </c>
    </row>
    <row r="8" spans="1:9" ht="25.2" x14ac:dyDescent="0.3">
      <c r="B8" s="6" t="s">
        <v>682</v>
      </c>
      <c r="C8" s="6" t="s">
        <v>683</v>
      </c>
      <c r="D8" s="6" t="s">
        <v>1631</v>
      </c>
      <c r="E8" s="9" t="s">
        <v>1680</v>
      </c>
      <c r="F8" s="9" t="s">
        <v>207</v>
      </c>
      <c r="G8" s="9" t="s">
        <v>207</v>
      </c>
      <c r="H8" s="9" t="s">
        <v>1682</v>
      </c>
      <c r="I8" s="9" t="s">
        <v>1682</v>
      </c>
    </row>
    <row r="9" spans="1:9" ht="25.2" x14ac:dyDescent="0.3">
      <c r="B9" s="6" t="s">
        <v>684</v>
      </c>
      <c r="C9" s="6" t="s">
        <v>685</v>
      </c>
      <c r="D9" s="6" t="s">
        <v>1621</v>
      </c>
      <c r="E9" s="9" t="s">
        <v>1584</v>
      </c>
      <c r="F9" s="9" t="s">
        <v>77</v>
      </c>
      <c r="G9" s="9" t="s">
        <v>77</v>
      </c>
      <c r="H9" s="9" t="s">
        <v>77</v>
      </c>
      <c r="I9" s="9" t="s">
        <v>77</v>
      </c>
    </row>
    <row r="10" spans="1:9" ht="25.2" x14ac:dyDescent="0.3">
      <c r="B10" s="6" t="s">
        <v>684</v>
      </c>
      <c r="C10" s="6" t="s">
        <v>685</v>
      </c>
      <c r="D10" s="6" t="s">
        <v>1626</v>
      </c>
      <c r="E10" s="9" t="s">
        <v>1582</v>
      </c>
      <c r="F10" s="9" t="s">
        <v>68</v>
      </c>
      <c r="G10" s="9" t="s">
        <v>68</v>
      </c>
      <c r="H10" s="9" t="s">
        <v>68</v>
      </c>
      <c r="I10" s="9" t="s">
        <v>68</v>
      </c>
    </row>
    <row r="11" spans="1:9" ht="25.2" x14ac:dyDescent="0.3">
      <c r="B11" s="6" t="s">
        <v>684</v>
      </c>
      <c r="C11" s="6" t="s">
        <v>685</v>
      </c>
      <c r="D11" s="6" t="s">
        <v>1631</v>
      </c>
      <c r="E11" s="9" t="s">
        <v>1587</v>
      </c>
      <c r="F11" s="9" t="s">
        <v>87</v>
      </c>
      <c r="G11" s="9" t="s">
        <v>87</v>
      </c>
      <c r="H11" s="9" t="s">
        <v>87</v>
      </c>
      <c r="I11" s="9" t="s">
        <v>87</v>
      </c>
    </row>
  </sheetData>
  <mergeCells count="5">
    <mergeCell ref="B4:B5"/>
    <mergeCell ref="C4:C5"/>
    <mergeCell ref="D4:D5"/>
    <mergeCell ref="E4:E5"/>
    <mergeCell ref="F4:I4"/>
  </mergeCells>
  <pageMargins left="0.7" right="0.7" top="0.75" bottom="0.75" header="0.3" footer="0.3"/>
  <pageSetup paperSize="9" orientation="portrait" horizontalDpi="300" verticalDpi="300"/>
</worksheet>
</file>

<file path=xl/worksheets/sheet1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4-000000000000}">
  <dimension ref="A1:F25"/>
  <sheetViews>
    <sheetView workbookViewId="0"/>
  </sheetViews>
  <sheetFormatPr baseColWidth="10" defaultRowHeight="14.4" x14ac:dyDescent="0.3"/>
  <cols>
    <col min="2" max="2" width="114.77734375" customWidth="1"/>
    <col min="3" max="6" width="17.88671875" customWidth="1"/>
  </cols>
  <sheetData>
    <row r="1" spans="1:6" x14ac:dyDescent="0.3">
      <c r="A1" s="2" t="str">
        <f>HYPERLINK("#'Auswahl Auswertungsmodul'!A1", "Zurück zum Start")</f>
        <v>Zurück zum Start</v>
      </c>
    </row>
    <row r="2" spans="1:6" x14ac:dyDescent="0.3">
      <c r="A2" s="2" t="str">
        <f>HYPERLINK("#'Auswahl HGV-OSFRAK'!A1", "Zurück")</f>
        <v>Zurück</v>
      </c>
    </row>
    <row r="3" spans="1:6" x14ac:dyDescent="0.3">
      <c r="B3" s="7" t="s">
        <v>4787</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4773</v>
      </c>
      <c r="D6" s="9" t="s">
        <v>4530</v>
      </c>
      <c r="E6" s="9" t="s">
        <v>4774</v>
      </c>
      <c r="F6" s="9" t="s">
        <v>4530</v>
      </c>
    </row>
    <row r="7" spans="1:6" x14ac:dyDescent="0.3">
      <c r="B7" s="10" t="s">
        <v>4532</v>
      </c>
      <c r="C7" s="9" t="s">
        <v>3997</v>
      </c>
      <c r="D7" s="9" t="s">
        <v>4775</v>
      </c>
      <c r="E7" s="9" t="s">
        <v>1963</v>
      </c>
      <c r="F7" s="9" t="s">
        <v>4776</v>
      </c>
    </row>
    <row r="8" spans="1:6" x14ac:dyDescent="0.3">
      <c r="B8" s="9" t="s">
        <v>4535</v>
      </c>
      <c r="C8" s="9" t="s">
        <v>1580</v>
      </c>
      <c r="D8" s="9" t="s">
        <v>4536</v>
      </c>
      <c r="E8" s="9" t="s">
        <v>1580</v>
      </c>
      <c r="F8" s="9" t="s">
        <v>4536</v>
      </c>
    </row>
    <row r="9" spans="1:6" x14ac:dyDescent="0.3">
      <c r="B9" s="10" t="s">
        <v>4537</v>
      </c>
      <c r="C9" s="9" t="s">
        <v>3997</v>
      </c>
      <c r="D9" s="9" t="s">
        <v>4530</v>
      </c>
      <c r="E9" s="9" t="s">
        <v>1963</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2037</v>
      </c>
      <c r="D12" s="9" t="s">
        <v>4777</v>
      </c>
      <c r="E12" s="9" t="s">
        <v>1674</v>
      </c>
      <c r="F12" s="9" t="s">
        <v>4778</v>
      </c>
    </row>
    <row r="13" spans="1:6" x14ac:dyDescent="0.3">
      <c r="B13" s="6" t="s">
        <v>4543</v>
      </c>
      <c r="C13" s="9" t="s">
        <v>1654</v>
      </c>
      <c r="D13" s="9" t="s">
        <v>4779</v>
      </c>
      <c r="E13" s="9" t="s">
        <v>3860</v>
      </c>
      <c r="F13" s="9" t="s">
        <v>4780</v>
      </c>
    </row>
    <row r="14" spans="1:6" x14ac:dyDescent="0.3">
      <c r="B14" s="9" t="s">
        <v>4546</v>
      </c>
      <c r="C14" s="9" t="s">
        <v>1654</v>
      </c>
      <c r="D14" s="9" t="s">
        <v>4530</v>
      </c>
      <c r="E14" s="9" t="s">
        <v>3860</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1688</v>
      </c>
      <c r="D19" s="9" t="s">
        <v>4781</v>
      </c>
      <c r="E19" s="9" t="s">
        <v>1611</v>
      </c>
      <c r="F19" s="9" t="s">
        <v>4782</v>
      </c>
    </row>
    <row r="20" spans="2:6" x14ac:dyDescent="0.3">
      <c r="B20" s="6" t="s">
        <v>4553</v>
      </c>
      <c r="C20" s="9" t="s">
        <v>1627</v>
      </c>
      <c r="D20" s="9" t="s">
        <v>4783</v>
      </c>
      <c r="E20" s="9" t="s">
        <v>1650</v>
      </c>
      <c r="F20" s="9" t="s">
        <v>4784</v>
      </c>
    </row>
    <row r="21" spans="2:6" x14ac:dyDescent="0.3">
      <c r="B21" s="6" t="s">
        <v>4556</v>
      </c>
      <c r="C21" s="9" t="s">
        <v>1592</v>
      </c>
      <c r="D21" s="9" t="s">
        <v>4785</v>
      </c>
      <c r="E21" s="9" t="s">
        <v>1871</v>
      </c>
      <c r="F21" s="9" t="s">
        <v>4786</v>
      </c>
    </row>
    <row r="22" spans="2:6" x14ac:dyDescent="0.3">
      <c r="B22" s="23" t="s">
        <v>4558</v>
      </c>
      <c r="C22" s="24" t="s">
        <v>4523</v>
      </c>
      <c r="D22" s="24" t="s">
        <v>4523</v>
      </c>
      <c r="E22" s="24" t="s">
        <v>4523</v>
      </c>
      <c r="F22" s="24" t="s">
        <v>4523</v>
      </c>
    </row>
    <row r="23" spans="2:6" x14ac:dyDescent="0.3">
      <c r="B23" s="6" t="s">
        <v>4444</v>
      </c>
      <c r="C23" s="9" t="s">
        <v>1587</v>
      </c>
      <c r="D23" s="9" t="s">
        <v>4559</v>
      </c>
      <c r="E23" s="9" t="s">
        <v>1587</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1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4-000000000000}">
  <dimension ref="A1:O11"/>
  <sheetViews>
    <sheetView workbookViewId="0"/>
  </sheetViews>
  <sheetFormatPr baseColWidth="10" defaultRowHeight="14.4" x14ac:dyDescent="0.3"/>
  <cols>
    <col min="2" max="2" width="9.6640625" customWidth="1"/>
    <col min="3" max="3" width="96.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HGV-OSFRAK'!A1", "Zurück")</f>
        <v>Zurück</v>
      </c>
    </row>
    <row r="3" spans="1:15" x14ac:dyDescent="0.3">
      <c r="B3" s="7" t="s">
        <v>6591</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812</v>
      </c>
      <c r="C7" s="6" t="s">
        <v>813</v>
      </c>
      <c r="D7" s="9" t="s">
        <v>6563</v>
      </c>
      <c r="E7" s="9" t="s">
        <v>1688</v>
      </c>
      <c r="F7" s="9" t="s">
        <v>815</v>
      </c>
      <c r="G7" s="9" t="s">
        <v>6564</v>
      </c>
      <c r="H7" s="9" t="s">
        <v>6565</v>
      </c>
      <c r="I7" s="9" t="s">
        <v>6566</v>
      </c>
      <c r="J7" s="9" t="s">
        <v>6567</v>
      </c>
      <c r="K7" s="9" t="s">
        <v>6568</v>
      </c>
      <c r="L7" s="9" t="s">
        <v>3096</v>
      </c>
      <c r="M7" s="9" t="s">
        <v>6569</v>
      </c>
      <c r="N7" s="9" t="s">
        <v>3096</v>
      </c>
      <c r="O7" s="9" t="s">
        <v>6569</v>
      </c>
    </row>
    <row r="8" spans="1:15" ht="25.2" x14ac:dyDescent="0.3">
      <c r="B8" s="12" t="s">
        <v>816</v>
      </c>
      <c r="C8" s="12" t="s">
        <v>817</v>
      </c>
      <c r="D8" s="13" t="s">
        <v>6570</v>
      </c>
      <c r="E8" s="13" t="s">
        <v>1592</v>
      </c>
      <c r="F8" s="13" t="s">
        <v>554</v>
      </c>
      <c r="G8" s="13" t="s">
        <v>6571</v>
      </c>
      <c r="H8" s="13" t="s">
        <v>6572</v>
      </c>
      <c r="I8" s="13" t="s">
        <v>6573</v>
      </c>
      <c r="J8" s="13" t="s">
        <v>2045</v>
      </c>
      <c r="K8" s="13" t="s">
        <v>6574</v>
      </c>
      <c r="L8" s="13" t="s">
        <v>3097</v>
      </c>
      <c r="M8" s="13" t="s">
        <v>6575</v>
      </c>
      <c r="N8" s="13" t="s">
        <v>2045</v>
      </c>
      <c r="O8" s="13" t="s">
        <v>6574</v>
      </c>
    </row>
    <row r="9" spans="1:15" ht="25.2" x14ac:dyDescent="0.3">
      <c r="B9" s="6" t="s">
        <v>818</v>
      </c>
      <c r="C9" s="6" t="s">
        <v>819</v>
      </c>
      <c r="D9" s="9" t="s">
        <v>6576</v>
      </c>
      <c r="E9" s="9" t="s">
        <v>1986</v>
      </c>
      <c r="F9" s="9" t="s">
        <v>655</v>
      </c>
      <c r="G9" s="9" t="s">
        <v>6577</v>
      </c>
      <c r="H9" s="9" t="s">
        <v>2523</v>
      </c>
      <c r="I9" s="9" t="s">
        <v>6578</v>
      </c>
      <c r="J9" s="9" t="s">
        <v>3110</v>
      </c>
      <c r="K9" s="9" t="s">
        <v>6579</v>
      </c>
      <c r="L9" s="9" t="s">
        <v>3098</v>
      </c>
      <c r="M9" s="9" t="s">
        <v>6580</v>
      </c>
      <c r="N9" s="9" t="s">
        <v>1991</v>
      </c>
      <c r="O9" s="9" t="s">
        <v>6581</v>
      </c>
    </row>
    <row r="10" spans="1:15" ht="25.2" x14ac:dyDescent="0.3">
      <c r="B10" s="12" t="s">
        <v>820</v>
      </c>
      <c r="C10" s="12" t="s">
        <v>821</v>
      </c>
      <c r="D10" s="13" t="s">
        <v>6582</v>
      </c>
      <c r="E10" s="13" t="s">
        <v>1611</v>
      </c>
      <c r="F10" s="13" t="s">
        <v>734</v>
      </c>
      <c r="G10" s="13" t="s">
        <v>5691</v>
      </c>
      <c r="H10" s="13" t="s">
        <v>6583</v>
      </c>
      <c r="I10" s="13" t="s">
        <v>6584</v>
      </c>
      <c r="J10" s="13" t="s">
        <v>4160</v>
      </c>
      <c r="K10" s="13" t="s">
        <v>6585</v>
      </c>
      <c r="L10" s="13" t="s">
        <v>1330</v>
      </c>
      <c r="M10" s="13" t="s">
        <v>6586</v>
      </c>
      <c r="N10" s="13" t="s">
        <v>1330</v>
      </c>
      <c r="O10" s="13" t="s">
        <v>6586</v>
      </c>
    </row>
    <row r="11" spans="1:15" ht="25.2" x14ac:dyDescent="0.3">
      <c r="B11" s="6" t="s">
        <v>822</v>
      </c>
      <c r="C11" s="6" t="s">
        <v>823</v>
      </c>
      <c r="D11" s="9" t="s">
        <v>6587</v>
      </c>
      <c r="E11" s="9" t="s">
        <v>3553</v>
      </c>
      <c r="F11" s="9" t="s">
        <v>406</v>
      </c>
      <c r="G11" s="9" t="s">
        <v>5691</v>
      </c>
      <c r="H11" s="9" t="s">
        <v>6588</v>
      </c>
      <c r="I11" s="9" t="s">
        <v>6589</v>
      </c>
      <c r="J11" s="9" t="s">
        <v>2627</v>
      </c>
      <c r="K11" s="9" t="s">
        <v>5692</v>
      </c>
      <c r="L11" s="9" t="s">
        <v>1975</v>
      </c>
      <c r="M11" s="9" t="s">
        <v>5695</v>
      </c>
      <c r="N11" s="9" t="s">
        <v>2446</v>
      </c>
      <c r="O11" s="9" t="s">
        <v>6590</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1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4-000000000000}">
  <dimension ref="A1:M14"/>
  <sheetViews>
    <sheetView workbookViewId="0"/>
  </sheetViews>
  <sheetFormatPr baseColWidth="10" defaultRowHeight="14.4" x14ac:dyDescent="0.3"/>
  <cols>
    <col min="2" max="2" width="9.6640625" customWidth="1"/>
    <col min="3" max="3" width="9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HGV-OSFRAK'!A1", "Zurück")</f>
        <v>Zurück</v>
      </c>
    </row>
    <row r="3" spans="1:13" x14ac:dyDescent="0.3">
      <c r="B3" s="7" t="s">
        <v>5709</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280</v>
      </c>
      <c r="C8" s="6" t="s">
        <v>281</v>
      </c>
      <c r="D8" s="9" t="s">
        <v>5690</v>
      </c>
      <c r="E8" s="9" t="s">
        <v>1578</v>
      </c>
      <c r="F8" s="9" t="s">
        <v>222</v>
      </c>
      <c r="G8" s="9" t="s">
        <v>5691</v>
      </c>
      <c r="H8" s="9" t="s">
        <v>1291</v>
      </c>
      <c r="I8" s="9" t="s">
        <v>5692</v>
      </c>
      <c r="J8" s="9" t="s">
        <v>5693</v>
      </c>
      <c r="K8" s="9" t="s">
        <v>5694</v>
      </c>
      <c r="L8" s="9" t="s">
        <v>2943</v>
      </c>
      <c r="M8" s="9" t="s">
        <v>5695</v>
      </c>
    </row>
    <row r="9" spans="1:13" ht="25.2" x14ac:dyDescent="0.3">
      <c r="B9" s="6" t="s">
        <v>282</v>
      </c>
      <c r="C9" s="6" t="s">
        <v>283</v>
      </c>
      <c r="D9" s="9" t="s">
        <v>5696</v>
      </c>
      <c r="E9" s="9" t="s">
        <v>1592</v>
      </c>
      <c r="F9" s="9" t="s">
        <v>234</v>
      </c>
      <c r="G9" s="9" t="s">
        <v>593</v>
      </c>
      <c r="H9" s="9" t="s">
        <v>2621</v>
      </c>
      <c r="I9" s="9" t="s">
        <v>2562</v>
      </c>
      <c r="J9" s="9" t="s">
        <v>2621</v>
      </c>
      <c r="K9" s="9" t="s">
        <v>2562</v>
      </c>
      <c r="L9" s="9" t="s">
        <v>2040</v>
      </c>
      <c r="M9" s="9" t="s">
        <v>1974</v>
      </c>
    </row>
    <row r="10" spans="1:13" ht="25.2" x14ac:dyDescent="0.3">
      <c r="B10" s="6" t="s">
        <v>284</v>
      </c>
      <c r="C10" s="6" t="s">
        <v>285</v>
      </c>
      <c r="D10" s="9" t="s">
        <v>5697</v>
      </c>
      <c r="E10" s="9" t="s">
        <v>1587</v>
      </c>
      <c r="F10" s="9" t="s">
        <v>95</v>
      </c>
      <c r="G10" s="9" t="s">
        <v>5698</v>
      </c>
      <c r="H10" s="9" t="s">
        <v>1042</v>
      </c>
      <c r="I10" s="9" t="s">
        <v>5699</v>
      </c>
      <c r="J10" s="9" t="s">
        <v>1668</v>
      </c>
      <c r="K10" s="9" t="s">
        <v>5700</v>
      </c>
      <c r="L10" s="9" t="s">
        <v>993</v>
      </c>
      <c r="M10" s="9" t="s">
        <v>5701</v>
      </c>
    </row>
    <row r="11" spans="1:13" x14ac:dyDescent="0.3">
      <c r="B11" s="23" t="s">
        <v>40</v>
      </c>
      <c r="C11" s="23"/>
      <c r="D11" s="29"/>
      <c r="E11" s="29"/>
      <c r="F11" s="29"/>
      <c r="G11" s="29"/>
      <c r="H11" s="29"/>
      <c r="I11" s="29"/>
      <c r="J11" s="29"/>
      <c r="K11" s="29"/>
      <c r="L11" s="29"/>
      <c r="M11" s="29"/>
    </row>
    <row r="12" spans="1:13" ht="25.2" x14ac:dyDescent="0.3">
      <c r="B12" s="6" t="s">
        <v>286</v>
      </c>
      <c r="C12" s="6" t="s">
        <v>42</v>
      </c>
      <c r="D12" s="9" t="s">
        <v>5702</v>
      </c>
      <c r="E12" s="9" t="s">
        <v>1582</v>
      </c>
      <c r="F12" s="9" t="s">
        <v>156</v>
      </c>
      <c r="G12" s="9" t="s">
        <v>5703</v>
      </c>
      <c r="H12" s="9" t="s">
        <v>156</v>
      </c>
      <c r="I12" s="9" t="s">
        <v>5703</v>
      </c>
      <c r="J12" s="9" t="s">
        <v>1746</v>
      </c>
      <c r="K12" s="9" t="s">
        <v>5704</v>
      </c>
      <c r="L12" s="9" t="s">
        <v>1615</v>
      </c>
      <c r="M12" s="9" t="s">
        <v>5705</v>
      </c>
    </row>
    <row r="13" spans="1:13" ht="25.2" x14ac:dyDescent="0.3">
      <c r="B13" s="6" t="s">
        <v>287</v>
      </c>
      <c r="C13" s="6" t="s">
        <v>46</v>
      </c>
      <c r="D13" s="9" t="s">
        <v>5706</v>
      </c>
      <c r="E13" s="9" t="s">
        <v>1579</v>
      </c>
      <c r="F13" s="9" t="s">
        <v>89</v>
      </c>
      <c r="G13" s="9" t="s">
        <v>5703</v>
      </c>
      <c r="H13" s="9" t="s">
        <v>89</v>
      </c>
      <c r="I13" s="9" t="s">
        <v>5703</v>
      </c>
      <c r="J13" s="9" t="s">
        <v>1590</v>
      </c>
      <c r="K13" s="9" t="s">
        <v>5707</v>
      </c>
      <c r="L13" s="9" t="s">
        <v>2010</v>
      </c>
      <c r="M13" s="9" t="s">
        <v>5708</v>
      </c>
    </row>
    <row r="14" spans="1:13" ht="25.2" x14ac:dyDescent="0.3">
      <c r="B14" s="6" t="s">
        <v>288</v>
      </c>
      <c r="C14" s="6" t="s">
        <v>50</v>
      </c>
      <c r="D14" s="9" t="s">
        <v>5708</v>
      </c>
      <c r="E14" s="9" t="s">
        <v>1580</v>
      </c>
      <c r="F14" s="9" t="s">
        <v>83</v>
      </c>
      <c r="G14" s="9" t="s">
        <v>5703</v>
      </c>
      <c r="H14" s="9" t="s">
        <v>1019</v>
      </c>
      <c r="I14" s="9" t="s">
        <v>5705</v>
      </c>
      <c r="J14" s="9" t="s">
        <v>83</v>
      </c>
      <c r="K14" s="9" t="s">
        <v>5703</v>
      </c>
      <c r="L14" s="9" t="s">
        <v>1019</v>
      </c>
      <c r="M14" s="9" t="s">
        <v>5705</v>
      </c>
    </row>
  </sheetData>
  <mergeCells count="11">
    <mergeCell ref="B7:M7"/>
    <mergeCell ref="B11:M11"/>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1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4-000000000000}">
  <dimension ref="A1:I10"/>
  <sheetViews>
    <sheetView workbookViewId="0"/>
  </sheetViews>
  <sheetFormatPr baseColWidth="10" defaultRowHeight="14.4" x14ac:dyDescent="0.3"/>
  <cols>
    <col min="2" max="2" width="9.6640625" customWidth="1"/>
    <col min="3" max="3" width="96.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HGV-OSFRAK'!A1", "Zurück")</f>
        <v>Zurück</v>
      </c>
    </row>
    <row r="3" spans="1:9" x14ac:dyDescent="0.3">
      <c r="B3" s="7" t="s">
        <v>6929</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812</v>
      </c>
      <c r="C6" s="6" t="s">
        <v>813</v>
      </c>
      <c r="D6" s="9" t="s">
        <v>2042</v>
      </c>
      <c r="E6" s="9" t="s">
        <v>3803</v>
      </c>
      <c r="F6" s="9" t="s">
        <v>1693</v>
      </c>
      <c r="G6" s="9" t="s">
        <v>1884</v>
      </c>
      <c r="H6" s="9" t="s">
        <v>1594</v>
      </c>
      <c r="I6" s="9" t="s">
        <v>1580</v>
      </c>
    </row>
    <row r="7" spans="1:9" x14ac:dyDescent="0.3">
      <c r="B7" s="12" t="s">
        <v>816</v>
      </c>
      <c r="C7" s="12" t="s">
        <v>817</v>
      </c>
      <c r="D7" s="13" t="s">
        <v>1945</v>
      </c>
      <c r="E7" s="13" t="s">
        <v>1592</v>
      </c>
      <c r="F7" s="13" t="s">
        <v>1683</v>
      </c>
      <c r="G7" s="13" t="s">
        <v>1586</v>
      </c>
      <c r="H7" s="13" t="s">
        <v>1580</v>
      </c>
      <c r="I7" s="13" t="s">
        <v>1580</v>
      </c>
    </row>
    <row r="8" spans="1:9" x14ac:dyDescent="0.3">
      <c r="B8" s="6" t="s">
        <v>818</v>
      </c>
      <c r="C8" s="6" t="s">
        <v>819</v>
      </c>
      <c r="D8" s="9" t="s">
        <v>1939</v>
      </c>
      <c r="E8" s="9" t="s">
        <v>1680</v>
      </c>
      <c r="F8" s="9" t="s">
        <v>1578</v>
      </c>
      <c r="G8" s="9" t="s">
        <v>1582</v>
      </c>
      <c r="H8" s="9" t="s">
        <v>1580</v>
      </c>
      <c r="I8" s="9" t="s">
        <v>1580</v>
      </c>
    </row>
    <row r="9" spans="1:9" x14ac:dyDescent="0.3">
      <c r="B9" s="12" t="s">
        <v>820</v>
      </c>
      <c r="C9" s="12" t="s">
        <v>821</v>
      </c>
      <c r="D9" s="13" t="s">
        <v>1891</v>
      </c>
      <c r="E9" s="13" t="s">
        <v>1680</v>
      </c>
      <c r="F9" s="13" t="s">
        <v>1683</v>
      </c>
      <c r="G9" s="13" t="s">
        <v>1578</v>
      </c>
      <c r="H9" s="13" t="s">
        <v>1580</v>
      </c>
      <c r="I9" s="13" t="s">
        <v>1580</v>
      </c>
    </row>
    <row r="10" spans="1:9" x14ac:dyDescent="0.3">
      <c r="B10" s="6" t="s">
        <v>822</v>
      </c>
      <c r="C10" s="6" t="s">
        <v>823</v>
      </c>
      <c r="D10" s="9" t="s">
        <v>1853</v>
      </c>
      <c r="E10" s="9" t="s">
        <v>1589</v>
      </c>
      <c r="F10" s="9" t="s">
        <v>1584</v>
      </c>
      <c r="G10" s="9" t="s">
        <v>1617</v>
      </c>
      <c r="H10" s="9" t="s">
        <v>1586</v>
      </c>
      <c r="I10" s="9"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1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4-000000000000}">
  <dimension ref="A1:I13"/>
  <sheetViews>
    <sheetView workbookViewId="0"/>
  </sheetViews>
  <sheetFormatPr baseColWidth="10" defaultRowHeight="14.4" x14ac:dyDescent="0.3"/>
  <cols>
    <col min="2" max="2" width="9.6640625" customWidth="1"/>
    <col min="3" max="3" width="9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HGV-OSFRAK'!A1", "Zurück")</f>
        <v>Zurück</v>
      </c>
    </row>
    <row r="3" spans="1:9" x14ac:dyDescent="0.3">
      <c r="B3" s="7" t="s">
        <v>6893</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280</v>
      </c>
      <c r="C7" s="6" t="s">
        <v>281</v>
      </c>
      <c r="D7" s="9" t="s">
        <v>1711</v>
      </c>
      <c r="E7" s="9" t="s">
        <v>1683</v>
      </c>
      <c r="F7" s="9" t="s">
        <v>1587</v>
      </c>
      <c r="G7" s="9" t="s">
        <v>1680</v>
      </c>
      <c r="H7" s="9" t="s">
        <v>1580</v>
      </c>
      <c r="I7" s="9" t="s">
        <v>1580</v>
      </c>
    </row>
    <row r="8" spans="1:9" x14ac:dyDescent="0.3">
      <c r="B8" s="6" t="s">
        <v>282</v>
      </c>
      <c r="C8" s="6" t="s">
        <v>283</v>
      </c>
      <c r="D8" s="9" t="s">
        <v>1688</v>
      </c>
      <c r="E8" s="9" t="s">
        <v>1587</v>
      </c>
      <c r="F8" s="9" t="s">
        <v>1580</v>
      </c>
      <c r="G8" s="9" t="s">
        <v>1584</v>
      </c>
      <c r="H8" s="9" t="s">
        <v>1580</v>
      </c>
      <c r="I8" s="9" t="s">
        <v>1580</v>
      </c>
    </row>
    <row r="9" spans="1:9" x14ac:dyDescent="0.3">
      <c r="B9" s="6" t="s">
        <v>284</v>
      </c>
      <c r="C9" s="6" t="s">
        <v>285</v>
      </c>
      <c r="D9" s="9" t="s">
        <v>1592</v>
      </c>
      <c r="E9" s="9" t="s">
        <v>1683</v>
      </c>
      <c r="F9" s="9" t="s">
        <v>1587</v>
      </c>
      <c r="G9" s="9" t="s">
        <v>1579</v>
      </c>
      <c r="H9" s="9" t="s">
        <v>1580</v>
      </c>
      <c r="I9" s="9" t="s">
        <v>1580</v>
      </c>
    </row>
    <row r="10" spans="1:9" x14ac:dyDescent="0.3">
      <c r="B10" s="23" t="s">
        <v>40</v>
      </c>
      <c r="C10" s="23"/>
      <c r="D10" s="29"/>
      <c r="E10" s="29"/>
      <c r="F10" s="29"/>
      <c r="G10" s="29"/>
      <c r="H10" s="29"/>
      <c r="I10" s="29"/>
    </row>
    <row r="11" spans="1:9" x14ac:dyDescent="0.3">
      <c r="B11" s="6" t="s">
        <v>286</v>
      </c>
      <c r="C11" s="6" t="s">
        <v>42</v>
      </c>
      <c r="D11" s="9" t="s">
        <v>1614</v>
      </c>
      <c r="E11" s="9" t="s">
        <v>1587</v>
      </c>
      <c r="F11" s="9" t="s">
        <v>1580</v>
      </c>
      <c r="G11" s="9" t="s">
        <v>1600</v>
      </c>
      <c r="H11" s="9" t="s">
        <v>1580</v>
      </c>
      <c r="I11" s="9" t="s">
        <v>1580</v>
      </c>
    </row>
    <row r="12" spans="1:9" x14ac:dyDescent="0.3">
      <c r="B12" s="6" t="s">
        <v>287</v>
      </c>
      <c r="C12" s="6" t="s">
        <v>46</v>
      </c>
      <c r="D12" s="9" t="s">
        <v>1589</v>
      </c>
      <c r="E12" s="9" t="s">
        <v>1683</v>
      </c>
      <c r="F12" s="9" t="s">
        <v>1587</v>
      </c>
      <c r="G12" s="9" t="s">
        <v>1683</v>
      </c>
      <c r="H12" s="9" t="s">
        <v>1587</v>
      </c>
      <c r="I12" s="9" t="s">
        <v>1580</v>
      </c>
    </row>
    <row r="13" spans="1:9" x14ac:dyDescent="0.3">
      <c r="B13" s="6" t="s">
        <v>288</v>
      </c>
      <c r="C13" s="6" t="s">
        <v>50</v>
      </c>
      <c r="D13" s="9" t="s">
        <v>1586</v>
      </c>
      <c r="E13" s="9" t="s">
        <v>1587</v>
      </c>
      <c r="F13" s="9" t="s">
        <v>1580</v>
      </c>
      <c r="G13" s="9" t="s">
        <v>1580</v>
      </c>
      <c r="H13" s="9" t="s">
        <v>1580</v>
      </c>
      <c r="I13" s="9" t="s">
        <v>1580</v>
      </c>
    </row>
  </sheetData>
  <mergeCells count="6">
    <mergeCell ref="B10:I10"/>
    <mergeCell ref="B4:B5"/>
    <mergeCell ref="C4:C5"/>
    <mergeCell ref="D4:F4"/>
    <mergeCell ref="G4:I4"/>
    <mergeCell ref="B6:I6"/>
  </mergeCells>
  <pageMargins left="0.7" right="0.7" top="0.75" bottom="0.75" header="0.3" footer="0.3"/>
  <pageSetup paperSize="9" orientation="portrait" horizontalDpi="300" verticalDpi="300"/>
</worksheet>
</file>

<file path=xl/worksheets/sheet1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4-000000000000}">
  <dimension ref="A1:G6"/>
  <sheetViews>
    <sheetView workbookViewId="0"/>
  </sheetViews>
  <sheetFormatPr baseColWidth="10" defaultRowHeight="14.4" x14ac:dyDescent="0.3"/>
  <cols>
    <col min="2" max="2" width="98.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HGV-OSFRAK'!A1", "Zurück")</f>
        <v>Zurück</v>
      </c>
    </row>
    <row r="3" spans="1:7" x14ac:dyDescent="0.3">
      <c r="B3" s="7" t="s">
        <v>7005</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7004</v>
      </c>
      <c r="C6" s="5" t="s">
        <v>1979</v>
      </c>
      <c r="D6" s="5" t="s">
        <v>1600</v>
      </c>
      <c r="E6" s="5" t="s">
        <v>1850</v>
      </c>
      <c r="F6" s="5" t="s">
        <v>1582</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1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4-000000000000}">
  <dimension ref="A1:G6"/>
  <sheetViews>
    <sheetView workbookViewId="0"/>
  </sheetViews>
  <sheetFormatPr baseColWidth="10" defaultRowHeight="14.4" x14ac:dyDescent="0.3"/>
  <cols>
    <col min="2" max="2" width="101.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HGV-OSFRAK'!A1", "Zurück")</f>
        <v>Zurück</v>
      </c>
    </row>
    <row r="3" spans="1:7" x14ac:dyDescent="0.3">
      <c r="B3" s="7" t="s">
        <v>6966</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1882</v>
      </c>
      <c r="C6" s="5" t="s">
        <v>1683</v>
      </c>
      <c r="D6" s="5" t="s">
        <v>1580</v>
      </c>
      <c r="E6" s="5" t="s">
        <v>1650</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1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4-000000000000}">
  <dimension ref="A1:E10"/>
  <sheetViews>
    <sheetView workbookViewId="0"/>
  </sheetViews>
  <sheetFormatPr baseColWidth="10" defaultRowHeight="14.4" x14ac:dyDescent="0.3"/>
  <cols>
    <col min="2" max="2" width="91.5546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HGV-OSFRAK'!A1", "Zurück")</f>
        <v>Zurück</v>
      </c>
    </row>
    <row r="3" spans="1:5" x14ac:dyDescent="0.3">
      <c r="B3" s="7" t="s">
        <v>7151</v>
      </c>
    </row>
    <row r="4" spans="1:5" x14ac:dyDescent="0.3">
      <c r="B4" s="4" t="s">
        <v>7014</v>
      </c>
      <c r="C4" s="3" t="s">
        <v>7015</v>
      </c>
      <c r="D4" s="3" t="s">
        <v>7016</v>
      </c>
      <c r="E4" s="3" t="s">
        <v>7017</v>
      </c>
    </row>
    <row r="5" spans="1:5" x14ac:dyDescent="0.3">
      <c r="B5" s="6" t="s">
        <v>7134</v>
      </c>
      <c r="C5" s="5" t="s">
        <v>3568</v>
      </c>
      <c r="D5" s="5" t="s">
        <v>7135</v>
      </c>
      <c r="E5" s="5" t="s">
        <v>7136</v>
      </c>
    </row>
    <row r="6" spans="1:5" x14ac:dyDescent="0.3">
      <c r="B6" s="12" t="s">
        <v>7137</v>
      </c>
      <c r="C6" s="18" t="s">
        <v>3568</v>
      </c>
      <c r="D6" s="18" t="s">
        <v>7138</v>
      </c>
      <c r="E6" s="18" t="s">
        <v>7139</v>
      </c>
    </row>
    <row r="7" spans="1:5" x14ac:dyDescent="0.3">
      <c r="B7" s="6" t="s">
        <v>7140</v>
      </c>
      <c r="C7" s="5" t="s">
        <v>1999</v>
      </c>
      <c r="D7" s="5" t="s">
        <v>7141</v>
      </c>
      <c r="E7" s="5" t="s">
        <v>7142</v>
      </c>
    </row>
    <row r="8" spans="1:5" x14ac:dyDescent="0.3">
      <c r="B8" s="12" t="s">
        <v>7143</v>
      </c>
      <c r="C8" s="18" t="s">
        <v>1670</v>
      </c>
      <c r="D8" s="18" t="s">
        <v>7144</v>
      </c>
      <c r="E8" s="18" t="s">
        <v>7145</v>
      </c>
    </row>
    <row r="9" spans="1:5" x14ac:dyDescent="0.3">
      <c r="B9" s="6" t="s">
        <v>7146</v>
      </c>
      <c r="C9" s="5" t="s">
        <v>3749</v>
      </c>
      <c r="D9" s="5" t="s">
        <v>7147</v>
      </c>
      <c r="E9" s="5" t="s">
        <v>7148</v>
      </c>
    </row>
    <row r="10" spans="1:5" x14ac:dyDescent="0.3">
      <c r="B10" s="12" t="s">
        <v>3459</v>
      </c>
      <c r="C10" s="18" t="s">
        <v>5293</v>
      </c>
      <c r="D10" s="18" t="s">
        <v>7149</v>
      </c>
      <c r="E10" s="18" t="s">
        <v>7150</v>
      </c>
    </row>
  </sheetData>
  <pageMargins left="0.7" right="0.7" top="0.75" bottom="0.75" header="0.3" footer="0.3"/>
  <pageSetup paperSize="9" orientation="portrait" horizontalDpi="300" verticalDpi="300"/>
</worksheet>
</file>

<file path=xl/worksheets/sheet1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4-000000000000}">
  <dimension ref="A1:E11"/>
  <sheetViews>
    <sheetView workbookViewId="0"/>
  </sheetViews>
  <sheetFormatPr baseColWidth="10" defaultRowHeight="14.4" x14ac:dyDescent="0.3"/>
  <cols>
    <col min="2" max="2" width="9.6640625" customWidth="1"/>
    <col min="3" max="3" width="96.664062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HGV-OSFRAK'!A1", "Zurück")</f>
        <v>Zurück</v>
      </c>
    </row>
    <row r="3" spans="1:5" x14ac:dyDescent="0.3">
      <c r="B3" s="7" t="s">
        <v>826</v>
      </c>
    </row>
    <row r="4" spans="1:5" x14ac:dyDescent="0.3">
      <c r="B4" s="25" t="s">
        <v>35</v>
      </c>
      <c r="C4" s="25" t="s">
        <v>394</v>
      </c>
      <c r="D4" s="21" t="s">
        <v>37</v>
      </c>
      <c r="E4" s="25" t="s">
        <v>37</v>
      </c>
    </row>
    <row r="5" spans="1:5" x14ac:dyDescent="0.3">
      <c r="B5" s="22"/>
      <c r="C5" s="22"/>
      <c r="D5" s="8" t="s">
        <v>38</v>
      </c>
      <c r="E5" s="8" t="s">
        <v>39</v>
      </c>
    </row>
    <row r="6" spans="1:5" ht="25.2" x14ac:dyDescent="0.3">
      <c r="B6" s="6" t="s">
        <v>812</v>
      </c>
      <c r="C6" s="6" t="s">
        <v>813</v>
      </c>
      <c r="D6" s="9" t="s">
        <v>814</v>
      </c>
      <c r="E6" s="9" t="s">
        <v>815</v>
      </c>
    </row>
    <row r="7" spans="1:5" ht="25.2" x14ac:dyDescent="0.3">
      <c r="B7" s="12" t="s">
        <v>816</v>
      </c>
      <c r="C7" s="12" t="s">
        <v>817</v>
      </c>
      <c r="D7" s="13" t="s">
        <v>553</v>
      </c>
      <c r="E7" s="13" t="s">
        <v>554</v>
      </c>
    </row>
    <row r="8" spans="1:5" ht="25.2" x14ac:dyDescent="0.3">
      <c r="B8" s="6" t="s">
        <v>818</v>
      </c>
      <c r="C8" s="6" t="s">
        <v>819</v>
      </c>
      <c r="D8" s="9" t="s">
        <v>654</v>
      </c>
      <c r="E8" s="9" t="s">
        <v>655</v>
      </c>
    </row>
    <row r="9" spans="1:5" ht="25.2" x14ac:dyDescent="0.3">
      <c r="B9" s="12" t="s">
        <v>820</v>
      </c>
      <c r="C9" s="12" t="s">
        <v>821</v>
      </c>
      <c r="D9" s="13" t="s">
        <v>733</v>
      </c>
      <c r="E9" s="13" t="s">
        <v>734</v>
      </c>
    </row>
    <row r="10" spans="1:5" ht="25.2" x14ac:dyDescent="0.3">
      <c r="B10" s="6" t="s">
        <v>822</v>
      </c>
      <c r="C10" s="6" t="s">
        <v>823</v>
      </c>
      <c r="D10" s="9" t="s">
        <v>405</v>
      </c>
      <c r="E10" s="9" t="s">
        <v>406</v>
      </c>
    </row>
    <row r="11" spans="1:5" ht="25.2" x14ac:dyDescent="0.3">
      <c r="B11" s="14" t="s">
        <v>52</v>
      </c>
      <c r="C11" s="14"/>
      <c r="D11" s="15" t="s">
        <v>824</v>
      </c>
      <c r="E11" s="15" t="s">
        <v>825</v>
      </c>
    </row>
  </sheetData>
  <mergeCells count="3">
    <mergeCell ref="B4:B5"/>
    <mergeCell ref="C4:C5"/>
    <mergeCell ref="D4:E4"/>
  </mergeCells>
  <pageMargins left="0.7" right="0.7" top="0.75" bottom="0.75" header="0.3" footer="0.3"/>
  <pageSetup paperSize="9" orientation="portrait" horizontalDpi="300" verticalDpi="300"/>
</worksheet>
</file>

<file path=xl/worksheets/sheet1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4-000000000000}">
  <dimension ref="A1:E14"/>
  <sheetViews>
    <sheetView workbookViewId="0"/>
  </sheetViews>
  <sheetFormatPr baseColWidth="10" defaultRowHeight="14.4" x14ac:dyDescent="0.3"/>
  <cols>
    <col min="2" max="2" width="9.6640625" customWidth="1"/>
    <col min="3" max="3" width="9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HGV-OSFRAK'!A1", "Zurück")</f>
        <v>Zurück</v>
      </c>
    </row>
    <row r="3" spans="1:5" x14ac:dyDescent="0.3">
      <c r="B3" s="7" t="s">
        <v>291</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280</v>
      </c>
      <c r="C7" s="6" t="s">
        <v>281</v>
      </c>
      <c r="D7" s="9" t="s">
        <v>221</v>
      </c>
      <c r="E7" s="9" t="s">
        <v>222</v>
      </c>
    </row>
    <row r="8" spans="1:5" ht="25.2" x14ac:dyDescent="0.3">
      <c r="B8" s="6" t="s">
        <v>282</v>
      </c>
      <c r="C8" s="6" t="s">
        <v>283</v>
      </c>
      <c r="D8" s="9" t="s">
        <v>233</v>
      </c>
      <c r="E8" s="9" t="s">
        <v>234</v>
      </c>
    </row>
    <row r="9" spans="1:5" ht="25.2" x14ac:dyDescent="0.3">
      <c r="B9" s="6" t="s">
        <v>284</v>
      </c>
      <c r="C9" s="6" t="s">
        <v>285</v>
      </c>
      <c r="D9" s="9" t="s">
        <v>94</v>
      </c>
      <c r="E9" s="9" t="s">
        <v>95</v>
      </c>
    </row>
    <row r="10" spans="1:5" x14ac:dyDescent="0.3">
      <c r="B10" s="23" t="s">
        <v>40</v>
      </c>
      <c r="C10" s="23"/>
      <c r="D10" s="29"/>
      <c r="E10" s="29"/>
    </row>
    <row r="11" spans="1:5" ht="25.2" x14ac:dyDescent="0.3">
      <c r="B11" s="6" t="s">
        <v>286</v>
      </c>
      <c r="C11" s="6" t="s">
        <v>42</v>
      </c>
      <c r="D11" s="9" t="s">
        <v>155</v>
      </c>
      <c r="E11" s="9" t="s">
        <v>156</v>
      </c>
    </row>
    <row r="12" spans="1:5" ht="25.2" x14ac:dyDescent="0.3">
      <c r="B12" s="6" t="s">
        <v>287</v>
      </c>
      <c r="C12" s="6" t="s">
        <v>46</v>
      </c>
      <c r="D12" s="9" t="s">
        <v>88</v>
      </c>
      <c r="E12" s="9" t="s">
        <v>89</v>
      </c>
    </row>
    <row r="13" spans="1:5" ht="25.2" x14ac:dyDescent="0.3">
      <c r="B13" s="6" t="s">
        <v>288</v>
      </c>
      <c r="C13" s="6" t="s">
        <v>50</v>
      </c>
      <c r="D13" s="9" t="s">
        <v>82</v>
      </c>
      <c r="E13" s="9" t="s">
        <v>83</v>
      </c>
    </row>
    <row r="14" spans="1:5" ht="25.2" x14ac:dyDescent="0.3">
      <c r="B14" s="10" t="s">
        <v>52</v>
      </c>
      <c r="C14" s="10"/>
      <c r="D14" s="11" t="s">
        <v>289</v>
      </c>
      <c r="E14" s="11" t="s">
        <v>290</v>
      </c>
    </row>
  </sheetData>
  <mergeCells count="5">
    <mergeCell ref="B4:B5"/>
    <mergeCell ref="C4:C5"/>
    <mergeCell ref="D4:E4"/>
    <mergeCell ref="B6:E6"/>
    <mergeCell ref="B10:E10"/>
  </mergeCells>
  <pageMargins left="0.7" right="0.7" top="0.75" bottom="0.75" header="0.3" footer="0.3"/>
  <pageSetup paperSize="9" orientation="portrait" horizontalDpi="300" verticalDpi="30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E5"/>
  <sheetViews>
    <sheetView workbookViewId="0"/>
  </sheetViews>
  <sheetFormatPr baseColWidth="10" defaultRowHeight="14.4" x14ac:dyDescent="0.3"/>
  <cols>
    <col min="2" max="2" width="9.6640625" customWidth="1"/>
    <col min="3" max="3" width="108.77734375" customWidth="1"/>
    <col min="4" max="4" width="10.109375" customWidth="1"/>
    <col min="5" max="5" width="250.6640625" customWidth="1"/>
  </cols>
  <sheetData>
    <row r="1" spans="1:5" x14ac:dyDescent="0.3">
      <c r="A1" s="2" t="str">
        <f>HYPERLINK("#'Auswahl Auswertungsmodul'!A1", "Zurück zum Start")</f>
        <v>Zurück zum Start</v>
      </c>
    </row>
    <row r="2" spans="1:5" x14ac:dyDescent="0.3">
      <c r="A2" s="2" t="str">
        <f>HYPERLINK("#'Auswahl WI-NI-A'!A1", "Zurück")</f>
        <v>Zurück</v>
      </c>
    </row>
    <row r="3" spans="1:5" x14ac:dyDescent="0.3">
      <c r="B3" s="7" t="s">
        <v>3178</v>
      </c>
    </row>
    <row r="4" spans="1:5" x14ac:dyDescent="0.3">
      <c r="B4" s="3" t="s">
        <v>35</v>
      </c>
      <c r="C4" s="4" t="s">
        <v>394</v>
      </c>
      <c r="D4" s="3" t="s">
        <v>1765</v>
      </c>
      <c r="E4" s="4" t="s">
        <v>1101</v>
      </c>
    </row>
    <row r="5" spans="1:5" ht="88.2" x14ac:dyDescent="0.3">
      <c r="B5" s="5" t="s">
        <v>682</v>
      </c>
      <c r="C5" s="6" t="s">
        <v>683</v>
      </c>
      <c r="D5" s="5" t="s">
        <v>3171</v>
      </c>
      <c r="E5" s="6" t="s">
        <v>3177</v>
      </c>
    </row>
  </sheetData>
  <pageMargins left="0.7" right="0.7" top="0.75" bottom="0.75" header="0.3" footer="0.3"/>
  <pageSetup paperSize="9" orientation="portrait" horizontalDpi="300" verticalDpi="300"/>
</worksheet>
</file>

<file path=xl/worksheets/sheet1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4-000000000000}">
  <dimension ref="A1:G11"/>
  <sheetViews>
    <sheetView workbookViewId="0"/>
  </sheetViews>
  <sheetFormatPr baseColWidth="10" defaultRowHeight="14.4" x14ac:dyDescent="0.3"/>
  <cols>
    <col min="2" max="2" width="9.6640625" customWidth="1"/>
    <col min="3" max="3" width="96.6640625" customWidth="1"/>
    <col min="4" max="4" width="39.6640625" customWidth="1"/>
    <col min="5" max="5" width="22.6640625" customWidth="1"/>
    <col min="6" max="7" width="20.44140625" customWidth="1"/>
  </cols>
  <sheetData>
    <row r="1" spans="1:7" x14ac:dyDescent="0.3">
      <c r="A1" s="2" t="str">
        <f>HYPERLINK("#'Auswahl Auswertungsmodul'!A1", "Zurück zum Start")</f>
        <v>Zurück zum Start</v>
      </c>
    </row>
    <row r="2" spans="1:7" x14ac:dyDescent="0.3">
      <c r="A2" s="2" t="str">
        <f>HYPERLINK("#'Auswahl HGV-OSFRAK'!A1", "Zurück")</f>
        <v>Zurück</v>
      </c>
    </row>
    <row r="3" spans="1:7" x14ac:dyDescent="0.3">
      <c r="B3" s="7" t="s">
        <v>1345</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812</v>
      </c>
      <c r="C6" s="6" t="s">
        <v>813</v>
      </c>
      <c r="D6" s="9" t="s">
        <v>1334</v>
      </c>
      <c r="E6" s="9" t="s">
        <v>1335</v>
      </c>
      <c r="F6" s="9" t="s">
        <v>1336</v>
      </c>
      <c r="G6" s="9" t="s">
        <v>815</v>
      </c>
    </row>
    <row r="7" spans="1:7" ht="25.2" x14ac:dyDescent="0.3">
      <c r="B7" s="12" t="s">
        <v>816</v>
      </c>
      <c r="C7" s="12" t="s">
        <v>817</v>
      </c>
      <c r="D7" s="13" t="s">
        <v>1337</v>
      </c>
      <c r="E7" s="13" t="s">
        <v>1338</v>
      </c>
      <c r="F7" s="13" t="s">
        <v>554</v>
      </c>
      <c r="G7" s="13" t="s">
        <v>554</v>
      </c>
    </row>
    <row r="8" spans="1:7" ht="25.2" x14ac:dyDescent="0.3">
      <c r="B8" s="6" t="s">
        <v>818</v>
      </c>
      <c r="C8" s="6" t="s">
        <v>819</v>
      </c>
      <c r="D8" s="9" t="s">
        <v>1339</v>
      </c>
      <c r="E8" s="9" t="s">
        <v>1340</v>
      </c>
      <c r="F8" s="9" t="s">
        <v>655</v>
      </c>
      <c r="G8" s="9" t="s">
        <v>655</v>
      </c>
    </row>
    <row r="9" spans="1:7" ht="25.2" x14ac:dyDescent="0.3">
      <c r="B9" s="12" t="s">
        <v>820</v>
      </c>
      <c r="C9" s="12" t="s">
        <v>821</v>
      </c>
      <c r="D9" s="13" t="s">
        <v>1341</v>
      </c>
      <c r="E9" s="13" t="s">
        <v>1342</v>
      </c>
      <c r="F9" s="13" t="s">
        <v>734</v>
      </c>
      <c r="G9" s="13" t="s">
        <v>734</v>
      </c>
    </row>
    <row r="10" spans="1:7" ht="25.2" x14ac:dyDescent="0.3">
      <c r="B10" s="6" t="s">
        <v>822</v>
      </c>
      <c r="C10" s="6" t="s">
        <v>823</v>
      </c>
      <c r="D10" s="9" t="s">
        <v>1343</v>
      </c>
      <c r="E10" s="9" t="s">
        <v>1344</v>
      </c>
      <c r="F10" s="9" t="s">
        <v>406</v>
      </c>
      <c r="G10" s="9" t="s">
        <v>406</v>
      </c>
    </row>
    <row r="11" spans="1:7" x14ac:dyDescent="0.3">
      <c r="B11"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4-000000000000}">
  <dimension ref="A1:G14"/>
  <sheetViews>
    <sheetView workbookViewId="0"/>
  </sheetViews>
  <sheetFormatPr baseColWidth="10" defaultRowHeight="14.4" x14ac:dyDescent="0.3"/>
  <cols>
    <col min="2" max="2" width="9.6640625" customWidth="1"/>
    <col min="3" max="3" width="95" customWidth="1"/>
    <col min="4" max="4" width="39.6640625" customWidth="1"/>
    <col min="5" max="5" width="20.6640625" customWidth="1"/>
    <col min="6" max="7" width="20.44140625" customWidth="1"/>
  </cols>
  <sheetData>
    <row r="1" spans="1:7" x14ac:dyDescent="0.3">
      <c r="A1" s="2" t="str">
        <f>HYPERLINK("#'Auswahl Auswertungsmodul'!A1", "Zurück zum Start")</f>
        <v>Zurück zum Start</v>
      </c>
    </row>
    <row r="2" spans="1:7" x14ac:dyDescent="0.3">
      <c r="A2" s="2" t="str">
        <f>HYPERLINK("#'Auswahl HGV-OSFRAK'!A1", "Zurück")</f>
        <v>Zurück</v>
      </c>
    </row>
    <row r="3" spans="1:7" x14ac:dyDescent="0.3">
      <c r="B3" s="7" t="s">
        <v>1048</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280</v>
      </c>
      <c r="C7" s="6" t="s">
        <v>281</v>
      </c>
      <c r="D7" s="9" t="s">
        <v>1038</v>
      </c>
      <c r="E7" s="9" t="s">
        <v>1039</v>
      </c>
      <c r="F7" s="9" t="s">
        <v>222</v>
      </c>
      <c r="G7" s="9" t="s">
        <v>222</v>
      </c>
    </row>
    <row r="8" spans="1:7" ht="25.2" x14ac:dyDescent="0.3">
      <c r="B8" s="6" t="s">
        <v>282</v>
      </c>
      <c r="C8" s="6" t="s">
        <v>283</v>
      </c>
      <c r="D8" s="9" t="s">
        <v>1040</v>
      </c>
      <c r="E8" s="9" t="s">
        <v>1041</v>
      </c>
      <c r="F8" s="9" t="s">
        <v>234</v>
      </c>
      <c r="G8" s="9" t="s">
        <v>234</v>
      </c>
    </row>
    <row r="9" spans="1:7" ht="25.2" x14ac:dyDescent="0.3">
      <c r="B9" s="6" t="s">
        <v>284</v>
      </c>
      <c r="C9" s="6" t="s">
        <v>285</v>
      </c>
      <c r="D9" s="9" t="s">
        <v>1042</v>
      </c>
      <c r="E9" s="9" t="s">
        <v>1043</v>
      </c>
      <c r="F9" s="9" t="s">
        <v>95</v>
      </c>
      <c r="G9" s="9" t="s">
        <v>95</v>
      </c>
    </row>
    <row r="10" spans="1:7" x14ac:dyDescent="0.3">
      <c r="B10" s="23" t="s">
        <v>40</v>
      </c>
      <c r="C10" s="23"/>
      <c r="D10" s="29"/>
      <c r="E10" s="29"/>
      <c r="F10" s="29"/>
      <c r="G10" s="29"/>
    </row>
    <row r="11" spans="1:7" ht="25.2" x14ac:dyDescent="0.3">
      <c r="B11" s="6" t="s">
        <v>286</v>
      </c>
      <c r="C11" s="6" t="s">
        <v>42</v>
      </c>
      <c r="D11" s="9" t="s">
        <v>1044</v>
      </c>
      <c r="E11" s="9" t="s">
        <v>1045</v>
      </c>
      <c r="F11" s="9" t="s">
        <v>156</v>
      </c>
      <c r="G11" s="9" t="s">
        <v>156</v>
      </c>
    </row>
    <row r="12" spans="1:7" ht="25.2" x14ac:dyDescent="0.3">
      <c r="B12" s="6" t="s">
        <v>287</v>
      </c>
      <c r="C12" s="6" t="s">
        <v>46</v>
      </c>
      <c r="D12" s="9" t="s">
        <v>1046</v>
      </c>
      <c r="E12" s="9" t="s">
        <v>1047</v>
      </c>
      <c r="F12" s="9" t="s">
        <v>89</v>
      </c>
      <c r="G12" s="9" t="s">
        <v>89</v>
      </c>
    </row>
    <row r="13" spans="1:7" ht="25.2" x14ac:dyDescent="0.3">
      <c r="B13" s="6" t="s">
        <v>288</v>
      </c>
      <c r="C13" s="6" t="s">
        <v>50</v>
      </c>
      <c r="D13" s="9" t="s">
        <v>83</v>
      </c>
      <c r="E13" s="9" t="s">
        <v>82</v>
      </c>
      <c r="F13" s="9" t="s">
        <v>83</v>
      </c>
      <c r="G13" s="9" t="s">
        <v>83</v>
      </c>
    </row>
    <row r="14" spans="1:7" x14ac:dyDescent="0.3">
      <c r="B14" s="17" t="s">
        <v>968</v>
      </c>
    </row>
  </sheetData>
  <mergeCells count="6">
    <mergeCell ref="B10:G10"/>
    <mergeCell ref="B4:B5"/>
    <mergeCell ref="C4:C5"/>
    <mergeCell ref="D4:D5"/>
    <mergeCell ref="E4:G4"/>
    <mergeCell ref="B6:G6"/>
  </mergeCells>
  <pageMargins left="0.7" right="0.7" top="0.75" bottom="0.75" header="0.3" footer="0.3"/>
  <pageSetup paperSize="9" orientation="portrait" horizontalDpi="300" verticalDpi="300"/>
</worksheet>
</file>

<file path=xl/worksheets/sheet1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4-000000000000}">
  <dimension ref="A1:D9"/>
  <sheetViews>
    <sheetView workbookViewId="0"/>
  </sheetViews>
  <sheetFormatPr baseColWidth="10" defaultRowHeight="14.4" x14ac:dyDescent="0.3"/>
  <cols>
    <col min="2" max="2" width="9.6640625" customWidth="1"/>
    <col min="3" max="3" width="96.6640625" customWidth="1"/>
    <col min="4" max="4" width="250.6640625" customWidth="1"/>
  </cols>
  <sheetData>
    <row r="1" spans="1:4" x14ac:dyDescent="0.3">
      <c r="A1" s="2" t="str">
        <f>HYPERLINK("#'Auswahl Auswertungsmodul'!A1", "Zurück zum Start")</f>
        <v>Zurück zum Start</v>
      </c>
    </row>
    <row r="2" spans="1:4" x14ac:dyDescent="0.3">
      <c r="A2" s="2" t="str">
        <f>HYPERLINK("#'Auswahl HGV-OSFRAK'!A1", "Zurück")</f>
        <v>Zurück</v>
      </c>
    </row>
    <row r="3" spans="1:4" x14ac:dyDescent="0.3">
      <c r="B3" s="7" t="s">
        <v>1533</v>
      </c>
    </row>
    <row r="4" spans="1:4" x14ac:dyDescent="0.3">
      <c r="B4" s="3" t="s">
        <v>35</v>
      </c>
      <c r="C4" s="4" t="s">
        <v>394</v>
      </c>
      <c r="D4" s="4" t="s">
        <v>1101</v>
      </c>
    </row>
    <row r="5" spans="1:4" ht="239.4" x14ac:dyDescent="0.3">
      <c r="B5" s="5" t="s">
        <v>812</v>
      </c>
      <c r="C5" s="6" t="s">
        <v>813</v>
      </c>
      <c r="D5" s="6" t="s">
        <v>1528</v>
      </c>
    </row>
    <row r="6" spans="1:4" ht="88.2" x14ac:dyDescent="0.3">
      <c r="B6" s="18" t="s">
        <v>816</v>
      </c>
      <c r="C6" s="12" t="s">
        <v>817</v>
      </c>
      <c r="D6" s="12" t="s">
        <v>1529</v>
      </c>
    </row>
    <row r="7" spans="1:4" ht="239.4" x14ac:dyDescent="0.3">
      <c r="B7" s="5" t="s">
        <v>818</v>
      </c>
      <c r="C7" s="6" t="s">
        <v>819</v>
      </c>
      <c r="D7" s="6" t="s">
        <v>1530</v>
      </c>
    </row>
    <row r="8" spans="1:4" ht="189" x14ac:dyDescent="0.3">
      <c r="B8" s="18" t="s">
        <v>820</v>
      </c>
      <c r="C8" s="12" t="s">
        <v>821</v>
      </c>
      <c r="D8" s="12" t="s">
        <v>1531</v>
      </c>
    </row>
    <row r="9" spans="1:4" ht="138.6" x14ac:dyDescent="0.3">
      <c r="B9" s="5" t="s">
        <v>822</v>
      </c>
      <c r="C9" s="6" t="s">
        <v>823</v>
      </c>
      <c r="D9" s="6" t="s">
        <v>1532</v>
      </c>
    </row>
  </sheetData>
  <pageMargins left="0.7" right="0.7" top="0.75" bottom="0.75" header="0.3" footer="0.3"/>
  <pageSetup paperSize="9" orientation="portrait" horizontalDpi="300" verticalDpi="300"/>
</worksheet>
</file>

<file path=xl/worksheets/sheet1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4-000000000000}">
  <dimension ref="A1:D11"/>
  <sheetViews>
    <sheetView workbookViewId="0"/>
  </sheetViews>
  <sheetFormatPr baseColWidth="10" defaultRowHeight="14.4" x14ac:dyDescent="0.3"/>
  <cols>
    <col min="2" max="2" width="9.6640625" customWidth="1"/>
    <col min="3" max="3" width="95" customWidth="1"/>
    <col min="4" max="4" width="250.6640625" customWidth="1"/>
  </cols>
  <sheetData>
    <row r="1" spans="1:4" x14ac:dyDescent="0.3">
      <c r="A1" s="2" t="str">
        <f>HYPERLINK("#'Auswahl Auswertungsmodul'!A1", "Zurück zum Start")</f>
        <v>Zurück zum Start</v>
      </c>
    </row>
    <row r="2" spans="1:4" x14ac:dyDescent="0.3">
      <c r="A2" s="2" t="str">
        <f>HYPERLINK("#'Auswahl HGV-OSFRAK'!A1", "Zurück")</f>
        <v>Zurück</v>
      </c>
    </row>
    <row r="3" spans="1:4" x14ac:dyDescent="0.3">
      <c r="B3" s="7" t="s">
        <v>1145</v>
      </c>
    </row>
    <row r="4" spans="1:4" x14ac:dyDescent="0.3">
      <c r="B4" s="3" t="s">
        <v>35</v>
      </c>
      <c r="C4" s="4" t="s">
        <v>36</v>
      </c>
      <c r="D4" s="4" t="s">
        <v>1101</v>
      </c>
    </row>
    <row r="5" spans="1:4" x14ac:dyDescent="0.3">
      <c r="B5" s="23" t="s">
        <v>56</v>
      </c>
      <c r="C5" s="23"/>
      <c r="D5" s="23"/>
    </row>
    <row r="6" spans="1:4" x14ac:dyDescent="0.3">
      <c r="B6" s="5" t="s">
        <v>280</v>
      </c>
      <c r="C6" s="6" t="s">
        <v>281</v>
      </c>
      <c r="D6" s="6" t="s">
        <v>1140</v>
      </c>
    </row>
    <row r="7" spans="1:4" ht="37.799999999999997" x14ac:dyDescent="0.3">
      <c r="B7" s="5" t="s">
        <v>282</v>
      </c>
      <c r="C7" s="6" t="s">
        <v>283</v>
      </c>
      <c r="D7" s="6" t="s">
        <v>1141</v>
      </c>
    </row>
    <row r="8" spans="1:4" x14ac:dyDescent="0.3">
      <c r="B8" s="5" t="s">
        <v>284</v>
      </c>
      <c r="C8" s="6" t="s">
        <v>285</v>
      </c>
      <c r="D8" s="6" t="s">
        <v>1142</v>
      </c>
    </row>
    <row r="9" spans="1:4" x14ac:dyDescent="0.3">
      <c r="B9" s="23" t="s">
        <v>40</v>
      </c>
      <c r="C9" s="23"/>
      <c r="D9" s="23"/>
    </row>
    <row r="10" spans="1:4" ht="63" x14ac:dyDescent="0.3">
      <c r="B10" s="5" t="s">
        <v>286</v>
      </c>
      <c r="C10" s="6" t="s">
        <v>42</v>
      </c>
      <c r="D10" s="6" t="s">
        <v>1143</v>
      </c>
    </row>
    <row r="11" spans="1:4" ht="88.2" x14ac:dyDescent="0.3">
      <c r="B11" s="5" t="s">
        <v>287</v>
      </c>
      <c r="C11" s="6" t="s">
        <v>46</v>
      </c>
      <c r="D11" s="6" t="s">
        <v>1144</v>
      </c>
    </row>
  </sheetData>
  <mergeCells count="2">
    <mergeCell ref="B5:D5"/>
    <mergeCell ref="B9:D9"/>
  </mergeCells>
  <pageMargins left="0.7" right="0.7" top="0.75" bottom="0.75" header="0.3" footer="0.3"/>
  <pageSetup paperSize="9" orientation="portrait" horizontalDpi="300" verticalDpi="300"/>
</worksheet>
</file>

<file path=xl/worksheets/sheet1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4-000000000000}">
  <dimension ref="A1:G13"/>
  <sheetViews>
    <sheetView workbookViewId="0"/>
  </sheetViews>
  <sheetFormatPr baseColWidth="10" defaultRowHeight="14.4" x14ac:dyDescent="0.3"/>
  <cols>
    <col min="2" max="2" width="9.6640625" customWidth="1"/>
    <col min="3" max="3" width="9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HGV-OSFRAK'!A1", "Zurück")</f>
        <v>Zurück</v>
      </c>
    </row>
    <row r="3" spans="1:7" x14ac:dyDescent="0.3">
      <c r="B3" s="7" t="s">
        <v>1715</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280</v>
      </c>
      <c r="C7" s="6" t="s">
        <v>281</v>
      </c>
      <c r="D7" s="9" t="s">
        <v>1711</v>
      </c>
      <c r="E7" s="9" t="s">
        <v>1712</v>
      </c>
      <c r="F7" s="9" t="s">
        <v>1713</v>
      </c>
      <c r="G7" s="9" t="s">
        <v>222</v>
      </c>
    </row>
    <row r="8" spans="1:7" ht="25.2" x14ac:dyDescent="0.3">
      <c r="B8" s="6" t="s">
        <v>282</v>
      </c>
      <c r="C8" s="6" t="s">
        <v>283</v>
      </c>
      <c r="D8" s="9" t="s">
        <v>1688</v>
      </c>
      <c r="E8" s="9" t="s">
        <v>1714</v>
      </c>
      <c r="F8" s="9" t="s">
        <v>1017</v>
      </c>
      <c r="G8" s="9" t="s">
        <v>234</v>
      </c>
    </row>
    <row r="9" spans="1:7" ht="25.2" x14ac:dyDescent="0.3">
      <c r="B9" s="6" t="s">
        <v>284</v>
      </c>
      <c r="C9" s="6" t="s">
        <v>285</v>
      </c>
      <c r="D9" s="9" t="s">
        <v>1592</v>
      </c>
      <c r="E9" s="9" t="s">
        <v>1668</v>
      </c>
      <c r="F9" s="9" t="s">
        <v>95</v>
      </c>
      <c r="G9" s="9" t="s">
        <v>95</v>
      </c>
    </row>
    <row r="10" spans="1:7" x14ac:dyDescent="0.3">
      <c r="B10" s="23" t="s">
        <v>40</v>
      </c>
      <c r="C10" s="23"/>
      <c r="D10" s="29"/>
      <c r="E10" s="29"/>
      <c r="F10" s="29"/>
      <c r="G10" s="29"/>
    </row>
    <row r="11" spans="1:7" ht="25.2" x14ac:dyDescent="0.3">
      <c r="B11" s="6" t="s">
        <v>286</v>
      </c>
      <c r="C11" s="6" t="s">
        <v>42</v>
      </c>
      <c r="D11" s="9" t="s">
        <v>1614</v>
      </c>
      <c r="E11" s="9" t="s">
        <v>1011</v>
      </c>
      <c r="F11" s="9" t="s">
        <v>1615</v>
      </c>
      <c r="G11" s="9" t="s">
        <v>156</v>
      </c>
    </row>
    <row r="12" spans="1:7" ht="25.2" x14ac:dyDescent="0.3">
      <c r="B12" s="6" t="s">
        <v>287</v>
      </c>
      <c r="C12" s="6" t="s">
        <v>46</v>
      </c>
      <c r="D12" s="9" t="s">
        <v>1589</v>
      </c>
      <c r="E12" s="9" t="s">
        <v>1590</v>
      </c>
      <c r="F12" s="9" t="s">
        <v>89</v>
      </c>
      <c r="G12" s="9" t="s">
        <v>89</v>
      </c>
    </row>
    <row r="13" spans="1:7" ht="25.2" x14ac:dyDescent="0.3">
      <c r="B13" s="6" t="s">
        <v>288</v>
      </c>
      <c r="C13" s="6" t="s">
        <v>50</v>
      </c>
      <c r="D13" s="9" t="s">
        <v>1586</v>
      </c>
      <c r="E13" s="9" t="s">
        <v>83</v>
      </c>
      <c r="F13" s="9" t="s">
        <v>83</v>
      </c>
      <c r="G13" s="9" t="s">
        <v>83</v>
      </c>
    </row>
  </sheetData>
  <mergeCells count="6">
    <mergeCell ref="B10:G10"/>
    <mergeCell ref="B4:B5"/>
    <mergeCell ref="C4:C5"/>
    <mergeCell ref="D4:D5"/>
    <mergeCell ref="E4:G4"/>
    <mergeCell ref="B6:G6"/>
  </mergeCells>
  <pageMargins left="0.7" right="0.7" top="0.75" bottom="0.75" header="0.3" footer="0.3"/>
  <pageSetup paperSize="9" orientation="portrait" horizontalDpi="300" verticalDpi="300"/>
</worksheet>
</file>

<file path=xl/worksheets/sheet1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4-000000000000}">
  <dimension ref="A1:E13"/>
  <sheetViews>
    <sheetView workbookViewId="0"/>
  </sheetViews>
  <sheetFormatPr baseColWidth="10" defaultRowHeight="14.4" x14ac:dyDescent="0.3"/>
  <cols>
    <col min="2" max="2" width="9.6640625" customWidth="1"/>
    <col min="3" max="3" width="9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HGV-OSFRAK'!A1", "Zurück")</f>
        <v>Zurück</v>
      </c>
    </row>
    <row r="3" spans="1:5" x14ac:dyDescent="0.3">
      <c r="B3" s="7" t="s">
        <v>1806</v>
      </c>
    </row>
    <row r="4" spans="1:5" x14ac:dyDescent="0.3">
      <c r="B4" s="3" t="s">
        <v>35</v>
      </c>
      <c r="C4" s="4" t="s">
        <v>36</v>
      </c>
      <c r="D4" s="3" t="s">
        <v>1765</v>
      </c>
      <c r="E4" s="4" t="s">
        <v>1101</v>
      </c>
    </row>
    <row r="5" spans="1:5" x14ac:dyDescent="0.3">
      <c r="B5" s="23" t="s">
        <v>56</v>
      </c>
      <c r="C5" s="23"/>
      <c r="D5" s="30"/>
      <c r="E5" s="23"/>
    </row>
    <row r="6" spans="1:5" ht="63" x14ac:dyDescent="0.3">
      <c r="B6" s="5" t="s">
        <v>280</v>
      </c>
      <c r="C6" s="6" t="s">
        <v>281</v>
      </c>
      <c r="D6" s="5" t="s">
        <v>3</v>
      </c>
      <c r="E6" s="6" t="s">
        <v>1802</v>
      </c>
    </row>
    <row r="7" spans="1:5" x14ac:dyDescent="0.3">
      <c r="B7" s="5" t="s">
        <v>280</v>
      </c>
      <c r="C7" s="6" t="s">
        <v>281</v>
      </c>
      <c r="D7" s="5" t="s">
        <v>9</v>
      </c>
      <c r="E7" s="6" t="s">
        <v>1793</v>
      </c>
    </row>
    <row r="8" spans="1:5" ht="37.799999999999997" x14ac:dyDescent="0.3">
      <c r="B8" s="5" t="s">
        <v>282</v>
      </c>
      <c r="C8" s="6" t="s">
        <v>283</v>
      </c>
      <c r="D8" s="5" t="s">
        <v>3</v>
      </c>
      <c r="E8" s="6" t="s">
        <v>1803</v>
      </c>
    </row>
    <row r="9" spans="1:5" x14ac:dyDescent="0.3">
      <c r="B9" s="5" t="s">
        <v>282</v>
      </c>
      <c r="C9" s="6" t="s">
        <v>283</v>
      </c>
      <c r="D9" s="5" t="s">
        <v>9</v>
      </c>
      <c r="E9" s="6" t="s">
        <v>1793</v>
      </c>
    </row>
    <row r="10" spans="1:5" ht="25.2" x14ac:dyDescent="0.3">
      <c r="B10" s="5" t="s">
        <v>284</v>
      </c>
      <c r="C10" s="6" t="s">
        <v>285</v>
      </c>
      <c r="D10" s="5" t="s">
        <v>3</v>
      </c>
      <c r="E10" s="6" t="s">
        <v>1786</v>
      </c>
    </row>
    <row r="11" spans="1:5" x14ac:dyDescent="0.3">
      <c r="B11" s="23" t="s">
        <v>40</v>
      </c>
      <c r="C11" s="23"/>
      <c r="D11" s="30"/>
      <c r="E11" s="23"/>
    </row>
    <row r="12" spans="1:5" ht="37.799999999999997" x14ac:dyDescent="0.3">
      <c r="B12" s="5" t="s">
        <v>286</v>
      </c>
      <c r="C12" s="6" t="s">
        <v>42</v>
      </c>
      <c r="D12" s="5" t="s">
        <v>3</v>
      </c>
      <c r="E12" s="6" t="s">
        <v>1804</v>
      </c>
    </row>
    <row r="13" spans="1:5" x14ac:dyDescent="0.3">
      <c r="B13" s="5" t="s">
        <v>286</v>
      </c>
      <c r="C13" s="6" t="s">
        <v>42</v>
      </c>
      <c r="D13" s="5" t="s">
        <v>9</v>
      </c>
      <c r="E13" s="6" t="s">
        <v>1805</v>
      </c>
    </row>
  </sheetData>
  <mergeCells count="2">
    <mergeCell ref="B5:E5"/>
    <mergeCell ref="B11:E11"/>
  </mergeCells>
  <pageMargins left="0.7" right="0.7" top="0.75" bottom="0.75" header="0.3" footer="0.3"/>
  <pageSetup paperSize="9" orientation="portrait" horizontalDpi="300" verticalDpi="300"/>
</worksheet>
</file>

<file path=xl/worksheets/sheet1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4-000000000000}">
  <dimension ref="A1:G10"/>
  <sheetViews>
    <sheetView workbookViewId="0"/>
  </sheetViews>
  <sheetFormatPr baseColWidth="10" defaultRowHeight="14.4" x14ac:dyDescent="0.3"/>
  <cols>
    <col min="2" max="2" width="9.6640625" customWidth="1"/>
    <col min="3" max="3" width="96.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HGV-OSFRAK'!A1", "Zurück")</f>
        <v>Zurück</v>
      </c>
    </row>
    <row r="3" spans="1:7" x14ac:dyDescent="0.3">
      <c r="B3" s="7" t="s">
        <v>2048</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812</v>
      </c>
      <c r="C6" s="6" t="s">
        <v>813</v>
      </c>
      <c r="D6" s="9" t="s">
        <v>2042</v>
      </c>
      <c r="E6" s="9" t="s">
        <v>2043</v>
      </c>
      <c r="F6" s="9" t="s">
        <v>2044</v>
      </c>
      <c r="G6" s="9" t="s">
        <v>815</v>
      </c>
    </row>
    <row r="7" spans="1:7" ht="25.2" x14ac:dyDescent="0.3">
      <c r="B7" s="12" t="s">
        <v>816</v>
      </c>
      <c r="C7" s="12" t="s">
        <v>817</v>
      </c>
      <c r="D7" s="13" t="s">
        <v>1945</v>
      </c>
      <c r="E7" s="13" t="s">
        <v>2045</v>
      </c>
      <c r="F7" s="13" t="s">
        <v>554</v>
      </c>
      <c r="G7" s="13" t="s">
        <v>554</v>
      </c>
    </row>
    <row r="8" spans="1:7" ht="25.2" x14ac:dyDescent="0.3">
      <c r="B8" s="6" t="s">
        <v>818</v>
      </c>
      <c r="C8" s="6" t="s">
        <v>819</v>
      </c>
      <c r="D8" s="9" t="s">
        <v>1939</v>
      </c>
      <c r="E8" s="9" t="s">
        <v>2046</v>
      </c>
      <c r="F8" s="9" t="s">
        <v>1277</v>
      </c>
      <c r="G8" s="9" t="s">
        <v>655</v>
      </c>
    </row>
    <row r="9" spans="1:7" ht="25.2" x14ac:dyDescent="0.3">
      <c r="B9" s="12" t="s">
        <v>820</v>
      </c>
      <c r="C9" s="12" t="s">
        <v>821</v>
      </c>
      <c r="D9" s="13" t="s">
        <v>1891</v>
      </c>
      <c r="E9" s="13" t="s">
        <v>2047</v>
      </c>
      <c r="F9" s="13" t="s">
        <v>2005</v>
      </c>
      <c r="G9" s="13" t="s">
        <v>734</v>
      </c>
    </row>
    <row r="10" spans="1:7" ht="25.2" x14ac:dyDescent="0.3">
      <c r="B10" s="6" t="s">
        <v>822</v>
      </c>
      <c r="C10" s="6" t="s">
        <v>823</v>
      </c>
      <c r="D10" s="9" t="s">
        <v>1853</v>
      </c>
      <c r="E10" s="9" t="s">
        <v>1975</v>
      </c>
      <c r="F10" s="9" t="s">
        <v>1975</v>
      </c>
      <c r="G10" s="9" t="s">
        <v>1854</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4-000000000000}">
  <dimension ref="A1:E13"/>
  <sheetViews>
    <sheetView workbookViewId="0"/>
  </sheetViews>
  <sheetFormatPr baseColWidth="10" defaultRowHeight="14.4" x14ac:dyDescent="0.3"/>
  <cols>
    <col min="2" max="2" width="9.6640625" customWidth="1"/>
    <col min="3" max="3" width="96.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HGV-OSFRAK'!A1", "Zurück")</f>
        <v>Zurück</v>
      </c>
    </row>
    <row r="3" spans="1:5" x14ac:dyDescent="0.3">
      <c r="B3" s="7" t="s">
        <v>2245</v>
      </c>
    </row>
    <row r="4" spans="1:5" x14ac:dyDescent="0.3">
      <c r="B4" s="3" t="s">
        <v>35</v>
      </c>
      <c r="C4" s="4" t="s">
        <v>394</v>
      </c>
      <c r="D4" s="3" t="s">
        <v>1765</v>
      </c>
      <c r="E4" s="4" t="s">
        <v>1101</v>
      </c>
    </row>
    <row r="5" spans="1:5" ht="409.6" x14ac:dyDescent="0.3">
      <c r="B5" s="5" t="s">
        <v>812</v>
      </c>
      <c r="C5" s="6" t="s">
        <v>813</v>
      </c>
      <c r="D5" s="5" t="s">
        <v>6</v>
      </c>
      <c r="E5" s="6" t="s">
        <v>2237</v>
      </c>
    </row>
    <row r="6" spans="1:5" x14ac:dyDescent="0.3">
      <c r="B6" s="18" t="s">
        <v>812</v>
      </c>
      <c r="C6" s="12" t="s">
        <v>813</v>
      </c>
      <c r="D6" s="18" t="s">
        <v>9</v>
      </c>
      <c r="E6" s="12" t="s">
        <v>2238</v>
      </c>
    </row>
    <row r="7" spans="1:5" ht="37.799999999999997" x14ac:dyDescent="0.3">
      <c r="B7" s="5" t="s">
        <v>816</v>
      </c>
      <c r="C7" s="6" t="s">
        <v>817</v>
      </c>
      <c r="D7" s="5" t="s">
        <v>6</v>
      </c>
      <c r="E7" s="6" t="s">
        <v>2239</v>
      </c>
    </row>
    <row r="8" spans="1:5" ht="63" x14ac:dyDescent="0.3">
      <c r="B8" s="18" t="s">
        <v>818</v>
      </c>
      <c r="C8" s="12" t="s">
        <v>819</v>
      </c>
      <c r="D8" s="18" t="s">
        <v>6</v>
      </c>
      <c r="E8" s="12" t="s">
        <v>2240</v>
      </c>
    </row>
    <row r="9" spans="1:5" ht="88.2" x14ac:dyDescent="0.3">
      <c r="B9" s="5" t="s">
        <v>820</v>
      </c>
      <c r="C9" s="6" t="s">
        <v>821</v>
      </c>
      <c r="D9" s="5" t="s">
        <v>6</v>
      </c>
      <c r="E9" s="6" t="s">
        <v>2241</v>
      </c>
    </row>
    <row r="10" spans="1:5" ht="37.799999999999997" x14ac:dyDescent="0.3">
      <c r="B10" s="18" t="s">
        <v>820</v>
      </c>
      <c r="C10" s="12" t="s">
        <v>821</v>
      </c>
      <c r="D10" s="18" t="s">
        <v>9</v>
      </c>
      <c r="E10" s="12" t="s">
        <v>2242</v>
      </c>
    </row>
    <row r="11" spans="1:5" ht="126" x14ac:dyDescent="0.3">
      <c r="B11" s="5" t="s">
        <v>822</v>
      </c>
      <c r="C11" s="6" t="s">
        <v>823</v>
      </c>
      <c r="D11" s="5" t="s">
        <v>6</v>
      </c>
      <c r="E11" s="6" t="s">
        <v>2243</v>
      </c>
    </row>
    <row r="12" spans="1:5" x14ac:dyDescent="0.3">
      <c r="B12" s="18" t="s">
        <v>822</v>
      </c>
      <c r="C12" s="12" t="s">
        <v>823</v>
      </c>
      <c r="D12" s="18" t="s">
        <v>9</v>
      </c>
      <c r="E12" s="12" t="s">
        <v>1805</v>
      </c>
    </row>
    <row r="13" spans="1:5" x14ac:dyDescent="0.3">
      <c r="B13" s="5" t="s">
        <v>822</v>
      </c>
      <c r="C13" s="6" t="s">
        <v>823</v>
      </c>
      <c r="D13" s="5" t="s">
        <v>12</v>
      </c>
      <c r="E13" s="6" t="s">
        <v>2244</v>
      </c>
    </row>
  </sheetData>
  <pageMargins left="0.7" right="0.7" top="0.75" bottom="0.75" header="0.3" footer="0.3"/>
  <pageSetup paperSize="9" orientation="portrait" horizontalDpi="300" verticalDpi="300"/>
</worksheet>
</file>

<file path=xl/worksheets/sheet1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4-000000000000}">
  <dimension ref="A1:F13"/>
  <sheetViews>
    <sheetView workbookViewId="0"/>
  </sheetViews>
  <sheetFormatPr baseColWidth="10" defaultRowHeight="14.4" x14ac:dyDescent="0.3"/>
  <cols>
    <col min="2" max="2" width="9.6640625" customWidth="1"/>
    <col min="3" max="3" width="9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HGV-OSFRAK'!A1", "Zurück")</f>
        <v>Zurück</v>
      </c>
    </row>
    <row r="3" spans="1:6" x14ac:dyDescent="0.3">
      <c r="B3" s="7" t="s">
        <v>2354</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280</v>
      </c>
      <c r="C7" s="6" t="s">
        <v>281</v>
      </c>
      <c r="D7" s="9" t="s">
        <v>1711</v>
      </c>
      <c r="E7" s="9" t="s">
        <v>1291</v>
      </c>
      <c r="F7" s="9" t="s">
        <v>222</v>
      </c>
    </row>
    <row r="8" spans="1:6" ht="25.2" x14ac:dyDescent="0.3">
      <c r="B8" s="6" t="s">
        <v>282</v>
      </c>
      <c r="C8" s="6" t="s">
        <v>283</v>
      </c>
      <c r="D8" s="9" t="s">
        <v>1688</v>
      </c>
      <c r="E8" s="9" t="s">
        <v>2040</v>
      </c>
      <c r="F8" s="9" t="s">
        <v>1311</v>
      </c>
    </row>
    <row r="9" spans="1:6" ht="25.2" x14ac:dyDescent="0.3">
      <c r="B9" s="6" t="s">
        <v>284</v>
      </c>
      <c r="C9" s="6" t="s">
        <v>285</v>
      </c>
      <c r="D9" s="9" t="s">
        <v>1592</v>
      </c>
      <c r="E9" s="9" t="s">
        <v>1042</v>
      </c>
      <c r="F9" s="9" t="s">
        <v>95</v>
      </c>
    </row>
    <row r="10" spans="1:6" x14ac:dyDescent="0.3">
      <c r="B10" s="23" t="s">
        <v>40</v>
      </c>
      <c r="C10" s="23"/>
      <c r="D10" s="29"/>
      <c r="E10" s="29"/>
      <c r="F10" s="29"/>
    </row>
    <row r="11" spans="1:6" ht="25.2" x14ac:dyDescent="0.3">
      <c r="B11" s="6" t="s">
        <v>286</v>
      </c>
      <c r="C11" s="6" t="s">
        <v>42</v>
      </c>
      <c r="D11" s="9" t="s">
        <v>1614</v>
      </c>
      <c r="E11" s="9" t="s">
        <v>156</v>
      </c>
      <c r="F11" s="9" t="s">
        <v>156</v>
      </c>
    </row>
    <row r="12" spans="1:6" ht="25.2" x14ac:dyDescent="0.3">
      <c r="B12" s="6" t="s">
        <v>287</v>
      </c>
      <c r="C12" s="6" t="s">
        <v>46</v>
      </c>
      <c r="D12" s="9" t="s">
        <v>1589</v>
      </c>
      <c r="E12" s="9" t="s">
        <v>89</v>
      </c>
      <c r="F12" s="9" t="s">
        <v>89</v>
      </c>
    </row>
    <row r="13" spans="1:6" ht="25.2" x14ac:dyDescent="0.3">
      <c r="B13" s="6" t="s">
        <v>288</v>
      </c>
      <c r="C13" s="6" t="s">
        <v>50</v>
      </c>
      <c r="D13" s="9" t="s">
        <v>1586</v>
      </c>
      <c r="E13" s="9" t="s">
        <v>1019</v>
      </c>
      <c r="F13" s="9" t="s">
        <v>83</v>
      </c>
    </row>
  </sheetData>
  <mergeCells count="6">
    <mergeCell ref="B10:F10"/>
    <mergeCell ref="B4:B5"/>
    <mergeCell ref="C4:C5"/>
    <mergeCell ref="D4:D5"/>
    <mergeCell ref="E4:F4"/>
    <mergeCell ref="B6:F6"/>
  </mergeCells>
  <pageMargins left="0.7" right="0.7" top="0.75" bottom="0.75" header="0.3" footer="0.3"/>
  <pageSetup paperSize="9" orientation="portrait" horizontalDpi="300" verticalDpi="300"/>
</worksheet>
</file>

<file path=xl/worksheets/sheet1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4-000000000000}">
  <dimension ref="A1:E8"/>
  <sheetViews>
    <sheetView workbookViewId="0"/>
  </sheetViews>
  <sheetFormatPr baseColWidth="10" defaultRowHeight="14.4" x14ac:dyDescent="0.3"/>
  <cols>
    <col min="2" max="2" width="9.6640625" customWidth="1"/>
    <col min="3" max="3" width="67.5546875" customWidth="1"/>
    <col min="4" max="4" width="9.6640625" customWidth="1"/>
    <col min="5" max="5" width="226.21875" customWidth="1"/>
  </cols>
  <sheetData>
    <row r="1" spans="1:5" x14ac:dyDescent="0.3">
      <c r="A1" s="2" t="str">
        <f>HYPERLINK("#'Auswahl Auswertungsmodul'!A1", "Zurück zum Start")</f>
        <v>Zurück zum Start</v>
      </c>
    </row>
    <row r="2" spans="1:5" x14ac:dyDescent="0.3">
      <c r="A2" s="2" t="str">
        <f>HYPERLINK("#'Auswahl HGV-OSFRAK'!A1", "Zurück")</f>
        <v>Zurück</v>
      </c>
    </row>
    <row r="3" spans="1:5" x14ac:dyDescent="0.3">
      <c r="B3" s="7" t="s">
        <v>2405</v>
      </c>
    </row>
    <row r="4" spans="1:5" x14ac:dyDescent="0.3">
      <c r="B4" s="3" t="s">
        <v>35</v>
      </c>
      <c r="C4" s="4" t="s">
        <v>36</v>
      </c>
      <c r="D4" s="3" t="s">
        <v>1765</v>
      </c>
      <c r="E4" s="4" t="s">
        <v>1101</v>
      </c>
    </row>
    <row r="5" spans="1:5" x14ac:dyDescent="0.3">
      <c r="B5" s="23" t="s">
        <v>56</v>
      </c>
      <c r="C5" s="23"/>
      <c r="D5" s="30"/>
      <c r="E5" s="23"/>
    </row>
    <row r="6" spans="1:5" ht="37.799999999999997" x14ac:dyDescent="0.3">
      <c r="B6" s="5" t="s">
        <v>280</v>
      </c>
      <c r="C6" s="6" t="s">
        <v>281</v>
      </c>
      <c r="D6" s="5" t="s">
        <v>24</v>
      </c>
      <c r="E6" s="6" t="s">
        <v>2402</v>
      </c>
    </row>
    <row r="7" spans="1:5" x14ac:dyDescent="0.3">
      <c r="B7" s="5" t="s">
        <v>282</v>
      </c>
      <c r="C7" s="6" t="s">
        <v>283</v>
      </c>
      <c r="D7" s="5" t="s">
        <v>24</v>
      </c>
      <c r="E7" s="6" t="s">
        <v>2403</v>
      </c>
    </row>
    <row r="8" spans="1:5" ht="37.799999999999997" x14ac:dyDescent="0.3">
      <c r="B8" s="5" t="s">
        <v>282</v>
      </c>
      <c r="C8" s="6" t="s">
        <v>283</v>
      </c>
      <c r="D8" s="5" t="s">
        <v>32</v>
      </c>
      <c r="E8" s="6" t="s">
        <v>2404</v>
      </c>
    </row>
  </sheetData>
  <mergeCells count="1">
    <mergeCell ref="B5:E5"/>
  </mergeCells>
  <pageMargins left="0.7" right="0.7" top="0.75" bottom="0.75" header="0.3" footer="0.3"/>
  <pageSetup paperSize="9" orientation="portrait" horizontalDpi="300" verticalDpi="30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H11"/>
  <sheetViews>
    <sheetView workbookViewId="0"/>
  </sheetViews>
  <sheetFormatPr baseColWidth="10" defaultRowHeight="14.4" x14ac:dyDescent="0.3"/>
  <cols>
    <col min="2" max="2" width="9.6640625" customWidth="1"/>
    <col min="3" max="3" width="108.77734375" customWidth="1"/>
    <col min="4" max="4" width="17" customWidth="1"/>
    <col min="5" max="5" width="39.6640625" customWidth="1"/>
    <col min="6" max="6" width="45.6640625" customWidth="1"/>
    <col min="7" max="7" width="39.6640625" customWidth="1"/>
    <col min="8" max="8" width="45.6640625" customWidth="1"/>
  </cols>
  <sheetData>
    <row r="1" spans="1:8" x14ac:dyDescent="0.3">
      <c r="A1" s="2" t="str">
        <f>HYPERLINK("#'Auswahl Auswertungsmodul'!A1", "Zurück zum Start")</f>
        <v>Zurück zum Start</v>
      </c>
    </row>
    <row r="2" spans="1:8" x14ac:dyDescent="0.3">
      <c r="A2" s="2" t="str">
        <f>HYPERLINK("#'Auswahl WI-NI-A'!A1", "Zurück")</f>
        <v>Zurück</v>
      </c>
    </row>
    <row r="3" spans="1:8" x14ac:dyDescent="0.3">
      <c r="B3" s="7" t="s">
        <v>3363</v>
      </c>
    </row>
    <row r="4" spans="1:8" x14ac:dyDescent="0.3">
      <c r="B4" s="25" t="s">
        <v>35</v>
      </c>
      <c r="C4" s="25" t="s">
        <v>394</v>
      </c>
      <c r="D4" s="25" t="s">
        <v>1619</v>
      </c>
      <c r="E4" s="21" t="s">
        <v>3287</v>
      </c>
      <c r="F4" s="21" t="s">
        <v>3287</v>
      </c>
      <c r="G4" s="21" t="s">
        <v>3288</v>
      </c>
      <c r="H4" s="21" t="s">
        <v>3288</v>
      </c>
    </row>
    <row r="5" spans="1:8" x14ac:dyDescent="0.3">
      <c r="B5" s="22"/>
      <c r="C5" s="22"/>
      <c r="D5" s="22"/>
      <c r="E5" s="8" t="s">
        <v>3289</v>
      </c>
      <c r="F5" s="8" t="s">
        <v>3290</v>
      </c>
      <c r="G5" s="8" t="s">
        <v>3289</v>
      </c>
      <c r="H5" s="8" t="s">
        <v>3290</v>
      </c>
    </row>
    <row r="6" spans="1:8" ht="25.2" x14ac:dyDescent="0.3">
      <c r="B6" s="6" t="s">
        <v>682</v>
      </c>
      <c r="C6" s="6" t="s">
        <v>683</v>
      </c>
      <c r="D6" s="6" t="s">
        <v>1621</v>
      </c>
      <c r="E6" s="9" t="s">
        <v>993</v>
      </c>
      <c r="F6" s="9" t="s">
        <v>202</v>
      </c>
      <c r="G6" s="9" t="s">
        <v>95</v>
      </c>
      <c r="H6" s="9" t="s">
        <v>202</v>
      </c>
    </row>
    <row r="7" spans="1:8" ht="25.2" x14ac:dyDescent="0.3">
      <c r="B7" s="6" t="s">
        <v>682</v>
      </c>
      <c r="C7" s="6" t="s">
        <v>683</v>
      </c>
      <c r="D7" s="6" t="s">
        <v>1626</v>
      </c>
      <c r="E7" s="9" t="s">
        <v>1020</v>
      </c>
      <c r="F7" s="9" t="s">
        <v>305</v>
      </c>
      <c r="G7" s="9" t="s">
        <v>68</v>
      </c>
      <c r="H7" s="9" t="s">
        <v>305</v>
      </c>
    </row>
    <row r="8" spans="1:8" ht="25.2" x14ac:dyDescent="0.3">
      <c r="B8" s="6" t="s">
        <v>682</v>
      </c>
      <c r="C8" s="6" t="s">
        <v>683</v>
      </c>
      <c r="D8" s="6" t="s">
        <v>1631</v>
      </c>
      <c r="E8" s="9" t="s">
        <v>211</v>
      </c>
      <c r="F8" s="9" t="s">
        <v>44</v>
      </c>
      <c r="G8" s="9" t="s">
        <v>211</v>
      </c>
      <c r="H8" s="9" t="s">
        <v>44</v>
      </c>
    </row>
    <row r="9" spans="1:8" ht="25.2" x14ac:dyDescent="0.3">
      <c r="B9" s="6" t="s">
        <v>684</v>
      </c>
      <c r="C9" s="6" t="s">
        <v>685</v>
      </c>
      <c r="D9" s="6" t="s">
        <v>1621</v>
      </c>
      <c r="E9" s="9" t="s">
        <v>51</v>
      </c>
      <c r="F9" s="9" t="s">
        <v>48</v>
      </c>
      <c r="G9" s="9" t="s">
        <v>51</v>
      </c>
      <c r="H9" s="9" t="s">
        <v>48</v>
      </c>
    </row>
    <row r="10" spans="1:8" ht="25.2" x14ac:dyDescent="0.3">
      <c r="B10" s="6" t="s">
        <v>684</v>
      </c>
      <c r="C10" s="6" t="s">
        <v>685</v>
      </c>
      <c r="D10" s="6" t="s">
        <v>1626</v>
      </c>
      <c r="E10" s="9" t="s">
        <v>51</v>
      </c>
      <c r="F10" s="9" t="s">
        <v>211</v>
      </c>
      <c r="G10" s="9" t="s">
        <v>51</v>
      </c>
      <c r="H10" s="9" t="s">
        <v>211</v>
      </c>
    </row>
    <row r="11" spans="1:8" ht="25.2" x14ac:dyDescent="0.3">
      <c r="B11" s="6" t="s">
        <v>684</v>
      </c>
      <c r="C11" s="6" t="s">
        <v>685</v>
      </c>
      <c r="D11" s="6" t="s">
        <v>1631</v>
      </c>
      <c r="E11" s="9" t="s">
        <v>51</v>
      </c>
      <c r="F11" s="9" t="s">
        <v>87</v>
      </c>
      <c r="G11" s="9" t="s">
        <v>51</v>
      </c>
      <c r="H11" s="9" t="s">
        <v>87</v>
      </c>
    </row>
  </sheetData>
  <mergeCells count="5">
    <mergeCell ref="B4:B5"/>
    <mergeCell ref="C4:C5"/>
    <mergeCell ref="D4:D5"/>
    <mergeCell ref="E4:F4"/>
    <mergeCell ref="G4:H4"/>
  </mergeCells>
  <pageMargins left="0.7" right="0.7" top="0.75" bottom="0.75" header="0.3" footer="0.3"/>
  <pageSetup paperSize="9" orientation="portrait" horizontalDpi="300" verticalDpi="300"/>
</worksheet>
</file>

<file path=xl/worksheets/sheet1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4-000000000000}">
  <dimension ref="A1:H10"/>
  <sheetViews>
    <sheetView workbookViewId="0"/>
  </sheetViews>
  <sheetFormatPr baseColWidth="10" defaultRowHeight="14.4" x14ac:dyDescent="0.3"/>
  <cols>
    <col min="2" max="2" width="9.6640625" customWidth="1"/>
    <col min="3" max="3" width="96.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HGV-OSFRAK'!A1", "Zurück")</f>
        <v>Zurück</v>
      </c>
    </row>
    <row r="3" spans="1:8" x14ac:dyDescent="0.3">
      <c r="B3" s="7" t="s">
        <v>2628</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812</v>
      </c>
      <c r="C6" s="6" t="s">
        <v>813</v>
      </c>
      <c r="D6" s="9" t="s">
        <v>2042</v>
      </c>
      <c r="E6" s="9" t="s">
        <v>815</v>
      </c>
      <c r="F6" s="9" t="s">
        <v>2623</v>
      </c>
      <c r="G6" s="9" t="s">
        <v>2624</v>
      </c>
      <c r="H6" s="9" t="s">
        <v>1336</v>
      </c>
    </row>
    <row r="7" spans="1:8" ht="25.2" x14ac:dyDescent="0.3">
      <c r="B7" s="12" t="s">
        <v>816</v>
      </c>
      <c r="C7" s="12" t="s">
        <v>817</v>
      </c>
      <c r="D7" s="13" t="s">
        <v>1945</v>
      </c>
      <c r="E7" s="13" t="s">
        <v>554</v>
      </c>
      <c r="F7" s="13" t="s">
        <v>1946</v>
      </c>
      <c r="G7" s="13" t="s">
        <v>1337</v>
      </c>
      <c r="H7" s="13" t="s">
        <v>554</v>
      </c>
    </row>
    <row r="8" spans="1:8" ht="25.2" x14ac:dyDescent="0.3">
      <c r="B8" s="6" t="s">
        <v>818</v>
      </c>
      <c r="C8" s="6" t="s">
        <v>819</v>
      </c>
      <c r="D8" s="9" t="s">
        <v>1939</v>
      </c>
      <c r="E8" s="9" t="s">
        <v>1275</v>
      </c>
      <c r="F8" s="9" t="s">
        <v>2625</v>
      </c>
      <c r="G8" s="9" t="s">
        <v>2524</v>
      </c>
      <c r="H8" s="9" t="s">
        <v>1991</v>
      </c>
    </row>
    <row r="9" spans="1:8" ht="25.2" x14ac:dyDescent="0.3">
      <c r="B9" s="12" t="s">
        <v>820</v>
      </c>
      <c r="C9" s="12" t="s">
        <v>821</v>
      </c>
      <c r="D9" s="13" t="s">
        <v>1891</v>
      </c>
      <c r="E9" s="13" t="s">
        <v>734</v>
      </c>
      <c r="F9" s="13" t="s">
        <v>2626</v>
      </c>
      <c r="G9" s="13" t="s">
        <v>2617</v>
      </c>
      <c r="H9" s="13" t="s">
        <v>734</v>
      </c>
    </row>
    <row r="10" spans="1:8" ht="25.2" x14ac:dyDescent="0.3">
      <c r="B10" s="6" t="s">
        <v>822</v>
      </c>
      <c r="C10" s="6" t="s">
        <v>823</v>
      </c>
      <c r="D10" s="9" t="s">
        <v>1853</v>
      </c>
      <c r="E10" s="9" t="s">
        <v>406</v>
      </c>
      <c r="F10" s="9" t="s">
        <v>2627</v>
      </c>
      <c r="G10" s="9" t="s">
        <v>2564</v>
      </c>
      <c r="H10" s="9" t="s">
        <v>406</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4-000000000000}">
  <dimension ref="A1:E11"/>
  <sheetViews>
    <sheetView workbookViewId="0"/>
  </sheetViews>
  <sheetFormatPr baseColWidth="10" defaultRowHeight="14.4" x14ac:dyDescent="0.3"/>
  <cols>
    <col min="2" max="2" width="9.6640625" customWidth="1"/>
    <col min="3" max="3" width="95.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HGV-OSFRAK'!A1", "Zurück")</f>
        <v>Zurück</v>
      </c>
    </row>
    <row r="3" spans="1:5" x14ac:dyDescent="0.3">
      <c r="B3" s="7" t="s">
        <v>2843</v>
      </c>
    </row>
    <row r="4" spans="1:5" x14ac:dyDescent="0.3">
      <c r="B4" s="3" t="s">
        <v>35</v>
      </c>
      <c r="C4" s="4" t="s">
        <v>394</v>
      </c>
      <c r="D4" s="3" t="s">
        <v>1765</v>
      </c>
      <c r="E4" s="4" t="s">
        <v>1101</v>
      </c>
    </row>
    <row r="5" spans="1:5" x14ac:dyDescent="0.3">
      <c r="B5" s="5" t="s">
        <v>812</v>
      </c>
      <c r="C5" s="6" t="s">
        <v>813</v>
      </c>
      <c r="D5" s="5" t="s">
        <v>28</v>
      </c>
      <c r="E5" s="6" t="s">
        <v>2836</v>
      </c>
    </row>
    <row r="6" spans="1:5" ht="75.599999999999994" x14ac:dyDescent="0.3">
      <c r="B6" s="18" t="s">
        <v>812</v>
      </c>
      <c r="C6" s="12" t="s">
        <v>813</v>
      </c>
      <c r="D6" s="18" t="s">
        <v>32</v>
      </c>
      <c r="E6" s="12" t="s">
        <v>2837</v>
      </c>
    </row>
    <row r="7" spans="1:5" ht="138.6" x14ac:dyDescent="0.3">
      <c r="B7" s="5" t="s">
        <v>818</v>
      </c>
      <c r="C7" s="6" t="s">
        <v>819</v>
      </c>
      <c r="D7" s="5" t="s">
        <v>26</v>
      </c>
      <c r="E7" s="6" t="s">
        <v>2838</v>
      </c>
    </row>
    <row r="8" spans="1:5" ht="63" x14ac:dyDescent="0.3">
      <c r="B8" s="18" t="s">
        <v>818</v>
      </c>
      <c r="C8" s="12" t="s">
        <v>819</v>
      </c>
      <c r="D8" s="18" t="s">
        <v>32</v>
      </c>
      <c r="E8" s="12" t="s">
        <v>2839</v>
      </c>
    </row>
    <row r="9" spans="1:5" x14ac:dyDescent="0.3">
      <c r="B9" s="5" t="s">
        <v>820</v>
      </c>
      <c r="C9" s="6" t="s">
        <v>821</v>
      </c>
      <c r="D9" s="5" t="s">
        <v>30</v>
      </c>
      <c r="E9" s="6" t="s">
        <v>2840</v>
      </c>
    </row>
    <row r="10" spans="1:5" x14ac:dyDescent="0.3">
      <c r="B10" s="18" t="s">
        <v>822</v>
      </c>
      <c r="C10" s="12" t="s">
        <v>823</v>
      </c>
      <c r="D10" s="18" t="s">
        <v>28</v>
      </c>
      <c r="E10" s="12" t="s">
        <v>2841</v>
      </c>
    </row>
    <row r="11" spans="1:5" x14ac:dyDescent="0.3">
      <c r="B11" s="5" t="s">
        <v>822</v>
      </c>
      <c r="C11" s="6" t="s">
        <v>823</v>
      </c>
      <c r="D11" s="5" t="s">
        <v>30</v>
      </c>
      <c r="E11" s="6" t="s">
        <v>2842</v>
      </c>
    </row>
  </sheetData>
  <pageMargins left="0.7" right="0.7" top="0.75" bottom="0.75" header="0.3" footer="0.3"/>
  <pageSetup paperSize="9" orientation="portrait" horizontalDpi="300" verticalDpi="300"/>
</worksheet>
</file>

<file path=xl/worksheets/sheet1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4-000000000000}">
  <dimension ref="A1:E13"/>
  <sheetViews>
    <sheetView workbookViewId="0"/>
  </sheetViews>
  <sheetFormatPr baseColWidth="10" defaultRowHeight="14.4" x14ac:dyDescent="0.3"/>
  <cols>
    <col min="2" max="2" width="9.6640625" customWidth="1"/>
    <col min="3" max="3" width="9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HGV-OSFRAK'!A1", "Zurück")</f>
        <v>Zurück</v>
      </c>
    </row>
    <row r="3" spans="1:5" x14ac:dyDescent="0.3">
      <c r="B3" s="7" t="s">
        <v>2944</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280</v>
      </c>
      <c r="C7" s="6" t="s">
        <v>281</v>
      </c>
      <c r="D7" s="9" t="s">
        <v>1711</v>
      </c>
      <c r="E7" s="9" t="s">
        <v>2943</v>
      </c>
    </row>
    <row r="8" spans="1:5" ht="25.2" x14ac:dyDescent="0.3">
      <c r="B8" s="6" t="s">
        <v>282</v>
      </c>
      <c r="C8" s="6" t="s">
        <v>283</v>
      </c>
      <c r="D8" s="9" t="s">
        <v>1688</v>
      </c>
      <c r="E8" s="9" t="s">
        <v>2040</v>
      </c>
    </row>
    <row r="9" spans="1:5" ht="25.2" x14ac:dyDescent="0.3">
      <c r="B9" s="6" t="s">
        <v>284</v>
      </c>
      <c r="C9" s="6" t="s">
        <v>285</v>
      </c>
      <c r="D9" s="9" t="s">
        <v>1592</v>
      </c>
      <c r="E9" s="9" t="s">
        <v>993</v>
      </c>
    </row>
    <row r="10" spans="1:5" x14ac:dyDescent="0.3">
      <c r="B10" s="23" t="s">
        <v>40</v>
      </c>
      <c r="C10" s="23"/>
      <c r="D10" s="29"/>
      <c r="E10" s="29"/>
    </row>
    <row r="11" spans="1:5" ht="25.2" x14ac:dyDescent="0.3">
      <c r="B11" s="6" t="s">
        <v>286</v>
      </c>
      <c r="C11" s="6" t="s">
        <v>42</v>
      </c>
      <c r="D11" s="9" t="s">
        <v>1614</v>
      </c>
      <c r="E11" s="9" t="s">
        <v>1615</v>
      </c>
    </row>
    <row r="12" spans="1:5" ht="25.2" x14ac:dyDescent="0.3">
      <c r="B12" s="6" t="s">
        <v>287</v>
      </c>
      <c r="C12" s="6" t="s">
        <v>46</v>
      </c>
      <c r="D12" s="9" t="s">
        <v>1589</v>
      </c>
      <c r="E12" s="9" t="s">
        <v>2010</v>
      </c>
    </row>
    <row r="13" spans="1:5" ht="25.2" x14ac:dyDescent="0.3">
      <c r="B13" s="6" t="s">
        <v>288</v>
      </c>
      <c r="C13" s="6" t="s">
        <v>50</v>
      </c>
      <c r="D13" s="9" t="s">
        <v>1586</v>
      </c>
      <c r="E13" s="9" t="s">
        <v>1019</v>
      </c>
    </row>
  </sheetData>
  <mergeCells count="5">
    <mergeCell ref="B4:B5"/>
    <mergeCell ref="C4:C5"/>
    <mergeCell ref="D4:D5"/>
    <mergeCell ref="B6:E6"/>
    <mergeCell ref="B10:E10"/>
  </mergeCells>
  <pageMargins left="0.7" right="0.7" top="0.75" bottom="0.75" header="0.3" footer="0.3"/>
  <pageSetup paperSize="9" orientation="portrait" horizontalDpi="300" verticalDpi="300"/>
</worksheet>
</file>

<file path=xl/worksheets/sheet1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4-000000000000}">
  <dimension ref="A1:E12"/>
  <sheetViews>
    <sheetView workbookViewId="0"/>
  </sheetViews>
  <sheetFormatPr baseColWidth="10" defaultRowHeight="14.4" x14ac:dyDescent="0.3"/>
  <cols>
    <col min="2" max="2" width="9.6640625" customWidth="1"/>
    <col min="3" max="3" width="95" customWidth="1"/>
    <col min="4" max="4" width="9.6640625" customWidth="1"/>
    <col min="5" max="5" width="250.21875" customWidth="1"/>
  </cols>
  <sheetData>
    <row r="1" spans="1:5" x14ac:dyDescent="0.3">
      <c r="A1" s="2" t="str">
        <f>HYPERLINK("#'Auswahl Auswertungsmodul'!A1", "Zurück zum Start")</f>
        <v>Zurück zum Start</v>
      </c>
    </row>
    <row r="2" spans="1:5" x14ac:dyDescent="0.3">
      <c r="A2" s="2" t="str">
        <f>HYPERLINK("#'Auswahl HGV-OSFRAK'!A1", "Zurück")</f>
        <v>Zurück</v>
      </c>
    </row>
    <row r="3" spans="1:5" x14ac:dyDescent="0.3">
      <c r="B3" s="7" t="s">
        <v>2987</v>
      </c>
    </row>
    <row r="4" spans="1:5" x14ac:dyDescent="0.3">
      <c r="B4" s="3" t="s">
        <v>35</v>
      </c>
      <c r="C4" s="4" t="s">
        <v>36</v>
      </c>
      <c r="D4" s="3" t="s">
        <v>1765</v>
      </c>
      <c r="E4" s="4" t="s">
        <v>1101</v>
      </c>
    </row>
    <row r="5" spans="1:5" x14ac:dyDescent="0.3">
      <c r="B5" s="23" t="s">
        <v>56</v>
      </c>
      <c r="C5" s="23"/>
      <c r="D5" s="30"/>
      <c r="E5" s="23"/>
    </row>
    <row r="6" spans="1:5" ht="63" x14ac:dyDescent="0.3">
      <c r="B6" s="5" t="s">
        <v>280</v>
      </c>
      <c r="C6" s="6" t="s">
        <v>281</v>
      </c>
      <c r="D6" s="5" t="s">
        <v>22</v>
      </c>
      <c r="E6" s="6" t="s">
        <v>2981</v>
      </c>
    </row>
    <row r="7" spans="1:5" ht="37.799999999999997" x14ac:dyDescent="0.3">
      <c r="B7" s="5" t="s">
        <v>282</v>
      </c>
      <c r="C7" s="6" t="s">
        <v>283</v>
      </c>
      <c r="D7" s="5" t="s">
        <v>22</v>
      </c>
      <c r="E7" s="6" t="s">
        <v>2982</v>
      </c>
    </row>
    <row r="8" spans="1:5" ht="37.799999999999997" x14ac:dyDescent="0.3">
      <c r="B8" s="5" t="s">
        <v>284</v>
      </c>
      <c r="C8" s="6" t="s">
        <v>285</v>
      </c>
      <c r="D8" s="5" t="s">
        <v>22</v>
      </c>
      <c r="E8" s="6" t="s">
        <v>2983</v>
      </c>
    </row>
    <row r="9" spans="1:5" x14ac:dyDescent="0.3">
      <c r="B9" s="23" t="s">
        <v>40</v>
      </c>
      <c r="C9" s="23"/>
      <c r="D9" s="30"/>
      <c r="E9" s="23"/>
    </row>
    <row r="10" spans="1:5" x14ac:dyDescent="0.3">
      <c r="B10" s="5" t="s">
        <v>286</v>
      </c>
      <c r="C10" s="6" t="s">
        <v>42</v>
      </c>
      <c r="D10" s="5" t="s">
        <v>22</v>
      </c>
      <c r="E10" s="6" t="s">
        <v>2984</v>
      </c>
    </row>
    <row r="11" spans="1:5" ht="37.799999999999997" x14ac:dyDescent="0.3">
      <c r="B11" s="5" t="s">
        <v>287</v>
      </c>
      <c r="C11" s="6" t="s">
        <v>46</v>
      </c>
      <c r="D11" s="5" t="s">
        <v>22</v>
      </c>
      <c r="E11" s="6" t="s">
        <v>2985</v>
      </c>
    </row>
    <row r="12" spans="1:5" x14ac:dyDescent="0.3">
      <c r="B12" s="5" t="s">
        <v>288</v>
      </c>
      <c r="C12" s="6" t="s">
        <v>50</v>
      </c>
      <c r="D12" s="5" t="s">
        <v>22</v>
      </c>
      <c r="E12" s="6" t="s">
        <v>2986</v>
      </c>
    </row>
  </sheetData>
  <mergeCells count="2">
    <mergeCell ref="B5:E5"/>
    <mergeCell ref="B9:E9"/>
  </mergeCells>
  <pageMargins left="0.7" right="0.7" top="0.75" bottom="0.75" header="0.3" footer="0.3"/>
  <pageSetup paperSize="9" orientation="portrait" horizontalDpi="300" verticalDpi="300"/>
</worksheet>
</file>

<file path=xl/worksheets/sheet1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4-000000000000}">
  <dimension ref="A1:H10"/>
  <sheetViews>
    <sheetView workbookViewId="0"/>
  </sheetViews>
  <sheetFormatPr baseColWidth="10" defaultRowHeight="14.4" x14ac:dyDescent="0.3"/>
  <cols>
    <col min="2" max="2" width="9.6640625" customWidth="1"/>
    <col min="3" max="3" width="96.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HGV-OSFRAK'!A1", "Zurück")</f>
        <v>Zurück</v>
      </c>
    </row>
    <row r="3" spans="1:8" x14ac:dyDescent="0.3">
      <c r="B3" s="7" t="s">
        <v>3099</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812</v>
      </c>
      <c r="C6" s="6" t="s">
        <v>813</v>
      </c>
      <c r="D6" s="9" t="s">
        <v>2042</v>
      </c>
      <c r="E6" s="9" t="s">
        <v>3096</v>
      </c>
      <c r="F6" s="9" t="s">
        <v>815</v>
      </c>
      <c r="G6" s="9" t="s">
        <v>815</v>
      </c>
      <c r="H6" s="9" t="s">
        <v>3096</v>
      </c>
    </row>
    <row r="7" spans="1:8" ht="25.2" x14ac:dyDescent="0.3">
      <c r="B7" s="12" t="s">
        <v>816</v>
      </c>
      <c r="C7" s="12" t="s">
        <v>817</v>
      </c>
      <c r="D7" s="13" t="s">
        <v>1945</v>
      </c>
      <c r="E7" s="13" t="s">
        <v>3097</v>
      </c>
      <c r="F7" s="13" t="s">
        <v>554</v>
      </c>
      <c r="G7" s="13" t="s">
        <v>554</v>
      </c>
      <c r="H7" s="13" t="s">
        <v>2045</v>
      </c>
    </row>
    <row r="8" spans="1:8" ht="25.2" x14ac:dyDescent="0.3">
      <c r="B8" s="6" t="s">
        <v>818</v>
      </c>
      <c r="C8" s="6" t="s">
        <v>819</v>
      </c>
      <c r="D8" s="9" t="s">
        <v>1939</v>
      </c>
      <c r="E8" s="9" t="s">
        <v>3098</v>
      </c>
      <c r="F8" s="9" t="s">
        <v>655</v>
      </c>
      <c r="G8" s="9" t="s">
        <v>655</v>
      </c>
      <c r="H8" s="9" t="s">
        <v>1991</v>
      </c>
    </row>
    <row r="9" spans="1:8" ht="25.2" x14ac:dyDescent="0.3">
      <c r="B9" s="12" t="s">
        <v>820</v>
      </c>
      <c r="C9" s="12" t="s">
        <v>821</v>
      </c>
      <c r="D9" s="13" t="s">
        <v>1891</v>
      </c>
      <c r="E9" s="13" t="s">
        <v>1330</v>
      </c>
      <c r="F9" s="13" t="s">
        <v>734</v>
      </c>
      <c r="G9" s="13" t="s">
        <v>734</v>
      </c>
      <c r="H9" s="13" t="s">
        <v>1330</v>
      </c>
    </row>
    <row r="10" spans="1:8" ht="25.2" x14ac:dyDescent="0.3">
      <c r="B10" s="6" t="s">
        <v>822</v>
      </c>
      <c r="C10" s="6" t="s">
        <v>823</v>
      </c>
      <c r="D10" s="9" t="s">
        <v>1853</v>
      </c>
      <c r="E10" s="9" t="s">
        <v>1975</v>
      </c>
      <c r="F10" s="9" t="s">
        <v>406</v>
      </c>
      <c r="G10" s="9" t="s">
        <v>406</v>
      </c>
      <c r="H10" s="9" t="s">
        <v>2446</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4-000000000000}">
  <dimension ref="A1:E11"/>
  <sheetViews>
    <sheetView workbookViewId="0"/>
  </sheetViews>
  <sheetFormatPr baseColWidth="10" defaultRowHeight="14.4" x14ac:dyDescent="0.3"/>
  <cols>
    <col min="2" max="2" width="9.6640625" customWidth="1"/>
    <col min="3" max="3" width="95.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HGV-OSFRAK'!A1", "Zurück")</f>
        <v>Zurück</v>
      </c>
    </row>
    <row r="3" spans="1:5" x14ac:dyDescent="0.3">
      <c r="B3" s="7" t="s">
        <v>3231</v>
      </c>
    </row>
    <row r="4" spans="1:5" x14ac:dyDescent="0.3">
      <c r="B4" s="3" t="s">
        <v>35</v>
      </c>
      <c r="C4" s="4" t="s">
        <v>394</v>
      </c>
      <c r="D4" s="3" t="s">
        <v>1765</v>
      </c>
      <c r="E4" s="4" t="s">
        <v>1101</v>
      </c>
    </row>
    <row r="5" spans="1:5" ht="138.6" x14ac:dyDescent="0.3">
      <c r="B5" s="5" t="s">
        <v>812</v>
      </c>
      <c r="C5" s="6" t="s">
        <v>813</v>
      </c>
      <c r="D5" s="5" t="s">
        <v>22</v>
      </c>
      <c r="E5" s="6" t="s">
        <v>3224</v>
      </c>
    </row>
    <row r="6" spans="1:5" x14ac:dyDescent="0.3">
      <c r="B6" s="18" t="s">
        <v>816</v>
      </c>
      <c r="C6" s="12" t="s">
        <v>817</v>
      </c>
      <c r="D6" s="18" t="s">
        <v>14</v>
      </c>
      <c r="E6" s="12" t="s">
        <v>3225</v>
      </c>
    </row>
    <row r="7" spans="1:5" ht="63" x14ac:dyDescent="0.3">
      <c r="B7" s="5" t="s">
        <v>816</v>
      </c>
      <c r="C7" s="6" t="s">
        <v>817</v>
      </c>
      <c r="D7" s="5" t="s">
        <v>22</v>
      </c>
      <c r="E7" s="6" t="s">
        <v>3226</v>
      </c>
    </row>
    <row r="8" spans="1:5" ht="37.799999999999997" x14ac:dyDescent="0.3">
      <c r="B8" s="18" t="s">
        <v>818</v>
      </c>
      <c r="C8" s="12" t="s">
        <v>819</v>
      </c>
      <c r="D8" s="18" t="s">
        <v>22</v>
      </c>
      <c r="E8" s="12" t="s">
        <v>3227</v>
      </c>
    </row>
    <row r="9" spans="1:5" x14ac:dyDescent="0.3">
      <c r="B9" s="5" t="s">
        <v>820</v>
      </c>
      <c r="C9" s="6" t="s">
        <v>821</v>
      </c>
      <c r="D9" s="5" t="s">
        <v>22</v>
      </c>
      <c r="E9" s="6" t="s">
        <v>3228</v>
      </c>
    </row>
    <row r="10" spans="1:5" x14ac:dyDescent="0.3">
      <c r="B10" s="18" t="s">
        <v>822</v>
      </c>
      <c r="C10" s="12" t="s">
        <v>823</v>
      </c>
      <c r="D10" s="18" t="s">
        <v>14</v>
      </c>
      <c r="E10" s="12" t="s">
        <v>3229</v>
      </c>
    </row>
    <row r="11" spans="1:5" ht="37.799999999999997" x14ac:dyDescent="0.3">
      <c r="B11" s="5" t="s">
        <v>822</v>
      </c>
      <c r="C11" s="6" t="s">
        <v>823</v>
      </c>
      <c r="D11" s="5" t="s">
        <v>22</v>
      </c>
      <c r="E11" s="6" t="s">
        <v>3230</v>
      </c>
    </row>
  </sheetData>
  <pageMargins left="0.7" right="0.7" top="0.75" bottom="0.75" header="0.3" footer="0.3"/>
  <pageSetup paperSize="9" orientation="portrait" horizontalDpi="300" verticalDpi="300"/>
</worksheet>
</file>

<file path=xl/worksheets/sheet1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4-000000000000}">
  <dimension ref="A1:G10"/>
  <sheetViews>
    <sheetView workbookViewId="0"/>
  </sheetViews>
  <sheetFormatPr baseColWidth="10" defaultRowHeight="14.4" x14ac:dyDescent="0.3"/>
  <cols>
    <col min="2" max="2" width="9.6640625" customWidth="1"/>
    <col min="3" max="3" width="96.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HGV-OSFRAK'!A1", "Zurück")</f>
        <v>Zurück</v>
      </c>
    </row>
    <row r="3" spans="1:7" x14ac:dyDescent="0.3">
      <c r="B3" s="7" t="s">
        <v>3388</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812</v>
      </c>
      <c r="C6" s="6" t="s">
        <v>813</v>
      </c>
      <c r="D6" s="9" t="s">
        <v>3387</v>
      </c>
      <c r="E6" s="9" t="s">
        <v>718</v>
      </c>
      <c r="F6" s="9" t="s">
        <v>1885</v>
      </c>
      <c r="G6" s="9" t="s">
        <v>718</v>
      </c>
    </row>
    <row r="7" spans="1:7" ht="25.2" x14ac:dyDescent="0.3">
      <c r="B7" s="12" t="s">
        <v>816</v>
      </c>
      <c r="C7" s="12" t="s">
        <v>817</v>
      </c>
      <c r="D7" s="13" t="s">
        <v>83</v>
      </c>
      <c r="E7" s="13" t="s">
        <v>3375</v>
      </c>
      <c r="F7" s="13" t="s">
        <v>83</v>
      </c>
      <c r="G7" s="13" t="s">
        <v>146</v>
      </c>
    </row>
    <row r="8" spans="1:7" ht="25.2" x14ac:dyDescent="0.3">
      <c r="B8" s="6" t="s">
        <v>818</v>
      </c>
      <c r="C8" s="6" t="s">
        <v>819</v>
      </c>
      <c r="D8" s="9" t="s">
        <v>68</v>
      </c>
      <c r="E8" s="9" t="s">
        <v>333</v>
      </c>
      <c r="F8" s="9" t="s">
        <v>68</v>
      </c>
      <c r="G8" s="9" t="s">
        <v>333</v>
      </c>
    </row>
    <row r="9" spans="1:7" ht="25.2" x14ac:dyDescent="0.3">
      <c r="B9" s="12" t="s">
        <v>820</v>
      </c>
      <c r="C9" s="12" t="s">
        <v>821</v>
      </c>
      <c r="D9" s="13" t="s">
        <v>44</v>
      </c>
      <c r="E9" s="13" t="s">
        <v>874</v>
      </c>
      <c r="F9" s="13" t="s">
        <v>44</v>
      </c>
      <c r="G9" s="13" t="s">
        <v>874</v>
      </c>
    </row>
    <row r="10" spans="1:7" ht="25.2" x14ac:dyDescent="0.3">
      <c r="B10" s="6" t="s">
        <v>822</v>
      </c>
      <c r="C10" s="6" t="s">
        <v>823</v>
      </c>
      <c r="D10" s="9" t="s">
        <v>1098</v>
      </c>
      <c r="E10" s="9" t="s">
        <v>195</v>
      </c>
      <c r="F10" s="9" t="s">
        <v>54</v>
      </c>
      <c r="G10" s="9" t="s">
        <v>195</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1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4-000000000000}">
  <dimension ref="A1:G13"/>
  <sheetViews>
    <sheetView workbookViewId="0"/>
  </sheetViews>
  <sheetFormatPr baseColWidth="10" defaultRowHeight="14.4" x14ac:dyDescent="0.3"/>
  <cols>
    <col min="2" max="2" width="9.6640625" customWidth="1"/>
    <col min="3" max="3" width="9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HGV-OSFRAK'!A1", "Zurück")</f>
        <v>Zurück</v>
      </c>
    </row>
    <row r="3" spans="1:7" x14ac:dyDescent="0.3">
      <c r="B3" s="7" t="s">
        <v>3318</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280</v>
      </c>
      <c r="C7" s="6" t="s">
        <v>281</v>
      </c>
      <c r="D7" s="9" t="s">
        <v>207</v>
      </c>
      <c r="E7" s="9" t="s">
        <v>229</v>
      </c>
      <c r="F7" s="9" t="s">
        <v>207</v>
      </c>
      <c r="G7" s="9" t="s">
        <v>229</v>
      </c>
    </row>
    <row r="8" spans="1:7" ht="25.2" x14ac:dyDescent="0.3">
      <c r="B8" s="6" t="s">
        <v>282</v>
      </c>
      <c r="C8" s="6" t="s">
        <v>283</v>
      </c>
      <c r="D8" s="9" t="s">
        <v>77</v>
      </c>
      <c r="E8" s="9" t="s">
        <v>99</v>
      </c>
      <c r="F8" s="9" t="s">
        <v>77</v>
      </c>
      <c r="G8" s="9" t="s">
        <v>99</v>
      </c>
    </row>
    <row r="9" spans="1:7" ht="25.2" x14ac:dyDescent="0.3">
      <c r="B9" s="6" t="s">
        <v>284</v>
      </c>
      <c r="C9" s="6" t="s">
        <v>285</v>
      </c>
      <c r="D9" s="9" t="s">
        <v>48</v>
      </c>
      <c r="E9" s="9" t="s">
        <v>211</v>
      </c>
      <c r="F9" s="9" t="s">
        <v>48</v>
      </c>
      <c r="G9" s="9" t="s">
        <v>211</v>
      </c>
    </row>
    <row r="10" spans="1:7" x14ac:dyDescent="0.3">
      <c r="B10" s="23" t="s">
        <v>40</v>
      </c>
      <c r="C10" s="23"/>
      <c r="D10" s="29"/>
      <c r="E10" s="29"/>
      <c r="F10" s="29"/>
      <c r="G10" s="29"/>
    </row>
    <row r="11" spans="1:7" ht="25.2" x14ac:dyDescent="0.3">
      <c r="B11" s="6" t="s">
        <v>286</v>
      </c>
      <c r="C11" s="6" t="s">
        <v>42</v>
      </c>
      <c r="D11" s="9" t="s">
        <v>107</v>
      </c>
      <c r="E11" s="9" t="s">
        <v>87</v>
      </c>
      <c r="F11" s="9" t="s">
        <v>107</v>
      </c>
      <c r="G11" s="9" t="s">
        <v>87</v>
      </c>
    </row>
    <row r="12" spans="1:7" ht="25.2" x14ac:dyDescent="0.3">
      <c r="B12" s="6" t="s">
        <v>287</v>
      </c>
      <c r="C12" s="6" t="s">
        <v>46</v>
      </c>
      <c r="D12" s="9" t="s">
        <v>1007</v>
      </c>
      <c r="E12" s="9" t="s">
        <v>83</v>
      </c>
      <c r="F12" s="9" t="s">
        <v>211</v>
      </c>
      <c r="G12" s="9" t="s">
        <v>83</v>
      </c>
    </row>
    <row r="13" spans="1:7" ht="25.2" x14ac:dyDescent="0.3">
      <c r="B13" s="6" t="s">
        <v>288</v>
      </c>
      <c r="C13" s="6" t="s">
        <v>50</v>
      </c>
      <c r="D13" s="9" t="s">
        <v>51</v>
      </c>
      <c r="E13" s="9" t="s">
        <v>83</v>
      </c>
      <c r="F13" s="9" t="s">
        <v>51</v>
      </c>
      <c r="G13" s="9" t="s">
        <v>83</v>
      </c>
    </row>
  </sheetData>
  <mergeCells count="6">
    <mergeCell ref="B10:G10"/>
    <mergeCell ref="B4:B5"/>
    <mergeCell ref="C4:C5"/>
    <mergeCell ref="D4:E4"/>
    <mergeCell ref="F4:G4"/>
    <mergeCell ref="B6:G6"/>
  </mergeCells>
  <pageMargins left="0.7" right="0.7" top="0.75" bottom="0.75" header="0.3" footer="0.3"/>
  <pageSetup paperSize="9" orientation="portrait" horizontalDpi="300" verticalDpi="300"/>
</worksheet>
</file>

<file path=xl/worksheets/sheet1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4-000000000000}">
  <dimension ref="A1:H21"/>
  <sheetViews>
    <sheetView workbookViewId="0"/>
  </sheetViews>
  <sheetFormatPr baseColWidth="10" defaultRowHeight="14.4" x14ac:dyDescent="0.3"/>
  <cols>
    <col min="2" max="2" width="87.3320312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HGV-OSFRAK'!A1", "Zurück")</f>
        <v>Zurück</v>
      </c>
    </row>
    <row r="3" spans="1:8" x14ac:dyDescent="0.3">
      <c r="B3" s="7" t="s">
        <v>4236</v>
      </c>
    </row>
    <row r="4" spans="1:8" x14ac:dyDescent="0.3">
      <c r="B4" s="4" t="s">
        <v>3417</v>
      </c>
      <c r="C4" s="19" t="s">
        <v>3418</v>
      </c>
      <c r="D4" s="19" t="s">
        <v>3812</v>
      </c>
      <c r="E4" s="19" t="s">
        <v>3420</v>
      </c>
      <c r="F4" s="19" t="s">
        <v>3421</v>
      </c>
      <c r="G4" s="19" t="s">
        <v>3422</v>
      </c>
      <c r="H4" s="19" t="s">
        <v>3423</v>
      </c>
    </row>
    <row r="5" spans="1:8" ht="25.2" x14ac:dyDescent="0.3">
      <c r="B5" s="6" t="s">
        <v>3424</v>
      </c>
      <c r="C5" s="9" t="s">
        <v>4199</v>
      </c>
      <c r="D5" s="9" t="s">
        <v>4200</v>
      </c>
      <c r="E5" s="9" t="s">
        <v>1580</v>
      </c>
      <c r="F5" s="9" t="s">
        <v>4201</v>
      </c>
      <c r="G5" s="9" t="s">
        <v>4202</v>
      </c>
      <c r="H5" s="9" t="s">
        <v>4203</v>
      </c>
    </row>
    <row r="6" spans="1:8" ht="25.2" x14ac:dyDescent="0.3">
      <c r="B6" s="12" t="s">
        <v>3427</v>
      </c>
      <c r="C6" s="13" t="s">
        <v>1650</v>
      </c>
      <c r="D6" s="13" t="s">
        <v>4204</v>
      </c>
      <c r="E6" s="13" t="s">
        <v>1580</v>
      </c>
      <c r="F6" s="13" t="s">
        <v>112</v>
      </c>
      <c r="G6" s="13" t="s">
        <v>1872</v>
      </c>
      <c r="H6" s="13" t="s">
        <v>1872</v>
      </c>
    </row>
    <row r="7" spans="1:8" ht="25.2" x14ac:dyDescent="0.3">
      <c r="B7" s="6" t="s">
        <v>3431</v>
      </c>
      <c r="C7" s="9" t="s">
        <v>1760</v>
      </c>
      <c r="D7" s="9" t="s">
        <v>4205</v>
      </c>
      <c r="E7" s="9" t="s">
        <v>1580</v>
      </c>
      <c r="F7" s="9" t="s">
        <v>1860</v>
      </c>
      <c r="G7" s="9" t="s">
        <v>77</v>
      </c>
      <c r="H7" s="9" t="s">
        <v>87</v>
      </c>
    </row>
    <row r="8" spans="1:8" ht="25.2" x14ac:dyDescent="0.3">
      <c r="B8" s="12" t="s">
        <v>3433</v>
      </c>
      <c r="C8" s="13" t="s">
        <v>2116</v>
      </c>
      <c r="D8" s="13" t="s">
        <v>4206</v>
      </c>
      <c r="E8" s="13" t="s">
        <v>1580</v>
      </c>
      <c r="F8" s="13" t="s">
        <v>4207</v>
      </c>
      <c r="G8" s="13" t="s">
        <v>4208</v>
      </c>
      <c r="H8" s="13" t="s">
        <v>4209</v>
      </c>
    </row>
    <row r="9" spans="1:8" ht="25.2" x14ac:dyDescent="0.3">
      <c r="B9" s="6" t="s">
        <v>3435</v>
      </c>
      <c r="C9" s="9" t="s">
        <v>1589</v>
      </c>
      <c r="D9" s="9" t="s">
        <v>874</v>
      </c>
      <c r="E9" s="9" t="s">
        <v>3429</v>
      </c>
      <c r="F9" s="9" t="s">
        <v>3430</v>
      </c>
      <c r="G9" s="9" t="s">
        <v>3430</v>
      </c>
      <c r="H9" s="9" t="s">
        <v>3430</v>
      </c>
    </row>
    <row r="10" spans="1:8" ht="25.2" x14ac:dyDescent="0.3">
      <c r="B10" s="12" t="s">
        <v>3436</v>
      </c>
      <c r="C10" s="13" t="s">
        <v>3803</v>
      </c>
      <c r="D10" s="13" t="s">
        <v>4210</v>
      </c>
      <c r="E10" s="13" t="s">
        <v>1580</v>
      </c>
      <c r="F10" s="13" t="s">
        <v>4211</v>
      </c>
      <c r="G10" s="13" t="s">
        <v>4212</v>
      </c>
      <c r="H10" s="13" t="s">
        <v>1049</v>
      </c>
    </row>
    <row r="11" spans="1:8" ht="25.2" x14ac:dyDescent="0.3">
      <c r="B11" s="6" t="s">
        <v>3439</v>
      </c>
      <c r="C11" s="9" t="s">
        <v>1609</v>
      </c>
      <c r="D11" s="9" t="s">
        <v>4213</v>
      </c>
      <c r="E11" s="9" t="s">
        <v>1580</v>
      </c>
      <c r="F11" s="9" t="s">
        <v>98</v>
      </c>
      <c r="G11" s="9" t="s">
        <v>99</v>
      </c>
      <c r="H11" s="9" t="s">
        <v>99</v>
      </c>
    </row>
    <row r="12" spans="1:8" ht="25.2" x14ac:dyDescent="0.3">
      <c r="B12" s="12" t="s">
        <v>3440</v>
      </c>
      <c r="C12" s="13" t="s">
        <v>1733</v>
      </c>
      <c r="D12" s="13" t="s">
        <v>4214</v>
      </c>
      <c r="E12" s="13" t="s">
        <v>1580</v>
      </c>
      <c r="F12" s="13" t="s">
        <v>1289</v>
      </c>
      <c r="G12" s="13" t="s">
        <v>1290</v>
      </c>
      <c r="H12" s="13" t="s">
        <v>1893</v>
      </c>
    </row>
    <row r="13" spans="1:8" ht="25.2" x14ac:dyDescent="0.3">
      <c r="B13" s="6" t="s">
        <v>3441</v>
      </c>
      <c r="C13" s="9" t="s">
        <v>1658</v>
      </c>
      <c r="D13" s="9" t="s">
        <v>4215</v>
      </c>
      <c r="E13" s="9" t="s">
        <v>1580</v>
      </c>
      <c r="F13" s="9" t="s">
        <v>4216</v>
      </c>
      <c r="G13" s="9" t="s">
        <v>4217</v>
      </c>
      <c r="H13" s="9" t="s">
        <v>2588</v>
      </c>
    </row>
    <row r="14" spans="1:8" ht="25.2" x14ac:dyDescent="0.3">
      <c r="B14" s="12" t="s">
        <v>3444</v>
      </c>
      <c r="C14" s="13" t="s">
        <v>2109</v>
      </c>
      <c r="D14" s="13" t="s">
        <v>4218</v>
      </c>
      <c r="E14" s="13" t="s">
        <v>1580</v>
      </c>
      <c r="F14" s="13" t="s">
        <v>4219</v>
      </c>
      <c r="G14" s="13" t="s">
        <v>4220</v>
      </c>
      <c r="H14" s="13" t="s">
        <v>4221</v>
      </c>
    </row>
    <row r="15" spans="1:8" ht="25.2" x14ac:dyDescent="0.3">
      <c r="B15" s="6" t="s">
        <v>3447</v>
      </c>
      <c r="C15" s="9" t="s">
        <v>1939</v>
      </c>
      <c r="D15" s="9" t="s">
        <v>4222</v>
      </c>
      <c r="E15" s="9" t="s">
        <v>1580</v>
      </c>
      <c r="F15" s="9" t="s">
        <v>4223</v>
      </c>
      <c r="G15" s="9" t="s">
        <v>4224</v>
      </c>
      <c r="H15" s="9" t="s">
        <v>1712</v>
      </c>
    </row>
    <row r="16" spans="1:8" ht="25.2" x14ac:dyDescent="0.3">
      <c r="B16" s="12" t="s">
        <v>3450</v>
      </c>
      <c r="C16" s="13" t="s">
        <v>1705</v>
      </c>
      <c r="D16" s="13" t="s">
        <v>4225</v>
      </c>
      <c r="E16" s="13" t="s">
        <v>1580</v>
      </c>
      <c r="F16" s="13" t="s">
        <v>3023</v>
      </c>
      <c r="G16" s="13" t="s">
        <v>3956</v>
      </c>
      <c r="H16" s="13" t="s">
        <v>1590</v>
      </c>
    </row>
    <row r="17" spans="2:8" ht="25.2" x14ac:dyDescent="0.3">
      <c r="B17" s="6" t="s">
        <v>3452</v>
      </c>
      <c r="C17" s="9" t="s">
        <v>1871</v>
      </c>
      <c r="D17" s="9" t="s">
        <v>4226</v>
      </c>
      <c r="E17" s="9" t="s">
        <v>1580</v>
      </c>
      <c r="F17" s="9" t="s">
        <v>82</v>
      </c>
      <c r="G17" s="9" t="s">
        <v>83</v>
      </c>
      <c r="H17" s="9" t="s">
        <v>83</v>
      </c>
    </row>
    <row r="18" spans="2:8" ht="25.2" x14ac:dyDescent="0.3">
      <c r="B18" s="12" t="s">
        <v>3453</v>
      </c>
      <c r="C18" s="13" t="s">
        <v>1850</v>
      </c>
      <c r="D18" s="13" t="s">
        <v>4227</v>
      </c>
      <c r="E18" s="13" t="s">
        <v>1580</v>
      </c>
      <c r="F18" s="13" t="s">
        <v>145</v>
      </c>
      <c r="G18" s="13" t="s">
        <v>4228</v>
      </c>
      <c r="H18" s="13" t="s">
        <v>4228</v>
      </c>
    </row>
    <row r="19" spans="2:8" ht="25.2" x14ac:dyDescent="0.3">
      <c r="B19" s="6" t="s">
        <v>3455</v>
      </c>
      <c r="C19" s="9" t="s">
        <v>1945</v>
      </c>
      <c r="D19" s="9" t="s">
        <v>4229</v>
      </c>
      <c r="E19" s="9" t="s">
        <v>1580</v>
      </c>
      <c r="F19" s="9" t="s">
        <v>148</v>
      </c>
      <c r="G19" s="9" t="s">
        <v>149</v>
      </c>
      <c r="H19" s="9" t="s">
        <v>149</v>
      </c>
    </row>
    <row r="20" spans="2:8" ht="25.2" x14ac:dyDescent="0.3">
      <c r="B20" s="12" t="s">
        <v>3457</v>
      </c>
      <c r="C20" s="13" t="s">
        <v>1678</v>
      </c>
      <c r="D20" s="13" t="s">
        <v>4230</v>
      </c>
      <c r="E20" s="13" t="s">
        <v>1580</v>
      </c>
      <c r="F20" s="13" t="s">
        <v>82</v>
      </c>
      <c r="G20" s="13" t="s">
        <v>1019</v>
      </c>
      <c r="H20" s="13" t="s">
        <v>1019</v>
      </c>
    </row>
    <row r="21" spans="2:8" ht="25.2" x14ac:dyDescent="0.3">
      <c r="B21" s="10" t="s">
        <v>3459</v>
      </c>
      <c r="C21" s="11" t="s">
        <v>4231</v>
      </c>
      <c r="D21" s="11" t="s">
        <v>4232</v>
      </c>
      <c r="E21" s="11" t="s">
        <v>1580</v>
      </c>
      <c r="F21" s="11" t="s">
        <v>4233</v>
      </c>
      <c r="G21" s="11" t="s">
        <v>4234</v>
      </c>
      <c r="H21" s="11" t="s">
        <v>4235</v>
      </c>
    </row>
  </sheetData>
  <pageMargins left="0.7" right="0.7" top="0.75" bottom="0.75" header="0.3" footer="0.3"/>
  <pageSetup paperSize="9" orientation="portrait" horizontalDpi="300" verticalDpi="300"/>
</worksheet>
</file>

<file path=xl/worksheets/sheet1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4-000000000000}">
  <dimension ref="A1:H21"/>
  <sheetViews>
    <sheetView workbookViewId="0"/>
  </sheetViews>
  <sheetFormatPr baseColWidth="10" defaultRowHeight="14.4" x14ac:dyDescent="0.3"/>
  <cols>
    <col min="2" max="2" width="89.886718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HGV-OSFRAK'!A1", "Zurück")</f>
        <v>Zurück</v>
      </c>
    </row>
    <row r="3" spans="1:8" x14ac:dyDescent="0.3">
      <c r="B3" s="7" t="s">
        <v>3680</v>
      </c>
    </row>
    <row r="4" spans="1:8" x14ac:dyDescent="0.3">
      <c r="B4" s="4" t="s">
        <v>3417</v>
      </c>
      <c r="C4" s="19" t="s">
        <v>3418</v>
      </c>
      <c r="D4" s="19" t="s">
        <v>3419</v>
      </c>
      <c r="E4" s="19" t="s">
        <v>3420</v>
      </c>
      <c r="F4" s="19" t="s">
        <v>3421</v>
      </c>
      <c r="G4" s="19" t="s">
        <v>3422</v>
      </c>
      <c r="H4" s="19" t="s">
        <v>3423</v>
      </c>
    </row>
    <row r="5" spans="1:8" ht="25.2" x14ac:dyDescent="0.3">
      <c r="B5" s="6" t="s">
        <v>3424</v>
      </c>
      <c r="C5" s="9" t="s">
        <v>3656</v>
      </c>
      <c r="D5" s="9" t="s">
        <v>3657</v>
      </c>
      <c r="E5" s="9" t="s">
        <v>1580</v>
      </c>
      <c r="F5" s="9" t="s">
        <v>112</v>
      </c>
      <c r="G5" s="9" t="s">
        <v>3658</v>
      </c>
      <c r="H5" s="9" t="s">
        <v>3658</v>
      </c>
    </row>
    <row r="6" spans="1:8" ht="25.2" x14ac:dyDescent="0.3">
      <c r="B6" s="12" t="s">
        <v>3427</v>
      </c>
      <c r="C6" s="13" t="s">
        <v>1894</v>
      </c>
      <c r="D6" s="13" t="s">
        <v>3659</v>
      </c>
      <c r="E6" s="13" t="s">
        <v>1580</v>
      </c>
      <c r="F6" s="13" t="s">
        <v>210</v>
      </c>
      <c r="G6" s="13" t="s">
        <v>1008</v>
      </c>
      <c r="H6" s="13" t="s">
        <v>1008</v>
      </c>
    </row>
    <row r="7" spans="1:8" ht="25.2" x14ac:dyDescent="0.3">
      <c r="B7" s="6" t="s">
        <v>3431</v>
      </c>
      <c r="C7" s="9" t="s">
        <v>1643</v>
      </c>
      <c r="D7" s="9" t="s">
        <v>2596</v>
      </c>
      <c r="E7" s="9" t="s">
        <v>1580</v>
      </c>
      <c r="F7" s="9" t="s">
        <v>211</v>
      </c>
      <c r="G7" s="9" t="s">
        <v>211</v>
      </c>
      <c r="H7" s="9" t="s">
        <v>51</v>
      </c>
    </row>
    <row r="8" spans="1:8" ht="25.2" x14ac:dyDescent="0.3">
      <c r="B8" s="12" t="s">
        <v>3433</v>
      </c>
      <c r="C8" s="13" t="s">
        <v>3660</v>
      </c>
      <c r="D8" s="13" t="s">
        <v>3661</v>
      </c>
      <c r="E8" s="13" t="s">
        <v>1580</v>
      </c>
      <c r="F8" s="13" t="s">
        <v>76</v>
      </c>
      <c r="G8" s="13" t="s">
        <v>1013</v>
      </c>
      <c r="H8" s="13" t="s">
        <v>1013</v>
      </c>
    </row>
    <row r="9" spans="1:8" ht="25.2" x14ac:dyDescent="0.3">
      <c r="B9" s="6" t="s">
        <v>3435</v>
      </c>
      <c r="C9" s="9" t="s">
        <v>1589</v>
      </c>
      <c r="D9" s="9" t="s">
        <v>769</v>
      </c>
      <c r="E9" s="9" t="s">
        <v>3429</v>
      </c>
      <c r="F9" s="9" t="s">
        <v>3430</v>
      </c>
      <c r="G9" s="9" t="s">
        <v>3430</v>
      </c>
      <c r="H9" s="9" t="s">
        <v>3430</v>
      </c>
    </row>
    <row r="10" spans="1:8" ht="25.2" x14ac:dyDescent="0.3">
      <c r="B10" s="12" t="s">
        <v>3436</v>
      </c>
      <c r="C10" s="13" t="s">
        <v>3662</v>
      </c>
      <c r="D10" s="13" t="s">
        <v>3663</v>
      </c>
      <c r="E10" s="13" t="s">
        <v>1580</v>
      </c>
      <c r="F10" s="13" t="s">
        <v>1099</v>
      </c>
      <c r="G10" s="13" t="s">
        <v>1027</v>
      </c>
      <c r="H10" s="13" t="s">
        <v>1590</v>
      </c>
    </row>
    <row r="11" spans="1:8" ht="25.2" x14ac:dyDescent="0.3">
      <c r="B11" s="6" t="s">
        <v>3439</v>
      </c>
      <c r="C11" s="9" t="s">
        <v>1691</v>
      </c>
      <c r="D11" s="9" t="s">
        <v>3664</v>
      </c>
      <c r="E11" s="9" t="s">
        <v>1580</v>
      </c>
      <c r="F11" s="9" t="s">
        <v>210</v>
      </c>
      <c r="G11" s="9" t="s">
        <v>211</v>
      </c>
      <c r="H11" s="9" t="s">
        <v>211</v>
      </c>
    </row>
    <row r="12" spans="1:8" ht="25.2" x14ac:dyDescent="0.3">
      <c r="B12" s="12" t="s">
        <v>3440</v>
      </c>
      <c r="C12" s="13" t="s">
        <v>1718</v>
      </c>
      <c r="D12" s="13" t="s">
        <v>3665</v>
      </c>
      <c r="E12" s="13" t="s">
        <v>1580</v>
      </c>
      <c r="F12" s="13" t="s">
        <v>86</v>
      </c>
      <c r="G12" s="13" t="s">
        <v>86</v>
      </c>
      <c r="H12" s="13" t="s">
        <v>86</v>
      </c>
    </row>
    <row r="13" spans="1:8" ht="25.2" x14ac:dyDescent="0.3">
      <c r="B13" s="6" t="s">
        <v>3441</v>
      </c>
      <c r="C13" s="9" t="s">
        <v>3666</v>
      </c>
      <c r="D13" s="9" t="s">
        <v>3667</v>
      </c>
      <c r="E13" s="9" t="s">
        <v>1580</v>
      </c>
      <c r="F13" s="9" t="s">
        <v>102</v>
      </c>
      <c r="G13" s="9" t="s">
        <v>1726</v>
      </c>
      <c r="H13" s="9" t="s">
        <v>1726</v>
      </c>
    </row>
    <row r="14" spans="1:8" ht="25.2" x14ac:dyDescent="0.3">
      <c r="B14" s="12" t="s">
        <v>3444</v>
      </c>
      <c r="C14" s="13" t="s">
        <v>3668</v>
      </c>
      <c r="D14" s="13" t="s">
        <v>3669</v>
      </c>
      <c r="E14" s="13" t="s">
        <v>1580</v>
      </c>
      <c r="F14" s="13" t="s">
        <v>3670</v>
      </c>
      <c r="G14" s="13" t="s">
        <v>3670</v>
      </c>
      <c r="H14" s="13" t="s">
        <v>82</v>
      </c>
    </row>
    <row r="15" spans="1:8" ht="25.2" x14ac:dyDescent="0.3">
      <c r="B15" s="6" t="s">
        <v>3447</v>
      </c>
      <c r="C15" s="9" t="s">
        <v>2031</v>
      </c>
      <c r="D15" s="9" t="s">
        <v>3588</v>
      </c>
      <c r="E15" s="9" t="s">
        <v>1580</v>
      </c>
      <c r="F15" s="9" t="s">
        <v>210</v>
      </c>
      <c r="G15" s="9" t="s">
        <v>1008</v>
      </c>
      <c r="H15" s="9" t="s">
        <v>1008</v>
      </c>
    </row>
    <row r="16" spans="1:8" ht="25.2" x14ac:dyDescent="0.3">
      <c r="B16" s="12" t="s">
        <v>3450</v>
      </c>
      <c r="C16" s="13" t="s">
        <v>1643</v>
      </c>
      <c r="D16" s="13" t="s">
        <v>3671</v>
      </c>
      <c r="E16" s="13" t="s">
        <v>1580</v>
      </c>
      <c r="F16" s="13" t="s">
        <v>1014</v>
      </c>
      <c r="G16" s="13" t="s">
        <v>1014</v>
      </c>
      <c r="H16" s="13" t="s">
        <v>47</v>
      </c>
    </row>
    <row r="17" spans="2:8" ht="25.2" x14ac:dyDescent="0.3">
      <c r="B17" s="6" t="s">
        <v>3452</v>
      </c>
      <c r="C17" s="9" t="s">
        <v>1871</v>
      </c>
      <c r="D17" s="9" t="s">
        <v>315</v>
      </c>
      <c r="E17" s="9" t="s">
        <v>3429</v>
      </c>
      <c r="F17" s="9" t="s">
        <v>3430</v>
      </c>
      <c r="G17" s="9" t="s">
        <v>3430</v>
      </c>
      <c r="H17" s="9" t="s">
        <v>3430</v>
      </c>
    </row>
    <row r="18" spans="2:8" ht="25.2" x14ac:dyDescent="0.3">
      <c r="B18" s="12" t="s">
        <v>3453</v>
      </c>
      <c r="C18" s="13" t="s">
        <v>1939</v>
      </c>
      <c r="D18" s="13" t="s">
        <v>3672</v>
      </c>
      <c r="E18" s="13" t="s">
        <v>1580</v>
      </c>
      <c r="F18" s="13" t="s">
        <v>210</v>
      </c>
      <c r="G18" s="13" t="s">
        <v>210</v>
      </c>
      <c r="H18" s="13" t="s">
        <v>210</v>
      </c>
    </row>
    <row r="19" spans="2:8" ht="25.2" x14ac:dyDescent="0.3">
      <c r="B19" s="6" t="s">
        <v>3455</v>
      </c>
      <c r="C19" s="9" t="s">
        <v>1705</v>
      </c>
      <c r="D19" s="9" t="s">
        <v>3673</v>
      </c>
      <c r="E19" s="9" t="s">
        <v>1580</v>
      </c>
      <c r="F19" s="9" t="s">
        <v>94</v>
      </c>
      <c r="G19" s="9" t="s">
        <v>95</v>
      </c>
      <c r="H19" s="9" t="s">
        <v>95</v>
      </c>
    </row>
    <row r="20" spans="2:8" ht="25.2" x14ac:dyDescent="0.3">
      <c r="B20" s="12" t="s">
        <v>3457</v>
      </c>
      <c r="C20" s="13" t="s">
        <v>1760</v>
      </c>
      <c r="D20" s="13" t="s">
        <v>3674</v>
      </c>
      <c r="E20" s="13" t="s">
        <v>1580</v>
      </c>
      <c r="F20" s="13" t="s">
        <v>210</v>
      </c>
      <c r="G20" s="13" t="s">
        <v>1007</v>
      </c>
      <c r="H20" s="13" t="s">
        <v>1007</v>
      </c>
    </row>
    <row r="21" spans="2:8" ht="25.2" x14ac:dyDescent="0.3">
      <c r="B21" s="10" t="s">
        <v>3459</v>
      </c>
      <c r="C21" s="11" t="s">
        <v>3675</v>
      </c>
      <c r="D21" s="11" t="s">
        <v>3676</v>
      </c>
      <c r="E21" s="11" t="s">
        <v>1580</v>
      </c>
      <c r="F21" s="11" t="s">
        <v>3677</v>
      </c>
      <c r="G21" s="11" t="s">
        <v>3678</v>
      </c>
      <c r="H21" s="11" t="s">
        <v>3679</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3"/>
  <sheetViews>
    <sheetView workbookViewId="0"/>
  </sheetViews>
  <sheetFormatPr baseColWidth="10" defaultRowHeight="14.4" x14ac:dyDescent="0.3"/>
  <cols>
    <col min="2" max="2" width="61.5546875" customWidth="1"/>
    <col min="3" max="3" width="34.109375" customWidth="1"/>
    <col min="4" max="4" width="39.33203125" customWidth="1"/>
    <col min="5" max="5" width="34.109375" customWidth="1"/>
    <col min="6" max="6" width="39.33203125" customWidth="1"/>
  </cols>
  <sheetData>
    <row r="1" spans="1:6" x14ac:dyDescent="0.3">
      <c r="A1" s="2" t="str">
        <f>HYPERLINK("#'Auswahl Auswertungsmodul'!A1", "Zurück zum Start")</f>
        <v>Zurück zum Start</v>
      </c>
    </row>
    <row r="2" spans="1:6" x14ac:dyDescent="0.3">
      <c r="A2" s="2" t="str">
        <f>HYPERLINK("#'Auswahl Ü'!A1", "Zurück")</f>
        <v>Zurück</v>
      </c>
    </row>
    <row r="3" spans="1:6" x14ac:dyDescent="0.3">
      <c r="B3" s="7" t="s">
        <v>7926</v>
      </c>
    </row>
    <row r="4" spans="1:6" x14ac:dyDescent="0.3">
      <c r="B4" s="25" t="s">
        <v>3417</v>
      </c>
      <c r="C4" s="21" t="s">
        <v>3287</v>
      </c>
      <c r="D4" s="21" t="s">
        <v>3287</v>
      </c>
      <c r="E4" s="21" t="s">
        <v>3288</v>
      </c>
      <c r="F4" s="21" t="s">
        <v>3288</v>
      </c>
    </row>
    <row r="5" spans="1:6" x14ac:dyDescent="0.3">
      <c r="B5" s="22"/>
      <c r="C5" s="8" t="s">
        <v>3289</v>
      </c>
      <c r="D5" s="8" t="s">
        <v>3290</v>
      </c>
      <c r="E5" s="8" t="s">
        <v>3289</v>
      </c>
      <c r="F5" s="8" t="s">
        <v>3290</v>
      </c>
    </row>
    <row r="6" spans="1:6" ht="25.2" x14ac:dyDescent="0.3">
      <c r="B6" s="6" t="s">
        <v>3424</v>
      </c>
      <c r="C6" s="9" t="s">
        <v>5955</v>
      </c>
      <c r="D6" s="9" t="s">
        <v>7900</v>
      </c>
      <c r="E6" s="9" t="s">
        <v>5951</v>
      </c>
      <c r="F6" s="9" t="s">
        <v>7901</v>
      </c>
    </row>
    <row r="7" spans="1:6" ht="25.2" x14ac:dyDescent="0.3">
      <c r="B7" s="12" t="s">
        <v>3427</v>
      </c>
      <c r="C7" s="13" t="s">
        <v>2045</v>
      </c>
      <c r="D7" s="13" t="s">
        <v>7902</v>
      </c>
      <c r="E7" s="13" t="s">
        <v>554</v>
      </c>
      <c r="F7" s="13" t="s">
        <v>7902</v>
      </c>
    </row>
    <row r="8" spans="1:6" ht="25.2" x14ac:dyDescent="0.3">
      <c r="B8" s="6" t="s">
        <v>3431</v>
      </c>
      <c r="C8" s="9" t="s">
        <v>151</v>
      </c>
      <c r="D8" s="9" t="s">
        <v>7903</v>
      </c>
      <c r="E8" s="9" t="s">
        <v>151</v>
      </c>
      <c r="F8" s="9" t="s">
        <v>7903</v>
      </c>
    </row>
    <row r="9" spans="1:6" ht="25.2" x14ac:dyDescent="0.3">
      <c r="B9" s="12" t="s">
        <v>3433</v>
      </c>
      <c r="C9" s="13" t="s">
        <v>7904</v>
      </c>
      <c r="D9" s="13" t="s">
        <v>7905</v>
      </c>
      <c r="E9" s="13" t="s">
        <v>7904</v>
      </c>
      <c r="F9" s="13" t="s">
        <v>7905</v>
      </c>
    </row>
    <row r="10" spans="1:6" ht="25.2" x14ac:dyDescent="0.3">
      <c r="B10" s="6" t="s">
        <v>3435</v>
      </c>
      <c r="C10" s="9" t="s">
        <v>1055</v>
      </c>
      <c r="D10" s="9" t="s">
        <v>494</v>
      </c>
      <c r="E10" s="9" t="s">
        <v>103</v>
      </c>
      <c r="F10" s="9" t="s">
        <v>494</v>
      </c>
    </row>
    <row r="11" spans="1:6" ht="25.2" x14ac:dyDescent="0.3">
      <c r="B11" s="12" t="s">
        <v>3436</v>
      </c>
      <c r="C11" s="13" t="s">
        <v>7906</v>
      </c>
      <c r="D11" s="13" t="s">
        <v>7907</v>
      </c>
      <c r="E11" s="13" t="s">
        <v>7908</v>
      </c>
      <c r="F11" s="13" t="s">
        <v>5947</v>
      </c>
    </row>
    <row r="12" spans="1:6" ht="25.2" x14ac:dyDescent="0.3">
      <c r="B12" s="6" t="s">
        <v>3439</v>
      </c>
      <c r="C12" s="9" t="s">
        <v>1667</v>
      </c>
      <c r="D12" s="9" t="s">
        <v>7904</v>
      </c>
      <c r="E12" s="9" t="s">
        <v>1888</v>
      </c>
      <c r="F12" s="9" t="s">
        <v>7904</v>
      </c>
    </row>
    <row r="13" spans="1:6" ht="25.2" x14ac:dyDescent="0.3">
      <c r="B13" s="12" t="s">
        <v>3440</v>
      </c>
      <c r="C13" s="13" t="s">
        <v>249</v>
      </c>
      <c r="D13" s="13" t="s">
        <v>7909</v>
      </c>
      <c r="E13" s="13" t="s">
        <v>249</v>
      </c>
      <c r="F13" s="13" t="s">
        <v>7909</v>
      </c>
    </row>
    <row r="14" spans="1:6" ht="25.2" x14ac:dyDescent="0.3">
      <c r="B14" s="6" t="s">
        <v>3441</v>
      </c>
      <c r="C14" s="9" t="s">
        <v>7910</v>
      </c>
      <c r="D14" s="9" t="s">
        <v>7911</v>
      </c>
      <c r="E14" s="9" t="s">
        <v>7912</v>
      </c>
      <c r="F14" s="9" t="s">
        <v>7911</v>
      </c>
    </row>
    <row r="15" spans="1:6" ht="25.2" x14ac:dyDescent="0.3">
      <c r="B15" s="12" t="s">
        <v>3444</v>
      </c>
      <c r="C15" s="13" t="s">
        <v>7913</v>
      </c>
      <c r="D15" s="13" t="s">
        <v>7914</v>
      </c>
      <c r="E15" s="13" t="s">
        <v>7915</v>
      </c>
      <c r="F15" s="13" t="s">
        <v>7916</v>
      </c>
    </row>
    <row r="16" spans="1:6" ht="25.2" x14ac:dyDescent="0.3">
      <c r="B16" s="6" t="s">
        <v>3447</v>
      </c>
      <c r="C16" s="9" t="s">
        <v>3378</v>
      </c>
      <c r="D16" s="9" t="s">
        <v>7917</v>
      </c>
      <c r="E16" s="9" t="s">
        <v>3378</v>
      </c>
      <c r="F16" s="9" t="s">
        <v>7917</v>
      </c>
    </row>
    <row r="17" spans="2:6" ht="25.2" x14ac:dyDescent="0.3">
      <c r="B17" s="12" t="s">
        <v>3450</v>
      </c>
      <c r="C17" s="13" t="s">
        <v>4311</v>
      </c>
      <c r="D17" s="13" t="s">
        <v>762</v>
      </c>
      <c r="E17" s="13" t="s">
        <v>752</v>
      </c>
      <c r="F17" s="13" t="s">
        <v>762</v>
      </c>
    </row>
    <row r="18" spans="2:6" ht="25.2" x14ac:dyDescent="0.3">
      <c r="B18" s="6" t="s">
        <v>3452</v>
      </c>
      <c r="C18" s="9" t="s">
        <v>3383</v>
      </c>
      <c r="D18" s="9" t="s">
        <v>3820</v>
      </c>
      <c r="E18" s="9" t="s">
        <v>6092</v>
      </c>
      <c r="F18" s="9" t="s">
        <v>3820</v>
      </c>
    </row>
    <row r="19" spans="2:6" ht="25.2" x14ac:dyDescent="0.3">
      <c r="B19" s="12" t="s">
        <v>3453</v>
      </c>
      <c r="C19" s="13" t="s">
        <v>7918</v>
      </c>
      <c r="D19" s="13" t="s">
        <v>7919</v>
      </c>
      <c r="E19" s="13" t="s">
        <v>781</v>
      </c>
      <c r="F19" s="13" t="s">
        <v>7919</v>
      </c>
    </row>
    <row r="20" spans="2:6" ht="25.2" x14ac:dyDescent="0.3">
      <c r="B20" s="6" t="s">
        <v>3455</v>
      </c>
      <c r="C20" s="9" t="s">
        <v>156</v>
      </c>
      <c r="D20" s="9" t="s">
        <v>7920</v>
      </c>
      <c r="E20" s="9" t="s">
        <v>156</v>
      </c>
      <c r="F20" s="9" t="s">
        <v>7920</v>
      </c>
    </row>
    <row r="21" spans="2:6" ht="25.2" x14ac:dyDescent="0.3">
      <c r="B21" s="12" t="s">
        <v>3457</v>
      </c>
      <c r="C21" s="13" t="s">
        <v>2524</v>
      </c>
      <c r="D21" s="13" t="s">
        <v>6217</v>
      </c>
      <c r="E21" s="13" t="s">
        <v>655</v>
      </c>
      <c r="F21" s="13" t="s">
        <v>6217</v>
      </c>
    </row>
    <row r="22" spans="2:6" ht="25.2" x14ac:dyDescent="0.3">
      <c r="B22" s="6" t="s">
        <v>7742</v>
      </c>
      <c r="C22" s="9" t="s">
        <v>3699</v>
      </c>
      <c r="D22" s="9" t="s">
        <v>7921</v>
      </c>
      <c r="E22" s="9" t="s">
        <v>3699</v>
      </c>
      <c r="F22" s="9" t="s">
        <v>7921</v>
      </c>
    </row>
    <row r="23" spans="2:6" ht="25.2" x14ac:dyDescent="0.3">
      <c r="B23" s="14" t="s">
        <v>3459</v>
      </c>
      <c r="C23" s="15" t="s">
        <v>7922</v>
      </c>
      <c r="D23" s="15" t="s">
        <v>7923</v>
      </c>
      <c r="E23" s="15" t="s">
        <v>7924</v>
      </c>
      <c r="F23" s="15" t="s">
        <v>7925</v>
      </c>
    </row>
  </sheetData>
  <mergeCells count="3">
    <mergeCell ref="B4:B5"/>
    <mergeCell ref="C4:D4"/>
    <mergeCell ref="E4:F4"/>
  </mergeCells>
  <pageMargins left="0.7" right="0.7" top="0.75" bottom="0.75" header="0.3" footer="0.3"/>
  <pageSetup paperSize="9" orientation="portrait" horizontalDpi="300" verticalDpi="30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H21"/>
  <sheetViews>
    <sheetView workbookViewId="0"/>
  </sheetViews>
  <sheetFormatPr baseColWidth="10" defaultRowHeight="14.4" x14ac:dyDescent="0.3"/>
  <cols>
    <col min="2" max="2" width="84.777343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WI-NI-A'!A1", "Zurück")</f>
        <v>Zurück</v>
      </c>
    </row>
    <row r="3" spans="1:8" x14ac:dyDescent="0.3">
      <c r="B3" s="7" t="s">
        <v>4016</v>
      </c>
    </row>
    <row r="4" spans="1:8" x14ac:dyDescent="0.3">
      <c r="B4" s="4" t="s">
        <v>3417</v>
      </c>
      <c r="C4" s="19" t="s">
        <v>3418</v>
      </c>
      <c r="D4" s="19" t="s">
        <v>3812</v>
      </c>
      <c r="E4" s="19" t="s">
        <v>3420</v>
      </c>
      <c r="F4" s="19" t="s">
        <v>3421</v>
      </c>
      <c r="G4" s="19" t="s">
        <v>3422</v>
      </c>
      <c r="H4" s="19" t="s">
        <v>3423</v>
      </c>
    </row>
    <row r="5" spans="1:8" ht="25.2" x14ac:dyDescent="0.3">
      <c r="B5" s="6" t="s">
        <v>3424</v>
      </c>
      <c r="C5" s="9" t="s">
        <v>3987</v>
      </c>
      <c r="D5" s="9" t="s">
        <v>3988</v>
      </c>
      <c r="E5" s="9" t="s">
        <v>1580</v>
      </c>
      <c r="F5" s="9" t="s">
        <v>98</v>
      </c>
      <c r="G5" s="9" t="s">
        <v>1595</v>
      </c>
      <c r="H5" s="9" t="s">
        <v>1595</v>
      </c>
    </row>
    <row r="6" spans="1:8" ht="25.2" x14ac:dyDescent="0.3">
      <c r="B6" s="12" t="s">
        <v>3427</v>
      </c>
      <c r="C6" s="13" t="s">
        <v>3989</v>
      </c>
      <c r="D6" s="13" t="s">
        <v>3990</v>
      </c>
      <c r="E6" s="13" t="s">
        <v>3429</v>
      </c>
      <c r="F6" s="13" t="s">
        <v>3430</v>
      </c>
      <c r="G6" s="13" t="s">
        <v>3430</v>
      </c>
      <c r="H6" s="13" t="s">
        <v>3430</v>
      </c>
    </row>
    <row r="7" spans="1:8" ht="25.2" x14ac:dyDescent="0.3">
      <c r="B7" s="6" t="s">
        <v>3431</v>
      </c>
      <c r="C7" s="9" t="s">
        <v>3967</v>
      </c>
      <c r="D7" s="9" t="s">
        <v>3991</v>
      </c>
      <c r="E7" s="9" t="s">
        <v>1580</v>
      </c>
      <c r="F7" s="9" t="s">
        <v>82</v>
      </c>
      <c r="G7" s="9" t="s">
        <v>1019</v>
      </c>
      <c r="H7" s="9" t="s">
        <v>1019</v>
      </c>
    </row>
    <row r="8" spans="1:8" ht="25.2" x14ac:dyDescent="0.3">
      <c r="B8" s="12" t="s">
        <v>3433</v>
      </c>
      <c r="C8" s="13" t="s">
        <v>3992</v>
      </c>
      <c r="D8" s="13" t="s">
        <v>3993</v>
      </c>
      <c r="E8" s="13" t="s">
        <v>1580</v>
      </c>
      <c r="F8" s="13" t="s">
        <v>98</v>
      </c>
      <c r="G8" s="13" t="s">
        <v>2359</v>
      </c>
      <c r="H8" s="13" t="s">
        <v>2359</v>
      </c>
    </row>
    <row r="9" spans="1:8" ht="25.2" x14ac:dyDescent="0.3">
      <c r="B9" s="6" t="s">
        <v>3435</v>
      </c>
      <c r="C9" s="9" t="s">
        <v>1979</v>
      </c>
      <c r="D9" s="9" t="s">
        <v>3994</v>
      </c>
      <c r="E9" s="9" t="s">
        <v>1580</v>
      </c>
      <c r="F9" s="9" t="s">
        <v>82</v>
      </c>
      <c r="G9" s="9" t="s">
        <v>1019</v>
      </c>
      <c r="H9" s="9" t="s">
        <v>1019</v>
      </c>
    </row>
    <row r="10" spans="1:8" ht="25.2" x14ac:dyDescent="0.3">
      <c r="B10" s="12" t="s">
        <v>3436</v>
      </c>
      <c r="C10" s="13" t="s">
        <v>3995</v>
      </c>
      <c r="D10" s="13" t="s">
        <v>3996</v>
      </c>
      <c r="E10" s="13" t="s">
        <v>1580</v>
      </c>
      <c r="F10" s="13" t="s">
        <v>86</v>
      </c>
      <c r="G10" s="13" t="s">
        <v>87</v>
      </c>
      <c r="H10" s="13" t="s">
        <v>87</v>
      </c>
    </row>
    <row r="11" spans="1:8" ht="25.2" x14ac:dyDescent="0.3">
      <c r="B11" s="6" t="s">
        <v>3439</v>
      </c>
      <c r="C11" s="9" t="s">
        <v>3660</v>
      </c>
      <c r="D11" s="9" t="s">
        <v>1353</v>
      </c>
      <c r="E11" s="9" t="s">
        <v>1580</v>
      </c>
      <c r="F11" s="9" t="s">
        <v>210</v>
      </c>
      <c r="G11" s="9" t="s">
        <v>211</v>
      </c>
      <c r="H11" s="9" t="s">
        <v>211</v>
      </c>
    </row>
    <row r="12" spans="1:8" ht="25.2" x14ac:dyDescent="0.3">
      <c r="B12" s="12" t="s">
        <v>3440</v>
      </c>
      <c r="C12" s="13" t="s">
        <v>3997</v>
      </c>
      <c r="D12" s="13" t="s">
        <v>3998</v>
      </c>
      <c r="E12" s="13" t="s">
        <v>1580</v>
      </c>
      <c r="F12" s="13" t="s">
        <v>86</v>
      </c>
      <c r="G12" s="13" t="s">
        <v>87</v>
      </c>
      <c r="H12" s="13" t="s">
        <v>87</v>
      </c>
    </row>
    <row r="13" spans="1:8" ht="25.2" x14ac:dyDescent="0.3">
      <c r="B13" s="6" t="s">
        <v>3441</v>
      </c>
      <c r="C13" s="9" t="s">
        <v>3999</v>
      </c>
      <c r="D13" s="9" t="s">
        <v>4000</v>
      </c>
      <c r="E13" s="9" t="s">
        <v>1580</v>
      </c>
      <c r="F13" s="9" t="s">
        <v>44</v>
      </c>
      <c r="G13" s="9" t="s">
        <v>44</v>
      </c>
      <c r="H13" s="9" t="s">
        <v>51</v>
      </c>
    </row>
    <row r="14" spans="1:8" ht="25.2" x14ac:dyDescent="0.3">
      <c r="B14" s="12" t="s">
        <v>3444</v>
      </c>
      <c r="C14" s="13" t="s">
        <v>4001</v>
      </c>
      <c r="D14" s="13" t="s">
        <v>4002</v>
      </c>
      <c r="E14" s="13" t="s">
        <v>1580</v>
      </c>
      <c r="F14" s="13" t="s">
        <v>3376</v>
      </c>
      <c r="G14" s="13" t="s">
        <v>1068</v>
      </c>
      <c r="H14" s="13" t="s">
        <v>1020</v>
      </c>
    </row>
    <row r="15" spans="1:8" ht="25.2" x14ac:dyDescent="0.3">
      <c r="B15" s="6" t="s">
        <v>3447</v>
      </c>
      <c r="C15" s="9" t="s">
        <v>4003</v>
      </c>
      <c r="D15" s="9" t="s">
        <v>4004</v>
      </c>
      <c r="E15" s="9" t="s">
        <v>1580</v>
      </c>
      <c r="F15" s="9" t="s">
        <v>86</v>
      </c>
      <c r="G15" s="9" t="s">
        <v>87</v>
      </c>
      <c r="H15" s="9" t="s">
        <v>87</v>
      </c>
    </row>
    <row r="16" spans="1:8" ht="25.2" x14ac:dyDescent="0.3">
      <c r="B16" s="12" t="s">
        <v>3450</v>
      </c>
      <c r="C16" s="13" t="s">
        <v>1903</v>
      </c>
      <c r="D16" s="13" t="s">
        <v>4005</v>
      </c>
      <c r="E16" s="13" t="s">
        <v>1580</v>
      </c>
      <c r="F16" s="13" t="s">
        <v>83</v>
      </c>
      <c r="G16" s="13" t="s">
        <v>83</v>
      </c>
      <c r="H16" s="13" t="s">
        <v>51</v>
      </c>
    </row>
    <row r="17" spans="2:8" ht="25.2" x14ac:dyDescent="0.3">
      <c r="B17" s="6" t="s">
        <v>3452</v>
      </c>
      <c r="C17" s="9" t="s">
        <v>3626</v>
      </c>
      <c r="D17" s="9" t="s">
        <v>4006</v>
      </c>
      <c r="E17" s="9" t="s">
        <v>3429</v>
      </c>
      <c r="F17" s="9" t="s">
        <v>3430</v>
      </c>
      <c r="G17" s="9" t="s">
        <v>3430</v>
      </c>
      <c r="H17" s="9" t="s">
        <v>3430</v>
      </c>
    </row>
    <row r="18" spans="2:8" ht="25.2" x14ac:dyDescent="0.3">
      <c r="B18" s="12" t="s">
        <v>3453</v>
      </c>
      <c r="C18" s="13" t="s">
        <v>4007</v>
      </c>
      <c r="D18" s="13" t="s">
        <v>4008</v>
      </c>
      <c r="E18" s="13" t="s">
        <v>1580</v>
      </c>
      <c r="F18" s="13" t="s">
        <v>1071</v>
      </c>
      <c r="G18" s="13" t="s">
        <v>68</v>
      </c>
      <c r="H18" s="13" t="s">
        <v>48</v>
      </c>
    </row>
    <row r="19" spans="2:8" ht="25.2" x14ac:dyDescent="0.3">
      <c r="B19" s="6" t="s">
        <v>3455</v>
      </c>
      <c r="C19" s="9" t="s">
        <v>3792</v>
      </c>
      <c r="D19" s="9" t="s">
        <v>4009</v>
      </c>
      <c r="E19" s="9" t="s">
        <v>1580</v>
      </c>
      <c r="F19" s="9" t="s">
        <v>82</v>
      </c>
      <c r="G19" s="9" t="s">
        <v>83</v>
      </c>
      <c r="H19" s="9" t="s">
        <v>83</v>
      </c>
    </row>
    <row r="20" spans="2:8" ht="25.2" x14ac:dyDescent="0.3">
      <c r="B20" s="12" t="s">
        <v>3457</v>
      </c>
      <c r="C20" s="13" t="s">
        <v>4010</v>
      </c>
      <c r="D20" s="13" t="s">
        <v>4011</v>
      </c>
      <c r="E20" s="13" t="s">
        <v>1580</v>
      </c>
      <c r="F20" s="13" t="s">
        <v>86</v>
      </c>
      <c r="G20" s="13" t="s">
        <v>87</v>
      </c>
      <c r="H20" s="13" t="s">
        <v>87</v>
      </c>
    </row>
    <row r="21" spans="2:8" ht="25.2" x14ac:dyDescent="0.3">
      <c r="B21" s="10" t="s">
        <v>3459</v>
      </c>
      <c r="C21" s="11" t="s">
        <v>4012</v>
      </c>
      <c r="D21" s="11" t="s">
        <v>4013</v>
      </c>
      <c r="E21" s="11" t="s">
        <v>1580</v>
      </c>
      <c r="F21" s="11" t="s">
        <v>4014</v>
      </c>
      <c r="G21" s="11" t="s">
        <v>2647</v>
      </c>
      <c r="H21" s="11" t="s">
        <v>4015</v>
      </c>
    </row>
  </sheetData>
  <pageMargins left="0.7" right="0.7" top="0.75" bottom="0.75" header="0.3" footer="0.3"/>
  <pageSetup paperSize="9" orientation="portrait" horizontalDpi="300" verticalDpi="300"/>
</worksheet>
</file>

<file path=xl/worksheets/sheet1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4-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HGV-OSFRAK'!A1", "Zurück")</f>
        <v>Zurück</v>
      </c>
    </row>
  </sheetData>
  <pageMargins left="0.7" right="0.7" top="0.75" bottom="0.75" header="0.3" footer="0.3"/>
  <pageSetup paperSize="9" orientation="portrait" horizontalDpi="300" verticalDpi="300"/>
</worksheet>
</file>

<file path=xl/worksheets/sheet1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4-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HGV-OSFRAK'!A1", "Zurück")</f>
        <v>Zurück</v>
      </c>
    </row>
  </sheetData>
  <pageMargins left="0.7" right="0.7" top="0.75" bottom="0.75" header="0.3" footer="0.3"/>
  <pageSetup paperSize="9" orientation="portrait" horizontalDpi="300" verticalDpi="300"/>
</worksheet>
</file>

<file path=xl/worksheets/sheet1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4-000000000000}">
  <dimension ref="A1:K16"/>
  <sheetViews>
    <sheetView workbookViewId="0"/>
  </sheetViews>
  <sheetFormatPr baseColWidth="10" defaultRowHeight="14.4" x14ac:dyDescent="0.3"/>
  <cols>
    <col min="2" max="2" width="9.6640625" customWidth="1"/>
    <col min="3" max="3" width="83"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HGV-OSFRAK'!A1", "Zurück")</f>
        <v>Zurück</v>
      </c>
    </row>
    <row r="3" spans="1:11" x14ac:dyDescent="0.3">
      <c r="B3" s="7" t="s">
        <v>4511</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812</v>
      </c>
      <c r="C6" s="6" t="s">
        <v>813</v>
      </c>
      <c r="D6" s="6" t="s">
        <v>1621</v>
      </c>
      <c r="E6" s="9" t="s">
        <v>1580</v>
      </c>
      <c r="F6" s="9" t="s">
        <v>1580</v>
      </c>
      <c r="G6" s="9" t="s">
        <v>1683</v>
      </c>
      <c r="H6" s="9" t="s">
        <v>1580</v>
      </c>
      <c r="I6" s="9" t="s">
        <v>1580</v>
      </c>
      <c r="J6" s="9" t="s">
        <v>1587</v>
      </c>
      <c r="K6" s="9" t="s">
        <v>1579</v>
      </c>
    </row>
    <row r="7" spans="1:11" x14ac:dyDescent="0.3">
      <c r="B7" s="6" t="s">
        <v>812</v>
      </c>
      <c r="C7" s="6" t="s">
        <v>813</v>
      </c>
      <c r="D7" s="6" t="s">
        <v>4452</v>
      </c>
      <c r="E7" s="9" t="s">
        <v>1580</v>
      </c>
      <c r="F7" s="9" t="s">
        <v>1580</v>
      </c>
      <c r="G7" s="9" t="s">
        <v>1580</v>
      </c>
      <c r="H7" s="9" t="s">
        <v>1580</v>
      </c>
      <c r="I7" s="9" t="s">
        <v>1580</v>
      </c>
      <c r="J7" s="9" t="s">
        <v>1587</v>
      </c>
      <c r="K7" s="9" t="s">
        <v>1580</v>
      </c>
    </row>
    <row r="8" spans="1:11" x14ac:dyDescent="0.3">
      <c r="B8" s="6" t="s">
        <v>816</v>
      </c>
      <c r="C8" s="6" t="s">
        <v>817</v>
      </c>
      <c r="D8" s="6" t="s">
        <v>1621</v>
      </c>
      <c r="E8" s="9" t="s">
        <v>1587</v>
      </c>
      <c r="F8" s="9" t="s">
        <v>1580</v>
      </c>
      <c r="G8" s="9" t="s">
        <v>1587</v>
      </c>
      <c r="H8" s="9" t="s">
        <v>1580</v>
      </c>
      <c r="I8" s="9" t="s">
        <v>1580</v>
      </c>
      <c r="J8" s="9" t="s">
        <v>1580</v>
      </c>
      <c r="K8" s="9" t="s">
        <v>1587</v>
      </c>
    </row>
    <row r="9" spans="1:11" x14ac:dyDescent="0.3">
      <c r="B9" s="6" t="s">
        <v>816</v>
      </c>
      <c r="C9" s="6" t="s">
        <v>817</v>
      </c>
      <c r="D9" s="6" t="s">
        <v>4452</v>
      </c>
      <c r="E9" s="9" t="s">
        <v>1580</v>
      </c>
      <c r="F9" s="9" t="s">
        <v>1580</v>
      </c>
      <c r="G9" s="9" t="s">
        <v>1580</v>
      </c>
      <c r="H9" s="9" t="s">
        <v>1580</v>
      </c>
      <c r="I9" s="9" t="s">
        <v>1580</v>
      </c>
      <c r="J9" s="9" t="s">
        <v>1580</v>
      </c>
      <c r="K9" s="9" t="s">
        <v>1580</v>
      </c>
    </row>
    <row r="10" spans="1:11" x14ac:dyDescent="0.3">
      <c r="B10" s="6" t="s">
        <v>818</v>
      </c>
      <c r="C10" s="6" t="s">
        <v>819</v>
      </c>
      <c r="D10" s="6" t="s">
        <v>1621</v>
      </c>
      <c r="E10" s="9" t="s">
        <v>1580</v>
      </c>
      <c r="F10" s="9" t="s">
        <v>1580</v>
      </c>
      <c r="G10" s="9" t="s">
        <v>1580</v>
      </c>
      <c r="H10" s="9" t="s">
        <v>1580</v>
      </c>
      <c r="I10" s="9" t="s">
        <v>1580</v>
      </c>
      <c r="J10" s="9" t="s">
        <v>1580</v>
      </c>
      <c r="K10" s="9" t="s">
        <v>1580</v>
      </c>
    </row>
    <row r="11" spans="1:11" x14ac:dyDescent="0.3">
      <c r="B11" s="6" t="s">
        <v>818</v>
      </c>
      <c r="C11" s="6" t="s">
        <v>819</v>
      </c>
      <c r="D11" s="6" t="s">
        <v>4452</v>
      </c>
      <c r="E11" s="9" t="s">
        <v>1580</v>
      </c>
      <c r="F11" s="9" t="s">
        <v>1580</v>
      </c>
      <c r="G11" s="9" t="s">
        <v>1580</v>
      </c>
      <c r="H11" s="9" t="s">
        <v>1580</v>
      </c>
      <c r="I11" s="9" t="s">
        <v>1580</v>
      </c>
      <c r="J11" s="9" t="s">
        <v>1580</v>
      </c>
      <c r="K11" s="9" t="s">
        <v>1580</v>
      </c>
    </row>
    <row r="12" spans="1:11" x14ac:dyDescent="0.3">
      <c r="B12" s="6" t="s">
        <v>820</v>
      </c>
      <c r="C12" s="6" t="s">
        <v>821</v>
      </c>
      <c r="D12" s="6" t="s">
        <v>1621</v>
      </c>
      <c r="E12" s="9" t="s">
        <v>1580</v>
      </c>
      <c r="F12" s="9" t="s">
        <v>1580</v>
      </c>
      <c r="G12" s="9" t="s">
        <v>1580</v>
      </c>
      <c r="H12" s="9" t="s">
        <v>1580</v>
      </c>
      <c r="I12" s="9" t="s">
        <v>1580</v>
      </c>
      <c r="J12" s="9" t="s">
        <v>1580</v>
      </c>
      <c r="K12" s="9" t="s">
        <v>1580</v>
      </c>
    </row>
    <row r="13" spans="1:11" x14ac:dyDescent="0.3">
      <c r="B13" s="6" t="s">
        <v>820</v>
      </c>
      <c r="C13" s="6" t="s">
        <v>821</v>
      </c>
      <c r="D13" s="6" t="s">
        <v>4452</v>
      </c>
      <c r="E13" s="9" t="s">
        <v>1580</v>
      </c>
      <c r="F13" s="9" t="s">
        <v>1580</v>
      </c>
      <c r="G13" s="9" t="s">
        <v>1580</v>
      </c>
      <c r="H13" s="9" t="s">
        <v>1580</v>
      </c>
      <c r="I13" s="9" t="s">
        <v>1580</v>
      </c>
      <c r="J13" s="9" t="s">
        <v>1580</v>
      </c>
      <c r="K13" s="9" t="s">
        <v>1580</v>
      </c>
    </row>
    <row r="14" spans="1:11" x14ac:dyDescent="0.3">
      <c r="B14" s="6" t="s">
        <v>822</v>
      </c>
      <c r="C14" s="6" t="s">
        <v>823</v>
      </c>
      <c r="D14" s="6" t="s">
        <v>1621</v>
      </c>
      <c r="E14" s="9" t="s">
        <v>1580</v>
      </c>
      <c r="F14" s="9" t="s">
        <v>1580</v>
      </c>
      <c r="G14" s="9" t="s">
        <v>1587</v>
      </c>
      <c r="H14" s="9" t="s">
        <v>1580</v>
      </c>
      <c r="I14" s="9" t="s">
        <v>1580</v>
      </c>
      <c r="J14" s="9" t="s">
        <v>1580</v>
      </c>
      <c r="K14" s="9" t="s">
        <v>1587</v>
      </c>
    </row>
    <row r="15" spans="1:11" x14ac:dyDescent="0.3">
      <c r="B15" s="6" t="s">
        <v>822</v>
      </c>
      <c r="C15" s="6" t="s">
        <v>823</v>
      </c>
      <c r="D15" s="6" t="s">
        <v>4452</v>
      </c>
      <c r="E15" s="9" t="s">
        <v>1580</v>
      </c>
      <c r="F15" s="9" t="s">
        <v>1580</v>
      </c>
      <c r="G15" s="9" t="s">
        <v>1580</v>
      </c>
      <c r="H15" s="9" t="s">
        <v>1580</v>
      </c>
      <c r="I15" s="9" t="s">
        <v>1580</v>
      </c>
      <c r="J15" s="9" t="s">
        <v>1580</v>
      </c>
      <c r="K15" s="9" t="s">
        <v>1580</v>
      </c>
    </row>
    <row r="16" spans="1:11" x14ac:dyDescent="0.3">
      <c r="B16"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4-000000000000}">
  <dimension ref="A1:K20"/>
  <sheetViews>
    <sheetView workbookViewId="0"/>
  </sheetViews>
  <sheetFormatPr baseColWidth="10" defaultRowHeight="14.4" x14ac:dyDescent="0.3"/>
  <cols>
    <col min="2" max="2" width="9.6640625" customWidth="1"/>
    <col min="3" max="3" width="9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HGV-OSFRAK'!A1", "Zurück")</f>
        <v>Zurück</v>
      </c>
    </row>
    <row r="3" spans="1:11" x14ac:dyDescent="0.3">
      <c r="B3" s="7" t="s">
        <v>4477</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280</v>
      </c>
      <c r="C7" s="6" t="s">
        <v>281</v>
      </c>
      <c r="D7" s="6" t="s">
        <v>1621</v>
      </c>
      <c r="E7" s="9" t="s">
        <v>1580</v>
      </c>
      <c r="F7" s="9" t="s">
        <v>1580</v>
      </c>
      <c r="G7" s="9" t="s">
        <v>1580</v>
      </c>
      <c r="H7" s="9" t="s">
        <v>1580</v>
      </c>
      <c r="I7" s="9" t="s">
        <v>1580</v>
      </c>
      <c r="J7" s="9" t="s">
        <v>1580</v>
      </c>
      <c r="K7" s="9" t="s">
        <v>1580</v>
      </c>
    </row>
    <row r="8" spans="1:11" x14ac:dyDescent="0.3">
      <c r="B8" s="6" t="s">
        <v>280</v>
      </c>
      <c r="C8" s="6" t="s">
        <v>281</v>
      </c>
      <c r="D8" s="6" t="s">
        <v>4452</v>
      </c>
      <c r="E8" s="9" t="s">
        <v>1580</v>
      </c>
      <c r="F8" s="9" t="s">
        <v>1580</v>
      </c>
      <c r="G8" s="9" t="s">
        <v>1580</v>
      </c>
      <c r="H8" s="9" t="s">
        <v>1580</v>
      </c>
      <c r="I8" s="9" t="s">
        <v>1580</v>
      </c>
      <c r="J8" s="9" t="s">
        <v>1580</v>
      </c>
      <c r="K8" s="9" t="s">
        <v>1580</v>
      </c>
    </row>
    <row r="9" spans="1:11" x14ac:dyDescent="0.3">
      <c r="B9" s="6" t="s">
        <v>282</v>
      </c>
      <c r="C9" s="6" t="s">
        <v>283</v>
      </c>
      <c r="D9" s="6" t="s">
        <v>1621</v>
      </c>
      <c r="E9" s="9" t="s">
        <v>1580</v>
      </c>
      <c r="F9" s="9" t="s">
        <v>1580</v>
      </c>
      <c r="G9" s="9" t="s">
        <v>1580</v>
      </c>
      <c r="H9" s="9" t="s">
        <v>1580</v>
      </c>
      <c r="I9" s="9" t="s">
        <v>1580</v>
      </c>
      <c r="J9" s="9" t="s">
        <v>1580</v>
      </c>
      <c r="K9" s="9" t="s">
        <v>1580</v>
      </c>
    </row>
    <row r="10" spans="1:11" x14ac:dyDescent="0.3">
      <c r="B10" s="6" t="s">
        <v>282</v>
      </c>
      <c r="C10" s="6" t="s">
        <v>283</v>
      </c>
      <c r="D10" s="6" t="s">
        <v>4452</v>
      </c>
      <c r="E10" s="9" t="s">
        <v>1580</v>
      </c>
      <c r="F10" s="9" t="s">
        <v>1580</v>
      </c>
      <c r="G10" s="9" t="s">
        <v>1580</v>
      </c>
      <c r="H10" s="9" t="s">
        <v>1580</v>
      </c>
      <c r="I10" s="9" t="s">
        <v>1580</v>
      </c>
      <c r="J10" s="9" t="s">
        <v>1580</v>
      </c>
      <c r="K10" s="9" t="s">
        <v>1580</v>
      </c>
    </row>
    <row r="11" spans="1:11" x14ac:dyDescent="0.3">
      <c r="B11" s="6" t="s">
        <v>284</v>
      </c>
      <c r="C11" s="6" t="s">
        <v>285</v>
      </c>
      <c r="D11" s="6" t="s">
        <v>1621</v>
      </c>
      <c r="E11" s="9" t="s">
        <v>1580</v>
      </c>
      <c r="F11" s="9" t="s">
        <v>1580</v>
      </c>
      <c r="G11" s="9" t="s">
        <v>1580</v>
      </c>
      <c r="H11" s="9" t="s">
        <v>1580</v>
      </c>
      <c r="I11" s="9" t="s">
        <v>1580</v>
      </c>
      <c r="J11" s="9" t="s">
        <v>1580</v>
      </c>
      <c r="K11" s="9" t="s">
        <v>1580</v>
      </c>
    </row>
    <row r="12" spans="1:11" x14ac:dyDescent="0.3">
      <c r="B12" s="6" t="s">
        <v>284</v>
      </c>
      <c r="C12" s="6" t="s">
        <v>285</v>
      </c>
      <c r="D12" s="6" t="s">
        <v>4452</v>
      </c>
      <c r="E12" s="9" t="s">
        <v>1580</v>
      </c>
      <c r="F12" s="9" t="s">
        <v>1580</v>
      </c>
      <c r="G12" s="9" t="s">
        <v>1580</v>
      </c>
      <c r="H12" s="9" t="s">
        <v>1580</v>
      </c>
      <c r="I12" s="9" t="s">
        <v>1580</v>
      </c>
      <c r="J12" s="9" t="s">
        <v>1580</v>
      </c>
      <c r="K12" s="9" t="s">
        <v>1580</v>
      </c>
    </row>
    <row r="13" spans="1:11" x14ac:dyDescent="0.3">
      <c r="B13" s="23" t="s">
        <v>40</v>
      </c>
      <c r="C13" s="23"/>
      <c r="D13" s="23"/>
      <c r="E13" s="29"/>
      <c r="F13" s="29"/>
      <c r="G13" s="29"/>
      <c r="H13" s="29"/>
      <c r="I13" s="29"/>
      <c r="J13" s="29"/>
      <c r="K13" s="29"/>
    </row>
    <row r="14" spans="1:11" x14ac:dyDescent="0.3">
      <c r="B14" s="6" t="s">
        <v>286</v>
      </c>
      <c r="C14" s="6" t="s">
        <v>42</v>
      </c>
      <c r="D14" s="6" t="s">
        <v>1621</v>
      </c>
      <c r="E14" s="9" t="s">
        <v>1580</v>
      </c>
      <c r="F14" s="9" t="s">
        <v>1580</v>
      </c>
      <c r="G14" s="9" t="s">
        <v>1580</v>
      </c>
      <c r="H14" s="9" t="s">
        <v>1580</v>
      </c>
      <c r="I14" s="9" t="s">
        <v>1580</v>
      </c>
      <c r="J14" s="9" t="s">
        <v>1580</v>
      </c>
      <c r="K14" s="9" t="s">
        <v>1580</v>
      </c>
    </row>
    <row r="15" spans="1:11" x14ac:dyDescent="0.3">
      <c r="B15" s="6" t="s">
        <v>286</v>
      </c>
      <c r="C15" s="6" t="s">
        <v>42</v>
      </c>
      <c r="D15" s="6" t="s">
        <v>4452</v>
      </c>
      <c r="E15" s="9" t="s">
        <v>1580</v>
      </c>
      <c r="F15" s="9" t="s">
        <v>1580</v>
      </c>
      <c r="G15" s="9" t="s">
        <v>1580</v>
      </c>
      <c r="H15" s="9" t="s">
        <v>1580</v>
      </c>
      <c r="I15" s="9" t="s">
        <v>1580</v>
      </c>
      <c r="J15" s="9" t="s">
        <v>1580</v>
      </c>
      <c r="K15" s="9" t="s">
        <v>1580</v>
      </c>
    </row>
    <row r="16" spans="1:11" x14ac:dyDescent="0.3">
      <c r="B16" s="6" t="s">
        <v>287</v>
      </c>
      <c r="C16" s="6" t="s">
        <v>46</v>
      </c>
      <c r="D16" s="6" t="s">
        <v>1621</v>
      </c>
      <c r="E16" s="9" t="s">
        <v>1580</v>
      </c>
      <c r="F16" s="9" t="s">
        <v>1580</v>
      </c>
      <c r="G16" s="9" t="s">
        <v>1580</v>
      </c>
      <c r="H16" s="9" t="s">
        <v>1580</v>
      </c>
      <c r="I16" s="9" t="s">
        <v>1580</v>
      </c>
      <c r="J16" s="9" t="s">
        <v>1580</v>
      </c>
      <c r="K16" s="9" t="s">
        <v>1587</v>
      </c>
    </row>
    <row r="17" spans="2:11" x14ac:dyDescent="0.3">
      <c r="B17" s="6" t="s">
        <v>287</v>
      </c>
      <c r="C17" s="6" t="s">
        <v>46</v>
      </c>
      <c r="D17" s="6" t="s">
        <v>4452</v>
      </c>
      <c r="E17" s="9" t="s">
        <v>1580</v>
      </c>
      <c r="F17" s="9" t="s">
        <v>1580</v>
      </c>
      <c r="G17" s="9" t="s">
        <v>1580</v>
      </c>
      <c r="H17" s="9" t="s">
        <v>1580</v>
      </c>
      <c r="I17" s="9" t="s">
        <v>1580</v>
      </c>
      <c r="J17" s="9" t="s">
        <v>1580</v>
      </c>
      <c r="K17" s="9" t="s">
        <v>1580</v>
      </c>
    </row>
    <row r="18" spans="2:11" x14ac:dyDescent="0.3">
      <c r="B18" s="6" t="s">
        <v>288</v>
      </c>
      <c r="C18" s="6" t="s">
        <v>50</v>
      </c>
      <c r="D18" s="6" t="s">
        <v>1621</v>
      </c>
      <c r="E18" s="9" t="s">
        <v>1580</v>
      </c>
      <c r="F18" s="9" t="s">
        <v>1580</v>
      </c>
      <c r="G18" s="9" t="s">
        <v>1580</v>
      </c>
      <c r="H18" s="9" t="s">
        <v>1580</v>
      </c>
      <c r="I18" s="9" t="s">
        <v>1580</v>
      </c>
      <c r="J18" s="9" t="s">
        <v>1580</v>
      </c>
      <c r="K18" s="9" t="s">
        <v>1580</v>
      </c>
    </row>
    <row r="19" spans="2:11" x14ac:dyDescent="0.3">
      <c r="B19" s="6" t="s">
        <v>288</v>
      </c>
      <c r="C19" s="6" t="s">
        <v>50</v>
      </c>
      <c r="D19" s="6" t="s">
        <v>4452</v>
      </c>
      <c r="E19" s="9" t="s">
        <v>1580</v>
      </c>
      <c r="F19" s="9" t="s">
        <v>1580</v>
      </c>
      <c r="G19" s="9" t="s">
        <v>1580</v>
      </c>
      <c r="H19" s="9" t="s">
        <v>1580</v>
      </c>
      <c r="I19" s="9" t="s">
        <v>1580</v>
      </c>
      <c r="J19" s="9" t="s">
        <v>1580</v>
      </c>
      <c r="K19" s="9" t="s">
        <v>1580</v>
      </c>
    </row>
    <row r="20" spans="2:11" x14ac:dyDescent="0.3">
      <c r="B20" s="17" t="s">
        <v>968</v>
      </c>
    </row>
  </sheetData>
  <mergeCells count="6">
    <mergeCell ref="B13:K13"/>
    <mergeCell ref="B4:B5"/>
    <mergeCell ref="C4:C5"/>
    <mergeCell ref="D4:D5"/>
    <mergeCell ref="E4:K4"/>
    <mergeCell ref="B6:K6"/>
  </mergeCells>
  <pageMargins left="0.7" right="0.7" top="0.75" bottom="0.75" header="0.3" footer="0.3"/>
  <pageSetup paperSize="9" orientation="portrait" horizontalDpi="300" verticalDpi="300"/>
</worksheet>
</file>

<file path=xl/worksheets/sheet1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4-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HGV-OSFRAK'!A1", "Zurück")</f>
        <v>Zurück</v>
      </c>
    </row>
  </sheetData>
  <pageMargins left="0.7" right="0.7" top="0.75" bottom="0.75" header="0.3" footer="0.3"/>
  <pageSetup paperSize="9" orientation="portrait" horizontalDpi="300" verticalDpi="300"/>
</worksheet>
</file>

<file path=xl/worksheets/sheet1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4-000000000000}">
  <dimension ref="A1:C22"/>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HYPERLINK("#'KEP - K3_1_QI'!A1", "Qualitätsindikatoren: Übersicht über Auffälligkeiten und Qualitätssicherungsmaßnahmen gem. § 17 DeQS-RL")</f>
        <v>Qualitätsindikatoren: Übersicht über Auffälligkeiten und Qualitätssicherungsmaßnahmen gem. § 17 DeQS-RL</v>
      </c>
      <c r="C6" s="2" t="str">
        <f>HYPERLINK("#'KEP - K3_1_QI'!A1", "K3_1_QI")</f>
        <v>K3_1_QI</v>
      </c>
    </row>
    <row r="7" spans="1:3" x14ac:dyDescent="0.3">
      <c r="B7" s="2" t="str">
        <f>HYPERLINK("#'KEP - K3_2_QI'!A1", "Qualitätsindikatoren: Auffälligkeiten und Bewertungen nach Abschluss des Stellungnahmeverfahrens (AJ 2024)")</f>
        <v>Qualitätsindikatoren: Auffälligkeiten und Bewertungen nach Abschluss des Stellungnahmeverfahrens (AJ 2024)</v>
      </c>
      <c r="C7" s="2" t="str">
        <f>HYPERLINK("#'KEP - K3_2_QI'!A1", "K3_2_QI")</f>
        <v>K3_2_QI</v>
      </c>
    </row>
    <row r="8" spans="1:3" x14ac:dyDescent="0.3">
      <c r="B8" s="2" t="str">
        <f>HYPERLINK("#'KEP - K3_3_QI'!A1", "Qualitätsindikatoren: Wiederholte Auffälligkeiten (AJ 2024 und Vorjahre)")</f>
        <v>Qualitätsindikatoren: Wiederholte Auffälligkeiten (AJ 2024 und Vorjahre)</v>
      </c>
      <c r="C8" s="2" t="str">
        <f>HYPERLINK("#'KEP - K3_3_QI'!A1", "K3_3_QI")</f>
        <v>K3_3_QI</v>
      </c>
    </row>
    <row r="9" spans="1:3" x14ac:dyDescent="0.3">
      <c r="B9" s="2" t="str">
        <f>HYPERLINK("#'KEP - K3_5_QI'!A1", "Auffälligkeiten und Stellungnahmeverfahren nach Fallzahl pro Qualitätsindikator (AJ 2024)")</f>
        <v>Auffälligkeiten und Stellungnahmeverfahren nach Fallzahl pro Qualitätsindikator (AJ 2024)</v>
      </c>
      <c r="C9" s="2" t="str">
        <f>HYPERLINK("#'KEP - K3_5_QI'!A1", "K3_5_QI")</f>
        <v>K3_5_QI</v>
      </c>
    </row>
    <row r="10" spans="1:3" x14ac:dyDescent="0.3">
      <c r="B10" s="2" t="str">
        <f>HYPERLINK("#'KEP - A_1_QI'!A1", "Qualitätsindikatoren: Art der Auffälligkeit (AJ 2024)")</f>
        <v>Qualitätsindikatoren: Art der Auffälligkeit (AJ 2024)</v>
      </c>
      <c r="C10" s="2" t="str">
        <f>HYPERLINK("#'KEP - A_1_QI'!A1", "A_1_QI")</f>
        <v>A_1_QI</v>
      </c>
    </row>
    <row r="11" spans="1:3" x14ac:dyDescent="0.3">
      <c r="B11" s="2" t="str">
        <f>HYPERLINK("#'KEP - A_2_QI_a'!A1", "Qualitätsindikatoren: Stellungnahmeverfahren (AJ 2024)")</f>
        <v>Qualitätsindikatoren: Stellungnahmeverfahren (AJ 2024)</v>
      </c>
      <c r="C11" s="2" t="str">
        <f>HYPERLINK("#'KEP - A_2_QI_a'!A1", "A_2_QI_a")</f>
        <v>A_2_QI_a</v>
      </c>
    </row>
    <row r="12" spans="1:3" x14ac:dyDescent="0.3">
      <c r="B12" s="2" t="str">
        <f>HYPERLINK("#'KEP - A_2_QI_b'!A1", "Qualitätsindikatoren: Freitextkommentare zur Nicht-Einleitung von Stellungnahmeverfahren (AJ 2024)")</f>
        <v>Qualitätsindikatoren: Freitextkommentare zur Nicht-Einleitung von Stellungnahmeverfahren (AJ 2024)</v>
      </c>
      <c r="C12" s="2" t="str">
        <f>HYPERLINK("#'KEP - A_2_QI_b'!A1", "A_2_QI_b")</f>
        <v>A_2_QI_b</v>
      </c>
    </row>
    <row r="13" spans="1:3" x14ac:dyDescent="0.3">
      <c r="B13" s="2" t="str">
        <f>HYPERLINK("#'KEP - A_4_QI_a'!A1", "Qualitätsindikatoren: Bewertung der qualitativ auffälligen Ergebnisse (AJ 2024)")</f>
        <v>Qualitätsindikatoren: Bewertung der qualitativ auffälligen Ergebnisse (AJ 2024)</v>
      </c>
      <c r="C13" s="2" t="str">
        <f>HYPERLINK("#'KEP - A_4_QI_a'!A1", "A_4_QI_a")</f>
        <v>A_4_QI_a</v>
      </c>
    </row>
    <row r="14" spans="1:3" x14ac:dyDescent="0.3">
      <c r="B14" s="2" t="str">
        <f>HYPERLINK("#'KEP - A_4_QI_b'!A1", "Qualitätsindikatoren: Freitextkommentare zur Bewertung der qualitativ auffälligen Ergebnisse (AJ 2024)")</f>
        <v>Qualitätsindikatoren: Freitextkommentare zur Bewertung der qualitativ auffälligen Ergebnisse (AJ 2024)</v>
      </c>
      <c r="C14" s="2" t="str">
        <f>HYPERLINK("#'KEP - A_4_QI_b'!A1", "A_4_QI_b")</f>
        <v>A_4_QI_b</v>
      </c>
    </row>
    <row r="15" spans="1:3" x14ac:dyDescent="0.3">
      <c r="B15" s="2" t="str">
        <f>HYPERLINK("#'KEP - A_6_QI_a'!A1", "Qualitätsindikatoren: Bewertung der qualitativ unauffälligen Ergebnisse (AJ 2024)")</f>
        <v>Qualitätsindikatoren: Bewertung der qualitativ unauffälligen Ergebnisse (AJ 2024)</v>
      </c>
      <c r="C15" s="2" t="str">
        <f>HYPERLINK("#'KEP - A_6_QI_a'!A1", "A_6_QI_a")</f>
        <v>A_6_QI_a</v>
      </c>
    </row>
    <row r="16" spans="1:3" x14ac:dyDescent="0.3">
      <c r="B16" s="2" t="str">
        <f>HYPERLINK("#'KEP - A_6_QI_b'!A1", "Qualitätsindikatoren: Freitextkommentare zur Bewertung der qualitativ unauffälligen Ergebnisse (AJ 2024)")</f>
        <v>Qualitätsindikatoren: Freitextkommentare zur Bewertung der qualitativ unauffälligen Ergebnisse (AJ 2024)</v>
      </c>
      <c r="C16" s="2" t="str">
        <f>HYPERLINK("#'KEP - A_6_QI_b'!A1", "A_6_QI_b")</f>
        <v>A_6_QI_b</v>
      </c>
    </row>
    <row r="17" spans="2:3" x14ac:dyDescent="0.3">
      <c r="B17" s="2" t="str">
        <f>HYPERLINK("#'KEP - A_8_QI_a'!A1", "Qualitätsindikatoren: Bewertung der Ergebnisse als Dokumentationsfehler oder Sonstiges (AJ 2024)")</f>
        <v>Qualitätsindikatoren: Bewertung der Ergebnisse als Dokumentationsfehler oder Sonstiges (AJ 2024)</v>
      </c>
      <c r="C17" s="2" t="str">
        <f>HYPERLINK("#'KEP - A_8_QI_a'!A1", "A_8_QI_a")</f>
        <v>A_8_QI_a</v>
      </c>
    </row>
    <row r="18" spans="2:3" x14ac:dyDescent="0.3">
      <c r="B18" s="2" t="str">
        <f>HYPERLINK("#'KEP - A_8_QI_b'!A1", "Qualitätsindikatoren: Freitextkommentare zur Bewertung der Ergebnisse als Dokumentationsfehler oder Sonstiges (AJ 2024)")</f>
        <v>Qualitätsindikatoren: Freitextkommentare zur Bewertung der Ergebnisse als Dokumentationsfehler oder Sonstiges (AJ 2024)</v>
      </c>
      <c r="C18" s="2" t="str">
        <f>HYPERLINK("#'KEP - A_8_QI_b'!A1", "A_8_QI_b")</f>
        <v>A_8_QI_b</v>
      </c>
    </row>
    <row r="19" spans="2:3" x14ac:dyDescent="0.3">
      <c r="B19" s="2" t="str">
        <f>HYPERLINK("#'KEP - A_9_QI'!A1", "Qualitätsindikatoren: Initiierung Maßnahmenstufe 1 und 2 (AJ 2024)")</f>
        <v>Qualitätsindikatoren: Initiierung Maßnahmenstufe 1 und 2 (AJ 2024)</v>
      </c>
      <c r="C19" s="2" t="str">
        <f>HYPERLINK("#'KEP - A_9_QI'!A1", "A_9_QI")</f>
        <v>A_9_QI</v>
      </c>
    </row>
    <row r="20" spans="2:3" x14ac:dyDescent="0.3">
      <c r="B20" s="2" t="str">
        <f>HYPERLINK("#'KEP - A_10_QI'!A1", "Qualitätsindikatoren: Ergebnisse nach Stellungnahmeverfahren pro Bundesland (AJ 2024)")</f>
        <v>Qualitätsindikatoren: Ergebnisse nach Stellungnahmeverfahren pro Bundesland (AJ 2024)</v>
      </c>
      <c r="C20" s="2" t="str">
        <f>HYPERLINK("#'KEP - A_10_QI'!A1", "A_10_QI")</f>
        <v>A_10_QI</v>
      </c>
    </row>
    <row r="21" spans="2:3" x14ac:dyDescent="0.3">
      <c r="B21" s="2" t="str">
        <f>HYPERLINK("#'KEP - A_12_QI'!A1", "Darstellung des Verlaufs der Bewertung (AJ 2024)")</f>
        <v>Darstellung des Verlaufs der Bewertung (AJ 2024)</v>
      </c>
      <c r="C21" s="2" t="str">
        <f>HYPERLINK("#'KEP - A_12_QI'!A1", "A_12_QI")</f>
        <v>A_12_QI</v>
      </c>
    </row>
    <row r="22" spans="2:3" x14ac:dyDescent="0.3">
      <c r="B22" s="2" t="str">
        <f>HYPERLINK("#'KEP - A_13_QI'!A1", "Qualitätsindikatoren: Art der Maßnahme in Maßnahmenstufe 1 (AJ 2023 und 2024)")</f>
        <v>Qualitätsindikatoren: Art der Maßnahme in Maßnahmenstufe 1 (AJ 2023 und 2024)</v>
      </c>
      <c r="C22" s="2" t="str">
        <f>HYPERLINK("#'KEP - A_13_QI'!A1", "A_13_QI")</f>
        <v>A_13_QI</v>
      </c>
    </row>
  </sheetData>
  <pageMargins left="0.7" right="0.7" top="0.75" bottom="0.75" header="0.3" footer="0.3"/>
  <pageSetup paperSize="9" orientation="portrait" horizontalDpi="300" verticalDpi="300"/>
</worksheet>
</file>

<file path=xl/worksheets/sheet1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4-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KEP'!A1", "Zurück")</f>
        <v>Zurück</v>
      </c>
    </row>
    <row r="3" spans="1:6" x14ac:dyDescent="0.3">
      <c r="B3" s="7" t="s">
        <v>5355</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5342</v>
      </c>
      <c r="D6" s="9" t="s">
        <v>3429</v>
      </c>
      <c r="E6" s="9" t="s">
        <v>5343</v>
      </c>
      <c r="F6" s="9" t="s">
        <v>3429</v>
      </c>
    </row>
    <row r="7" spans="1:6" x14ac:dyDescent="0.3">
      <c r="B7" s="10" t="s">
        <v>4873</v>
      </c>
      <c r="C7" s="9" t="s">
        <v>5342</v>
      </c>
      <c r="D7" s="9" t="s">
        <v>4530</v>
      </c>
      <c r="E7" s="9" t="s">
        <v>4287</v>
      </c>
      <c r="F7" s="9" t="s">
        <v>4530</v>
      </c>
    </row>
    <row r="8" spans="1:6" x14ac:dyDescent="0.3">
      <c r="B8" s="10" t="s">
        <v>4532</v>
      </c>
      <c r="C8" s="9" t="s">
        <v>5344</v>
      </c>
      <c r="D8" s="9" t="s">
        <v>5308</v>
      </c>
      <c r="E8" s="9" t="s">
        <v>1892</v>
      </c>
      <c r="F8" s="9" t="s">
        <v>5345</v>
      </c>
    </row>
    <row r="9" spans="1:6" x14ac:dyDescent="0.3">
      <c r="B9" s="9" t="s">
        <v>4535</v>
      </c>
      <c r="C9" s="9" t="s">
        <v>1580</v>
      </c>
      <c r="D9" s="9" t="s">
        <v>4536</v>
      </c>
      <c r="E9" s="9" t="s">
        <v>1580</v>
      </c>
      <c r="F9" s="9" t="s">
        <v>4536</v>
      </c>
    </row>
    <row r="10" spans="1:6" x14ac:dyDescent="0.3">
      <c r="B10" s="10" t="s">
        <v>4537</v>
      </c>
      <c r="C10" s="9" t="s">
        <v>5344</v>
      </c>
      <c r="D10" s="9" t="s">
        <v>4530</v>
      </c>
      <c r="E10" s="9" t="s">
        <v>1892</v>
      </c>
      <c r="F10" s="9" t="s">
        <v>4530</v>
      </c>
    </row>
    <row r="11" spans="1:6" x14ac:dyDescent="0.3">
      <c r="B11" s="9" t="s">
        <v>4879</v>
      </c>
      <c r="C11" s="9" t="s">
        <v>5344</v>
      </c>
      <c r="D11" s="9" t="s">
        <v>4530</v>
      </c>
      <c r="E11" s="9" t="s">
        <v>1892</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2066</v>
      </c>
      <c r="D15" s="9" t="s">
        <v>5346</v>
      </c>
      <c r="E15" s="9" t="s">
        <v>1592</v>
      </c>
      <c r="F15" s="9" t="s">
        <v>5347</v>
      </c>
    </row>
    <row r="16" spans="1:6" x14ac:dyDescent="0.3">
      <c r="B16" s="6" t="s">
        <v>4543</v>
      </c>
      <c r="C16" s="9" t="s">
        <v>5256</v>
      </c>
      <c r="D16" s="9" t="s">
        <v>5348</v>
      </c>
      <c r="E16" s="9" t="s">
        <v>1979</v>
      </c>
      <c r="F16" s="9" t="s">
        <v>5349</v>
      </c>
    </row>
    <row r="17" spans="2:6" x14ac:dyDescent="0.3">
      <c r="B17" s="9" t="s">
        <v>4546</v>
      </c>
      <c r="C17" s="9" t="s">
        <v>5256</v>
      </c>
      <c r="D17" s="9" t="s">
        <v>4530</v>
      </c>
      <c r="E17" s="9" t="s">
        <v>1979</v>
      </c>
      <c r="F17" s="9" t="s">
        <v>4530</v>
      </c>
    </row>
    <row r="18" spans="2:6" x14ac:dyDescent="0.3">
      <c r="B18" s="9" t="s">
        <v>4547</v>
      </c>
      <c r="C18" s="9" t="s">
        <v>1586</v>
      </c>
      <c r="D18" s="9" t="s">
        <v>5350</v>
      </c>
      <c r="E18" s="9" t="s">
        <v>1580</v>
      </c>
      <c r="F18" s="9" t="s">
        <v>4536</v>
      </c>
    </row>
    <row r="19" spans="2:6" x14ac:dyDescent="0.3">
      <c r="B19" s="9" t="s">
        <v>4548</v>
      </c>
      <c r="C19" s="9" t="s">
        <v>1579</v>
      </c>
      <c r="D19" s="9" t="s">
        <v>4829</v>
      </c>
      <c r="E19" s="9" t="s">
        <v>1580</v>
      </c>
      <c r="F19" s="9" t="s">
        <v>4536</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5351</v>
      </c>
      <c r="D22" s="9" t="s">
        <v>5352</v>
      </c>
      <c r="E22" s="9" t="s">
        <v>1678</v>
      </c>
      <c r="F22" s="9" t="s">
        <v>4574</v>
      </c>
    </row>
    <row r="23" spans="2:6" x14ac:dyDescent="0.3">
      <c r="B23" s="6" t="s">
        <v>4553</v>
      </c>
      <c r="C23" s="9" t="s">
        <v>1939</v>
      </c>
      <c r="D23" s="9" t="s">
        <v>5353</v>
      </c>
      <c r="E23" s="9" t="s">
        <v>1586</v>
      </c>
      <c r="F23" s="9" t="s">
        <v>4940</v>
      </c>
    </row>
    <row r="24" spans="2:6" x14ac:dyDescent="0.3">
      <c r="B24" s="6" t="s">
        <v>4898</v>
      </c>
      <c r="C24" s="9" t="s">
        <v>3531</v>
      </c>
      <c r="D24" s="9" t="s">
        <v>5354</v>
      </c>
      <c r="E24" s="9" t="s">
        <v>1600</v>
      </c>
      <c r="F24" s="9" t="s">
        <v>4633</v>
      </c>
    </row>
    <row r="25" spans="2:6" x14ac:dyDescent="0.3">
      <c r="B25" s="6" t="s">
        <v>4556</v>
      </c>
      <c r="C25" s="9" t="s">
        <v>3553</v>
      </c>
      <c r="D25" s="9" t="s">
        <v>4707</v>
      </c>
      <c r="E25" s="9" t="s">
        <v>1586</v>
      </c>
      <c r="F25" s="9" t="s">
        <v>4940</v>
      </c>
    </row>
    <row r="26" spans="2:6" x14ac:dyDescent="0.3">
      <c r="B26" s="23" t="s">
        <v>4558</v>
      </c>
      <c r="C26" s="24" t="s">
        <v>4523</v>
      </c>
      <c r="D26" s="24" t="s">
        <v>4523</v>
      </c>
      <c r="E26" s="24" t="s">
        <v>4523</v>
      </c>
      <c r="F26" s="24" t="s">
        <v>4523</v>
      </c>
    </row>
    <row r="27" spans="2:6" x14ac:dyDescent="0.3">
      <c r="B27" s="6" t="s">
        <v>4444</v>
      </c>
      <c r="C27" s="9" t="s">
        <v>1733</v>
      </c>
      <c r="D27" s="9" t="s">
        <v>4559</v>
      </c>
      <c r="E27" s="9" t="s">
        <v>1586</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4-000000000000}">
  <dimension ref="A1:O7"/>
  <sheetViews>
    <sheetView workbookViewId="0"/>
  </sheetViews>
  <sheetFormatPr baseColWidth="10" defaultRowHeight="14.4" x14ac:dyDescent="0.3"/>
  <cols>
    <col min="2" max="2" width="9.6640625" customWidth="1"/>
    <col min="3" max="3" width="26.44140625" customWidth="1"/>
    <col min="4" max="4" width="64.6640625" customWidth="1"/>
    <col min="5" max="5" width="22.6640625" customWidth="1"/>
    <col min="6" max="7" width="47.6640625" customWidth="1"/>
    <col min="8" max="8" width="40.6640625" customWidth="1"/>
    <col min="9" max="9" width="35.6640625" customWidth="1"/>
    <col min="10" max="10" width="40.6640625" customWidth="1"/>
    <col min="11" max="11" width="33.6640625" customWidth="1"/>
    <col min="12" max="12" width="40.6640625" customWidth="1"/>
    <col min="13" max="13" width="32.6640625" customWidth="1"/>
    <col min="14" max="14" width="40.6640625" customWidth="1"/>
    <col min="15" max="15" width="32.6640625" customWidth="1"/>
  </cols>
  <sheetData>
    <row r="1" spans="1:15" x14ac:dyDescent="0.3">
      <c r="A1" s="2" t="str">
        <f>HYPERLINK("#'Auswahl Auswertungsmodul'!A1", "Zurück zum Start")</f>
        <v>Zurück zum Start</v>
      </c>
    </row>
    <row r="2" spans="1:15" x14ac:dyDescent="0.3">
      <c r="A2" s="2" t="str">
        <f>HYPERLINK("#'Auswahl KEP'!A1", "Zurück")</f>
        <v>Zurück</v>
      </c>
    </row>
    <row r="3" spans="1:15" x14ac:dyDescent="0.3">
      <c r="B3" s="7" t="s">
        <v>6680</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863</v>
      </c>
      <c r="C7" s="6" t="s">
        <v>819</v>
      </c>
      <c r="D7" s="9" t="s">
        <v>4288</v>
      </c>
      <c r="E7" s="9" t="s">
        <v>1592</v>
      </c>
      <c r="F7" s="9" t="s">
        <v>593</v>
      </c>
      <c r="G7" s="9" t="s">
        <v>6675</v>
      </c>
      <c r="H7" s="9" t="s">
        <v>6676</v>
      </c>
      <c r="I7" s="9" t="s">
        <v>6677</v>
      </c>
      <c r="J7" s="9" t="s">
        <v>2073</v>
      </c>
      <c r="K7" s="9" t="s">
        <v>6678</v>
      </c>
      <c r="L7" s="9" t="s">
        <v>2651</v>
      </c>
      <c r="M7" s="9" t="s">
        <v>6679</v>
      </c>
      <c r="N7" s="9" t="s">
        <v>2073</v>
      </c>
      <c r="O7" s="9" t="s">
        <v>6678</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1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4-000000000000}">
  <dimension ref="A1:I7"/>
  <sheetViews>
    <sheetView workbookViewId="0"/>
  </sheetViews>
  <sheetFormatPr baseColWidth="10" defaultRowHeight="14.4" x14ac:dyDescent="0.3"/>
  <cols>
    <col min="2" max="2" width="9.6640625" customWidth="1"/>
    <col min="3" max="3" width="94.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KEP'!A1", "Zurück")</f>
        <v>Zurück</v>
      </c>
    </row>
    <row r="3" spans="1:9" x14ac:dyDescent="0.3">
      <c r="B3" s="7" t="s">
        <v>6931</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863</v>
      </c>
      <c r="C6" s="6" t="s">
        <v>819</v>
      </c>
      <c r="D6" s="9" t="s">
        <v>1892</v>
      </c>
      <c r="E6" s="9" t="s">
        <v>1617</v>
      </c>
      <c r="F6" s="9" t="s">
        <v>1579</v>
      </c>
      <c r="G6" s="9" t="s">
        <v>1586</v>
      </c>
      <c r="H6" s="9" t="s">
        <v>1580</v>
      </c>
      <c r="I6" s="9" t="s">
        <v>1580</v>
      </c>
    </row>
    <row r="7" spans="1:9" x14ac:dyDescent="0.3">
      <c r="B7" s="12" t="s">
        <v>864</v>
      </c>
      <c r="C7" s="12" t="s">
        <v>865</v>
      </c>
      <c r="D7" s="13" t="s">
        <v>1580</v>
      </c>
      <c r="E7" s="13" t="s">
        <v>1580</v>
      </c>
      <c r="F7" s="13" t="s">
        <v>1580</v>
      </c>
      <c r="G7" s="13" t="s">
        <v>1580</v>
      </c>
      <c r="H7" s="13" t="s">
        <v>1580</v>
      </c>
      <c r="I7" s="13"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1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4-000000000000}">
  <dimension ref="A1:E10"/>
  <sheetViews>
    <sheetView workbookViewId="0"/>
  </sheetViews>
  <sheetFormatPr baseColWidth="10" defaultRowHeight="14.4" x14ac:dyDescent="0.3"/>
  <cols>
    <col min="2" max="2" width="85.5546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KEP'!A1", "Zurück")</f>
        <v>Zurück</v>
      </c>
    </row>
    <row r="3" spans="1:5" x14ac:dyDescent="0.3">
      <c r="B3" s="7" t="s">
        <v>7336</v>
      </c>
    </row>
    <row r="4" spans="1:5" x14ac:dyDescent="0.3">
      <c r="B4" s="4" t="s">
        <v>7014</v>
      </c>
      <c r="C4" s="3" t="s">
        <v>7015</v>
      </c>
      <c r="D4" s="3" t="s">
        <v>7016</v>
      </c>
      <c r="E4" s="3" t="s">
        <v>7017</v>
      </c>
    </row>
    <row r="5" spans="1:5" x14ac:dyDescent="0.3">
      <c r="B5" s="6" t="s">
        <v>7324</v>
      </c>
      <c r="C5" s="5" t="s">
        <v>1594</v>
      </c>
      <c r="D5" s="5" t="s">
        <v>7325</v>
      </c>
      <c r="E5" s="5" t="s">
        <v>7229</v>
      </c>
    </row>
    <row r="6" spans="1:5" x14ac:dyDescent="0.3">
      <c r="B6" s="12" t="s">
        <v>7326</v>
      </c>
      <c r="C6" s="18" t="s">
        <v>1617</v>
      </c>
      <c r="D6" s="18" t="s">
        <v>7327</v>
      </c>
      <c r="E6" s="18" t="s">
        <v>7229</v>
      </c>
    </row>
    <row r="7" spans="1:5" x14ac:dyDescent="0.3">
      <c r="B7" s="6" t="s">
        <v>7328</v>
      </c>
      <c r="C7" s="5" t="s">
        <v>1617</v>
      </c>
      <c r="D7" s="5" t="s">
        <v>7327</v>
      </c>
      <c r="E7" s="5" t="s">
        <v>7329</v>
      </c>
    </row>
    <row r="8" spans="1:5" x14ac:dyDescent="0.3">
      <c r="B8" s="12" t="s">
        <v>7330</v>
      </c>
      <c r="C8" s="18" t="s">
        <v>1617</v>
      </c>
      <c r="D8" s="18" t="s">
        <v>7331</v>
      </c>
      <c r="E8" s="18" t="s">
        <v>7229</v>
      </c>
    </row>
    <row r="9" spans="1:5" x14ac:dyDescent="0.3">
      <c r="B9" s="6" t="s">
        <v>7332</v>
      </c>
      <c r="C9" s="5" t="s">
        <v>1617</v>
      </c>
      <c r="D9" s="5" t="s">
        <v>7333</v>
      </c>
      <c r="E9" s="5" t="s">
        <v>7329</v>
      </c>
    </row>
    <row r="10" spans="1:5" x14ac:dyDescent="0.3">
      <c r="B10" s="12" t="s">
        <v>3459</v>
      </c>
      <c r="C10" s="18" t="s">
        <v>1892</v>
      </c>
      <c r="D10" s="18" t="s">
        <v>7334</v>
      </c>
      <c r="E10" s="18" t="s">
        <v>7335</v>
      </c>
    </row>
  </sheetData>
  <pageMargins left="0.7" right="0.7" top="0.75" bottom="0.75" header="0.3" footer="0.3"/>
  <pageSetup paperSize="9" orientation="portrait" horizontalDpi="300" verticalDpi="30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WI-NI-A'!A1", "Zurück")</f>
        <v>Zurück</v>
      </c>
    </row>
  </sheetData>
  <pageMargins left="0.7" right="0.7" top="0.75" bottom="0.75" header="0.3" footer="0.3"/>
  <pageSetup paperSize="9" orientation="portrait" horizontalDpi="300" verticalDpi="300"/>
</worksheet>
</file>

<file path=xl/worksheets/sheet1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4-000000000000}">
  <dimension ref="A1:E8"/>
  <sheetViews>
    <sheetView workbookViewId="0"/>
  </sheetViews>
  <sheetFormatPr baseColWidth="10" defaultRowHeight="14.4" x14ac:dyDescent="0.3"/>
  <cols>
    <col min="2" max="2" width="9.6640625" customWidth="1"/>
    <col min="3" max="3" width="94.664062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KEP'!A1", "Zurück")</f>
        <v>Zurück</v>
      </c>
    </row>
    <row r="3" spans="1:5" x14ac:dyDescent="0.3">
      <c r="B3" s="7" t="s">
        <v>866</v>
      </c>
    </row>
    <row r="4" spans="1:5" x14ac:dyDescent="0.3">
      <c r="B4" s="25" t="s">
        <v>35</v>
      </c>
      <c r="C4" s="25" t="s">
        <v>394</v>
      </c>
      <c r="D4" s="21" t="s">
        <v>37</v>
      </c>
      <c r="E4" s="25" t="s">
        <v>37</v>
      </c>
    </row>
    <row r="5" spans="1:5" x14ac:dyDescent="0.3">
      <c r="B5" s="22"/>
      <c r="C5" s="22"/>
      <c r="D5" s="8" t="s">
        <v>38</v>
      </c>
      <c r="E5" s="8" t="s">
        <v>39</v>
      </c>
    </row>
    <row r="6" spans="1:5" ht="25.2" x14ac:dyDescent="0.3">
      <c r="B6" s="6" t="s">
        <v>863</v>
      </c>
      <c r="C6" s="6" t="s">
        <v>819</v>
      </c>
      <c r="D6" s="9" t="s">
        <v>592</v>
      </c>
      <c r="E6" s="9" t="s">
        <v>593</v>
      </c>
    </row>
    <row r="7" spans="1:5" ht="25.2" x14ac:dyDescent="0.3">
      <c r="B7" s="12" t="s">
        <v>864</v>
      </c>
      <c r="C7" s="12" t="s">
        <v>865</v>
      </c>
      <c r="D7" s="13" t="s">
        <v>51</v>
      </c>
      <c r="E7" s="13" t="s">
        <v>51</v>
      </c>
    </row>
    <row r="8" spans="1:5" ht="25.2" x14ac:dyDescent="0.3">
      <c r="B8" s="10" t="s">
        <v>52</v>
      </c>
      <c r="C8" s="10"/>
      <c r="D8" s="11" t="s">
        <v>592</v>
      </c>
      <c r="E8" s="11" t="s">
        <v>593</v>
      </c>
    </row>
  </sheetData>
  <mergeCells count="3">
    <mergeCell ref="B4:B5"/>
    <mergeCell ref="C4:C5"/>
    <mergeCell ref="D4:E4"/>
  </mergeCells>
  <pageMargins left="0.7" right="0.7" top="0.75" bottom="0.75" header="0.3" footer="0.3"/>
  <pageSetup paperSize="9" orientation="portrait" horizontalDpi="300" verticalDpi="300"/>
</worksheet>
</file>

<file path=xl/worksheets/sheet1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4-000000000000}">
  <dimension ref="A1:G8"/>
  <sheetViews>
    <sheetView workbookViewId="0"/>
  </sheetViews>
  <sheetFormatPr baseColWidth="10" defaultRowHeight="14.4" x14ac:dyDescent="0.3"/>
  <cols>
    <col min="2" max="2" width="9.6640625" customWidth="1"/>
    <col min="3" max="3" width="94.6640625" customWidth="1"/>
    <col min="4" max="4" width="39.6640625" customWidth="1"/>
    <col min="5" max="5" width="20.6640625" customWidth="1"/>
    <col min="6" max="7" width="20.44140625" customWidth="1"/>
  </cols>
  <sheetData>
    <row r="1" spans="1:7" x14ac:dyDescent="0.3">
      <c r="A1" s="2" t="str">
        <f>HYPERLINK("#'Auswahl Auswertungsmodul'!A1", "Zurück zum Start")</f>
        <v>Zurück zum Start</v>
      </c>
    </row>
    <row r="2" spans="1:7" x14ac:dyDescent="0.3">
      <c r="A2" s="2" t="str">
        <f>HYPERLINK("#'Auswahl KEP'!A1", "Zurück")</f>
        <v>Zurück</v>
      </c>
    </row>
    <row r="3" spans="1:7" x14ac:dyDescent="0.3">
      <c r="B3" s="7" t="s">
        <v>1380</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863</v>
      </c>
      <c r="C6" s="6" t="s">
        <v>819</v>
      </c>
      <c r="D6" s="9" t="s">
        <v>1378</v>
      </c>
      <c r="E6" s="9" t="s">
        <v>1379</v>
      </c>
      <c r="F6" s="9" t="s">
        <v>593</v>
      </c>
      <c r="G6" s="9" t="s">
        <v>593</v>
      </c>
    </row>
    <row r="7" spans="1:7" ht="25.2" x14ac:dyDescent="0.3">
      <c r="B7" s="12" t="s">
        <v>864</v>
      </c>
      <c r="C7" s="12" t="s">
        <v>865</v>
      </c>
      <c r="D7" s="13" t="s">
        <v>51</v>
      </c>
      <c r="E7" s="13" t="s">
        <v>51</v>
      </c>
      <c r="F7" s="13" t="s">
        <v>51</v>
      </c>
      <c r="G7" s="13" t="s">
        <v>51</v>
      </c>
    </row>
    <row r="8" spans="1:7" x14ac:dyDescent="0.3">
      <c r="B8"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4-000000000000}">
  <dimension ref="A1:D5"/>
  <sheetViews>
    <sheetView workbookViewId="0"/>
  </sheetViews>
  <sheetFormatPr baseColWidth="10" defaultRowHeight="14.4" x14ac:dyDescent="0.3"/>
  <cols>
    <col min="2" max="2" width="9.6640625" customWidth="1"/>
    <col min="3" max="3" width="26.44140625" customWidth="1"/>
    <col min="4" max="4" width="250.6640625" customWidth="1"/>
  </cols>
  <sheetData>
    <row r="1" spans="1:4" x14ac:dyDescent="0.3">
      <c r="A1" s="2" t="str">
        <f>HYPERLINK("#'Auswahl Auswertungsmodul'!A1", "Zurück zum Start")</f>
        <v>Zurück zum Start</v>
      </c>
    </row>
    <row r="2" spans="1:4" x14ac:dyDescent="0.3">
      <c r="A2" s="2" t="str">
        <f>HYPERLINK("#'Auswahl KEP'!A1", "Zurück")</f>
        <v>Zurück</v>
      </c>
    </row>
    <row r="3" spans="1:4" x14ac:dyDescent="0.3">
      <c r="B3" s="7" t="s">
        <v>1549</v>
      </c>
    </row>
    <row r="4" spans="1:4" x14ac:dyDescent="0.3">
      <c r="B4" s="3" t="s">
        <v>35</v>
      </c>
      <c r="C4" s="4" t="s">
        <v>394</v>
      </c>
      <c r="D4" s="4" t="s">
        <v>1101</v>
      </c>
    </row>
    <row r="5" spans="1:4" ht="138.6" x14ac:dyDescent="0.3">
      <c r="B5" s="5" t="s">
        <v>863</v>
      </c>
      <c r="C5" s="6" t="s">
        <v>819</v>
      </c>
      <c r="D5" s="6" t="s">
        <v>1548</v>
      </c>
    </row>
  </sheetData>
  <pageMargins left="0.7" right="0.7" top="0.75" bottom="0.75" header="0.3" footer="0.3"/>
  <pageSetup paperSize="9" orientation="portrait" horizontalDpi="300" verticalDpi="300"/>
</worksheet>
</file>

<file path=xl/worksheets/sheet1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4-000000000000}">
  <dimension ref="A1:G7"/>
  <sheetViews>
    <sheetView workbookViewId="0"/>
  </sheetViews>
  <sheetFormatPr baseColWidth="10" defaultRowHeight="14.4" x14ac:dyDescent="0.3"/>
  <cols>
    <col min="2" max="2" width="9.6640625" customWidth="1"/>
    <col min="3" max="3" width="94.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KEP'!A1", "Zurück")</f>
        <v>Zurück</v>
      </c>
    </row>
    <row r="3" spans="1:7" x14ac:dyDescent="0.3">
      <c r="B3" s="7" t="s">
        <v>2074</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863</v>
      </c>
      <c r="C6" s="6" t="s">
        <v>819</v>
      </c>
      <c r="D6" s="9" t="s">
        <v>1892</v>
      </c>
      <c r="E6" s="9" t="s">
        <v>593</v>
      </c>
      <c r="F6" s="9" t="s">
        <v>2073</v>
      </c>
      <c r="G6" s="9" t="s">
        <v>593</v>
      </c>
    </row>
    <row r="7" spans="1:7" ht="25.2" x14ac:dyDescent="0.3">
      <c r="B7" s="12" t="s">
        <v>864</v>
      </c>
      <c r="C7" s="12" t="s">
        <v>865</v>
      </c>
      <c r="D7" s="13" t="s">
        <v>1580</v>
      </c>
      <c r="E7" s="13" t="s">
        <v>51</v>
      </c>
      <c r="F7" s="13" t="s">
        <v>51</v>
      </c>
      <c r="G7" s="13" t="s">
        <v>51</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4-000000000000}">
  <dimension ref="A1:E5"/>
  <sheetViews>
    <sheetView workbookViewId="0"/>
  </sheetViews>
  <sheetFormatPr baseColWidth="10" defaultRowHeight="14.4" x14ac:dyDescent="0.3"/>
  <cols>
    <col min="2" max="2" width="9.6640625" customWidth="1"/>
    <col min="3" max="3" width="26.44140625" customWidth="1"/>
    <col min="4" max="4" width="9.6640625" customWidth="1"/>
    <col min="5" max="5" width="145.6640625" customWidth="1"/>
  </cols>
  <sheetData>
    <row r="1" spans="1:5" x14ac:dyDescent="0.3">
      <c r="A1" s="2" t="str">
        <f>HYPERLINK("#'Auswahl Auswertungsmodul'!A1", "Zurück zum Start")</f>
        <v>Zurück zum Start</v>
      </c>
    </row>
    <row r="2" spans="1:5" x14ac:dyDescent="0.3">
      <c r="A2" s="2" t="str">
        <f>HYPERLINK("#'Auswahl KEP'!A1", "Zurück")</f>
        <v>Zurück</v>
      </c>
    </row>
    <row r="3" spans="1:5" x14ac:dyDescent="0.3">
      <c r="B3" s="7" t="s">
        <v>2266</v>
      </c>
    </row>
    <row r="4" spans="1:5" x14ac:dyDescent="0.3">
      <c r="B4" s="3" t="s">
        <v>35</v>
      </c>
      <c r="C4" s="4" t="s">
        <v>394</v>
      </c>
      <c r="D4" s="3" t="s">
        <v>1765</v>
      </c>
      <c r="E4" s="4" t="s">
        <v>1101</v>
      </c>
    </row>
    <row r="5" spans="1:5" x14ac:dyDescent="0.3">
      <c r="B5" s="5" t="s">
        <v>863</v>
      </c>
      <c r="C5" s="6" t="s">
        <v>819</v>
      </c>
      <c r="D5" s="5" t="s">
        <v>9</v>
      </c>
      <c r="E5" s="6" t="s">
        <v>2265</v>
      </c>
    </row>
  </sheetData>
  <pageMargins left="0.7" right="0.7" top="0.75" bottom="0.75" header="0.3" footer="0.3"/>
  <pageSetup paperSize="9" orientation="portrait" horizontalDpi="300" verticalDpi="300"/>
</worksheet>
</file>

<file path=xl/worksheets/sheet1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4-000000000000}">
  <dimension ref="A1:H7"/>
  <sheetViews>
    <sheetView workbookViewId="0"/>
  </sheetViews>
  <sheetFormatPr baseColWidth="10" defaultRowHeight="14.4" x14ac:dyDescent="0.3"/>
  <cols>
    <col min="2" max="2" width="9.6640625" customWidth="1"/>
    <col min="3" max="3" width="94.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KEP'!A1", "Zurück")</f>
        <v>Zurück</v>
      </c>
    </row>
    <row r="3" spans="1:8" x14ac:dyDescent="0.3">
      <c r="B3" s="7" t="s">
        <v>2653</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863</v>
      </c>
      <c r="C6" s="6" t="s">
        <v>819</v>
      </c>
      <c r="D6" s="9" t="s">
        <v>1892</v>
      </c>
      <c r="E6" s="9" t="s">
        <v>1213</v>
      </c>
      <c r="F6" s="9" t="s">
        <v>2651</v>
      </c>
      <c r="G6" s="9" t="s">
        <v>2652</v>
      </c>
      <c r="H6" s="9" t="s">
        <v>1213</v>
      </c>
    </row>
    <row r="7" spans="1:8" ht="25.2" x14ac:dyDescent="0.3">
      <c r="B7" s="12" t="s">
        <v>864</v>
      </c>
      <c r="C7" s="12" t="s">
        <v>865</v>
      </c>
      <c r="D7" s="13" t="s">
        <v>1580</v>
      </c>
      <c r="E7" s="13" t="s">
        <v>51</v>
      </c>
      <c r="F7" s="13" t="s">
        <v>51</v>
      </c>
      <c r="G7" s="13" t="s">
        <v>51</v>
      </c>
      <c r="H7" s="13" t="s">
        <v>51</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4-000000000000}">
  <dimension ref="A1:E7"/>
  <sheetViews>
    <sheetView workbookViewId="0"/>
  </sheetViews>
  <sheetFormatPr baseColWidth="10" defaultRowHeight="14.4" x14ac:dyDescent="0.3"/>
  <cols>
    <col min="2" max="2" width="9.6640625" customWidth="1"/>
    <col min="3" max="3" width="30.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KEP'!A1", "Zurück")</f>
        <v>Zurück</v>
      </c>
    </row>
    <row r="3" spans="1:5" x14ac:dyDescent="0.3">
      <c r="B3" s="7" t="s">
        <v>2861</v>
      </c>
    </row>
    <row r="4" spans="1:5" x14ac:dyDescent="0.3">
      <c r="B4" s="3" t="s">
        <v>35</v>
      </c>
      <c r="C4" s="4" t="s">
        <v>394</v>
      </c>
      <c r="D4" s="3" t="s">
        <v>1765</v>
      </c>
      <c r="E4" s="4" t="s">
        <v>1101</v>
      </c>
    </row>
    <row r="5" spans="1:5" x14ac:dyDescent="0.3">
      <c r="B5" s="5" t="s">
        <v>863</v>
      </c>
      <c r="C5" s="6" t="s">
        <v>819</v>
      </c>
      <c r="D5" s="5" t="s">
        <v>26</v>
      </c>
      <c r="E5" s="6" t="s">
        <v>1159</v>
      </c>
    </row>
    <row r="6" spans="1:5" ht="37.799999999999997" x14ac:dyDescent="0.3">
      <c r="B6" s="18" t="s">
        <v>863</v>
      </c>
      <c r="C6" s="12" t="s">
        <v>819</v>
      </c>
      <c r="D6" s="18" t="s">
        <v>30</v>
      </c>
      <c r="E6" s="12" t="s">
        <v>2859</v>
      </c>
    </row>
    <row r="7" spans="1:5" x14ac:dyDescent="0.3">
      <c r="B7" s="5" t="s">
        <v>863</v>
      </c>
      <c r="C7" s="6" t="s">
        <v>819</v>
      </c>
      <c r="D7" s="5" t="s">
        <v>32</v>
      </c>
      <c r="E7" s="6" t="s">
        <v>2860</v>
      </c>
    </row>
  </sheetData>
  <pageMargins left="0.7" right="0.7" top="0.75" bottom="0.75" header="0.3" footer="0.3"/>
  <pageSetup paperSize="9" orientation="portrait" horizontalDpi="300" verticalDpi="300"/>
</worksheet>
</file>

<file path=xl/worksheets/sheet1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4-000000000000}">
  <dimension ref="A1:H7"/>
  <sheetViews>
    <sheetView workbookViewId="0"/>
  </sheetViews>
  <sheetFormatPr baseColWidth="10" defaultRowHeight="14.4" x14ac:dyDescent="0.3"/>
  <cols>
    <col min="2" max="2" width="9.6640625" customWidth="1"/>
    <col min="3" max="3" width="94.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KEP'!A1", "Zurück")</f>
        <v>Zurück</v>
      </c>
    </row>
    <row r="3" spans="1:8" x14ac:dyDescent="0.3">
      <c r="B3" s="7" t="s">
        <v>3112</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863</v>
      </c>
      <c r="C6" s="6" t="s">
        <v>819</v>
      </c>
      <c r="D6" s="9" t="s">
        <v>1892</v>
      </c>
      <c r="E6" s="9" t="s">
        <v>2651</v>
      </c>
      <c r="F6" s="9" t="s">
        <v>593</v>
      </c>
      <c r="G6" s="9" t="s">
        <v>593</v>
      </c>
      <c r="H6" s="9" t="s">
        <v>2073</v>
      </c>
    </row>
    <row r="7" spans="1:8" ht="25.2" x14ac:dyDescent="0.3">
      <c r="B7" s="12" t="s">
        <v>864</v>
      </c>
      <c r="C7" s="12" t="s">
        <v>865</v>
      </c>
      <c r="D7" s="13" t="s">
        <v>1580</v>
      </c>
      <c r="E7" s="13" t="s">
        <v>51</v>
      </c>
      <c r="F7" s="13" t="s">
        <v>51</v>
      </c>
      <c r="G7" s="13" t="s">
        <v>51</v>
      </c>
      <c r="H7" s="13" t="s">
        <v>51</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4-000000000000}">
  <dimension ref="A1:E6"/>
  <sheetViews>
    <sheetView workbookViewId="0"/>
  </sheetViews>
  <sheetFormatPr baseColWidth="10" defaultRowHeight="14.4" x14ac:dyDescent="0.3"/>
  <cols>
    <col min="2" max="2" width="9.6640625" customWidth="1"/>
    <col min="3" max="3" width="30.6640625" customWidth="1"/>
    <col min="4" max="4" width="9.6640625" customWidth="1"/>
    <col min="5" max="5" width="168.6640625" customWidth="1"/>
  </cols>
  <sheetData>
    <row r="1" spans="1:5" x14ac:dyDescent="0.3">
      <c r="A1" s="2" t="str">
        <f>HYPERLINK("#'Auswahl Auswertungsmodul'!A1", "Zurück zum Start")</f>
        <v>Zurück zum Start</v>
      </c>
    </row>
    <row r="2" spans="1:5" x14ac:dyDescent="0.3">
      <c r="A2" s="2" t="str">
        <f>HYPERLINK("#'Auswahl KEP'!A1", "Zurück")</f>
        <v>Zurück</v>
      </c>
    </row>
    <row r="3" spans="1:5" x14ac:dyDescent="0.3">
      <c r="B3" s="7" t="s">
        <v>3254</v>
      </c>
    </row>
    <row r="4" spans="1:5" x14ac:dyDescent="0.3">
      <c r="B4" s="3" t="s">
        <v>35</v>
      </c>
      <c r="C4" s="4" t="s">
        <v>394</v>
      </c>
      <c r="D4" s="3" t="s">
        <v>1765</v>
      </c>
      <c r="E4" s="4" t="s">
        <v>1101</v>
      </c>
    </row>
    <row r="5" spans="1:5" x14ac:dyDescent="0.3">
      <c r="B5" s="5" t="s">
        <v>863</v>
      </c>
      <c r="C5" s="6" t="s">
        <v>819</v>
      </c>
      <c r="D5" s="5" t="s">
        <v>14</v>
      </c>
      <c r="E5" s="6" t="s">
        <v>3252</v>
      </c>
    </row>
    <row r="6" spans="1:5" ht="37.799999999999997" x14ac:dyDescent="0.3">
      <c r="B6" s="18" t="s">
        <v>863</v>
      </c>
      <c r="C6" s="12" t="s">
        <v>819</v>
      </c>
      <c r="D6" s="18" t="s">
        <v>22</v>
      </c>
      <c r="E6" s="12" t="s">
        <v>3253</v>
      </c>
    </row>
  </sheetData>
  <pageMargins left="0.7" right="0.7" top="0.75" bottom="0.75" header="0.3" footer="0.3"/>
  <pageSetup paperSize="9" orientation="portrait" horizontalDpi="300" verticalDpi="300"/>
</worksheet>
</file>

<file path=xl/worksheets/sheet1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4-000000000000}">
  <dimension ref="A1:G7"/>
  <sheetViews>
    <sheetView workbookViewId="0"/>
  </sheetViews>
  <sheetFormatPr baseColWidth="10" defaultRowHeight="14.4" x14ac:dyDescent="0.3"/>
  <cols>
    <col min="2" max="2" width="9.6640625" customWidth="1"/>
    <col min="3" max="3" width="94.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KEP'!A1", "Zurück")</f>
        <v>Zurück</v>
      </c>
    </row>
    <row r="3" spans="1:7" x14ac:dyDescent="0.3">
      <c r="B3" s="7" t="s">
        <v>3395</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863</v>
      </c>
      <c r="C6" s="6" t="s">
        <v>819</v>
      </c>
      <c r="D6" s="9" t="s">
        <v>83</v>
      </c>
      <c r="E6" s="9" t="s">
        <v>2689</v>
      </c>
      <c r="F6" s="9" t="s">
        <v>83</v>
      </c>
      <c r="G6" s="9" t="s">
        <v>878</v>
      </c>
    </row>
    <row r="7" spans="1:7" ht="25.2" x14ac:dyDescent="0.3">
      <c r="B7" s="12" t="s">
        <v>864</v>
      </c>
      <c r="C7" s="12" t="s">
        <v>865</v>
      </c>
      <c r="D7" s="13" t="s">
        <v>51</v>
      </c>
      <c r="E7" s="13" t="s">
        <v>51</v>
      </c>
      <c r="F7" s="13" t="s">
        <v>51</v>
      </c>
      <c r="G7" s="13" t="s">
        <v>51</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K10"/>
  <sheetViews>
    <sheetView workbookViewId="0"/>
  </sheetViews>
  <sheetFormatPr baseColWidth="10" defaultRowHeight="14.4" x14ac:dyDescent="0.3"/>
  <cols>
    <col min="2" max="2" width="9.6640625" customWidth="1"/>
    <col min="3" max="3" width="108.777343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WI-NI-A'!A1", "Zurück")</f>
        <v>Zurück</v>
      </c>
    </row>
    <row r="3" spans="1:11" x14ac:dyDescent="0.3">
      <c r="B3" s="7" t="s">
        <v>4502</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682</v>
      </c>
      <c r="C6" s="6" t="s">
        <v>683</v>
      </c>
      <c r="D6" s="6" t="s">
        <v>1621</v>
      </c>
      <c r="E6" s="9" t="s">
        <v>1580</v>
      </c>
      <c r="F6" s="9" t="s">
        <v>1580</v>
      </c>
      <c r="G6" s="9" t="s">
        <v>1580</v>
      </c>
      <c r="H6" s="9" t="s">
        <v>1580</v>
      </c>
      <c r="I6" s="9" t="s">
        <v>1587</v>
      </c>
      <c r="J6" s="9" t="s">
        <v>1580</v>
      </c>
      <c r="K6" s="9" t="s">
        <v>1587</v>
      </c>
    </row>
    <row r="7" spans="1:11" x14ac:dyDescent="0.3">
      <c r="B7" s="6" t="s">
        <v>682</v>
      </c>
      <c r="C7" s="6" t="s">
        <v>683</v>
      </c>
      <c r="D7" s="6" t="s">
        <v>4452</v>
      </c>
      <c r="E7" s="9" t="s">
        <v>1580</v>
      </c>
      <c r="F7" s="9" t="s">
        <v>1580</v>
      </c>
      <c r="G7" s="9" t="s">
        <v>1580</v>
      </c>
      <c r="H7" s="9" t="s">
        <v>1580</v>
      </c>
      <c r="I7" s="9" t="s">
        <v>1580</v>
      </c>
      <c r="J7" s="9" t="s">
        <v>1580</v>
      </c>
      <c r="K7" s="9" t="s">
        <v>1580</v>
      </c>
    </row>
    <row r="8" spans="1:11" x14ac:dyDescent="0.3">
      <c r="B8" s="6" t="s">
        <v>684</v>
      </c>
      <c r="C8" s="6" t="s">
        <v>685</v>
      </c>
      <c r="D8" s="6" t="s">
        <v>1621</v>
      </c>
      <c r="E8" s="9" t="s">
        <v>1580</v>
      </c>
      <c r="F8" s="9" t="s">
        <v>1580</v>
      </c>
      <c r="G8" s="9" t="s">
        <v>1580</v>
      </c>
      <c r="H8" s="9" t="s">
        <v>1580</v>
      </c>
      <c r="I8" s="9" t="s">
        <v>1580</v>
      </c>
      <c r="J8" s="9" t="s">
        <v>1580</v>
      </c>
      <c r="K8" s="9" t="s">
        <v>1580</v>
      </c>
    </row>
    <row r="9" spans="1:11" x14ac:dyDescent="0.3">
      <c r="B9" s="6" t="s">
        <v>684</v>
      </c>
      <c r="C9" s="6" t="s">
        <v>685</v>
      </c>
      <c r="D9" s="6" t="s">
        <v>4452</v>
      </c>
      <c r="E9" s="9" t="s">
        <v>1580</v>
      </c>
      <c r="F9" s="9" t="s">
        <v>1580</v>
      </c>
      <c r="G9" s="9" t="s">
        <v>1580</v>
      </c>
      <c r="H9" s="9" t="s">
        <v>1580</v>
      </c>
      <c r="I9" s="9" t="s">
        <v>1580</v>
      </c>
      <c r="J9" s="9" t="s">
        <v>1580</v>
      </c>
      <c r="K9" s="9" t="s">
        <v>1580</v>
      </c>
    </row>
    <row r="10" spans="1:11" x14ac:dyDescent="0.3">
      <c r="B10"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4-000000000000}">
  <dimension ref="A1:H21"/>
  <sheetViews>
    <sheetView workbookViewId="0"/>
  </sheetViews>
  <sheetFormatPr baseColWidth="10" defaultRowHeight="14.4" x14ac:dyDescent="0.3"/>
  <cols>
    <col min="2" max="2" width="81.3320312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KEP'!A1", "Zurück")</f>
        <v>Zurück</v>
      </c>
    </row>
    <row r="3" spans="1:8" x14ac:dyDescent="0.3">
      <c r="B3" s="7" t="s">
        <v>4289</v>
      </c>
    </row>
    <row r="4" spans="1:8" x14ac:dyDescent="0.3">
      <c r="B4" s="4" t="s">
        <v>3417</v>
      </c>
      <c r="C4" s="19" t="s">
        <v>3418</v>
      </c>
      <c r="D4" s="19" t="s">
        <v>3812</v>
      </c>
      <c r="E4" s="19" t="s">
        <v>3420</v>
      </c>
      <c r="F4" s="19" t="s">
        <v>3421</v>
      </c>
      <c r="G4" s="19" t="s">
        <v>3422</v>
      </c>
      <c r="H4" s="19" t="s">
        <v>3423</v>
      </c>
    </row>
    <row r="5" spans="1:8" ht="25.2" x14ac:dyDescent="0.3">
      <c r="B5" s="6" t="s">
        <v>3424</v>
      </c>
      <c r="C5" s="9" t="s">
        <v>3523</v>
      </c>
      <c r="D5" s="9" t="s">
        <v>4282</v>
      </c>
      <c r="E5" s="9" t="s">
        <v>1580</v>
      </c>
      <c r="F5" s="9" t="s">
        <v>106</v>
      </c>
      <c r="G5" s="9" t="s">
        <v>1602</v>
      </c>
      <c r="H5" s="9" t="s">
        <v>1602</v>
      </c>
    </row>
    <row r="6" spans="1:8" ht="25.2" x14ac:dyDescent="0.3">
      <c r="B6" s="12" t="s">
        <v>3427</v>
      </c>
      <c r="C6" s="13" t="s">
        <v>1674</v>
      </c>
      <c r="D6" s="13" t="s">
        <v>2466</v>
      </c>
      <c r="E6" s="13" t="s">
        <v>1580</v>
      </c>
      <c r="F6" s="13" t="s">
        <v>86</v>
      </c>
      <c r="G6" s="13" t="s">
        <v>87</v>
      </c>
      <c r="H6" s="13" t="s">
        <v>87</v>
      </c>
    </row>
    <row r="7" spans="1:8" ht="25.2" x14ac:dyDescent="0.3">
      <c r="B7" s="6" t="s">
        <v>3431</v>
      </c>
      <c r="C7" s="9" t="s">
        <v>1693</v>
      </c>
      <c r="D7" s="9" t="s">
        <v>249</v>
      </c>
      <c r="E7" s="9" t="s">
        <v>3429</v>
      </c>
      <c r="F7" s="9" t="s">
        <v>3430</v>
      </c>
      <c r="G7" s="9" t="s">
        <v>3430</v>
      </c>
      <c r="H7" s="9" t="s">
        <v>3430</v>
      </c>
    </row>
    <row r="8" spans="1:8" ht="25.2" x14ac:dyDescent="0.3">
      <c r="B8" s="12" t="s">
        <v>3433</v>
      </c>
      <c r="C8" s="13" t="s">
        <v>3442</v>
      </c>
      <c r="D8" s="13" t="s">
        <v>4283</v>
      </c>
      <c r="E8" s="13" t="s">
        <v>1580</v>
      </c>
      <c r="F8" s="13" t="s">
        <v>1015</v>
      </c>
      <c r="G8" s="13" t="s">
        <v>48</v>
      </c>
      <c r="H8" s="13" t="s">
        <v>83</v>
      </c>
    </row>
    <row r="9" spans="1:8" ht="25.2" x14ac:dyDescent="0.3">
      <c r="B9" s="6" t="s">
        <v>3435</v>
      </c>
      <c r="C9" s="9" t="s">
        <v>1578</v>
      </c>
      <c r="D9" s="9" t="s">
        <v>44</v>
      </c>
      <c r="E9" s="9" t="s">
        <v>3429</v>
      </c>
      <c r="F9" s="9" t="s">
        <v>3430</v>
      </c>
      <c r="G9" s="9" t="s">
        <v>3430</v>
      </c>
      <c r="H9" s="9" t="s">
        <v>3430</v>
      </c>
    </row>
    <row r="10" spans="1:8" ht="25.2" x14ac:dyDescent="0.3">
      <c r="B10" s="12" t="s">
        <v>3436</v>
      </c>
      <c r="C10" s="13" t="s">
        <v>1748</v>
      </c>
      <c r="D10" s="13" t="s">
        <v>3108</v>
      </c>
      <c r="E10" s="13" t="s">
        <v>1580</v>
      </c>
      <c r="F10" s="13" t="s">
        <v>211</v>
      </c>
      <c r="G10" s="13" t="s">
        <v>211</v>
      </c>
      <c r="H10" s="13" t="s">
        <v>51</v>
      </c>
    </row>
    <row r="11" spans="1:8" ht="25.2" x14ac:dyDescent="0.3">
      <c r="B11" s="6" t="s">
        <v>3439</v>
      </c>
      <c r="C11" s="9" t="s">
        <v>1691</v>
      </c>
      <c r="D11" s="9" t="s">
        <v>1023</v>
      </c>
      <c r="E11" s="9" t="s">
        <v>1580</v>
      </c>
      <c r="F11" s="9" t="s">
        <v>82</v>
      </c>
      <c r="G11" s="9" t="s">
        <v>83</v>
      </c>
      <c r="H11" s="9" t="s">
        <v>83</v>
      </c>
    </row>
    <row r="12" spans="1:8" ht="25.2" x14ac:dyDescent="0.3">
      <c r="B12" s="12" t="s">
        <v>3440</v>
      </c>
      <c r="C12" s="13" t="s">
        <v>1688</v>
      </c>
      <c r="D12" s="13" t="s">
        <v>1311</v>
      </c>
      <c r="E12" s="13" t="s">
        <v>1580</v>
      </c>
      <c r="F12" s="13" t="s">
        <v>1019</v>
      </c>
      <c r="G12" s="13" t="s">
        <v>83</v>
      </c>
      <c r="H12" s="13" t="s">
        <v>87</v>
      </c>
    </row>
    <row r="13" spans="1:8" ht="25.2" x14ac:dyDescent="0.3">
      <c r="B13" s="6" t="s">
        <v>3441</v>
      </c>
      <c r="C13" s="9" t="s">
        <v>3666</v>
      </c>
      <c r="D13" s="9" t="s">
        <v>4284</v>
      </c>
      <c r="E13" s="9" t="s">
        <v>1580</v>
      </c>
      <c r="F13" s="9" t="s">
        <v>76</v>
      </c>
      <c r="G13" s="9" t="s">
        <v>77</v>
      </c>
      <c r="H13" s="9" t="s">
        <v>77</v>
      </c>
    </row>
    <row r="14" spans="1:8" ht="25.2" x14ac:dyDescent="0.3">
      <c r="B14" s="12" t="s">
        <v>3444</v>
      </c>
      <c r="C14" s="13" t="s">
        <v>4285</v>
      </c>
      <c r="D14" s="13" t="s">
        <v>4286</v>
      </c>
      <c r="E14" s="13" t="s">
        <v>1580</v>
      </c>
      <c r="F14" s="13" t="s">
        <v>228</v>
      </c>
      <c r="G14" s="13" t="s">
        <v>229</v>
      </c>
      <c r="H14" s="13" t="s">
        <v>229</v>
      </c>
    </row>
    <row r="15" spans="1:8" ht="25.2" x14ac:dyDescent="0.3">
      <c r="B15" s="6" t="s">
        <v>3447</v>
      </c>
      <c r="C15" s="9" t="s">
        <v>1756</v>
      </c>
      <c r="D15" s="9" t="s">
        <v>4149</v>
      </c>
      <c r="E15" s="9" t="s">
        <v>1580</v>
      </c>
      <c r="F15" s="9" t="s">
        <v>966</v>
      </c>
      <c r="G15" s="9" t="s">
        <v>965</v>
      </c>
      <c r="H15" s="9" t="s">
        <v>1007</v>
      </c>
    </row>
    <row r="16" spans="1:8" ht="25.2" x14ac:dyDescent="0.3">
      <c r="B16" s="12" t="s">
        <v>3450</v>
      </c>
      <c r="C16" s="13" t="s">
        <v>1945</v>
      </c>
      <c r="D16" s="13" t="s">
        <v>1946</v>
      </c>
      <c r="E16" s="13" t="s">
        <v>1580</v>
      </c>
      <c r="F16" s="13" t="s">
        <v>87</v>
      </c>
      <c r="G16" s="13" t="s">
        <v>87</v>
      </c>
      <c r="H16" s="13" t="s">
        <v>51</v>
      </c>
    </row>
    <row r="17" spans="2:8" ht="25.2" x14ac:dyDescent="0.3">
      <c r="B17" s="6" t="s">
        <v>3452</v>
      </c>
      <c r="C17" s="9" t="s">
        <v>1600</v>
      </c>
      <c r="D17" s="9" t="s">
        <v>107</v>
      </c>
      <c r="E17" s="9" t="s">
        <v>3429</v>
      </c>
      <c r="F17" s="9" t="s">
        <v>3430</v>
      </c>
      <c r="G17" s="9" t="s">
        <v>3430</v>
      </c>
      <c r="H17" s="9" t="s">
        <v>3430</v>
      </c>
    </row>
    <row r="18" spans="2:8" ht="25.2" x14ac:dyDescent="0.3">
      <c r="B18" s="12" t="s">
        <v>3453</v>
      </c>
      <c r="C18" s="13" t="s">
        <v>1751</v>
      </c>
      <c r="D18" s="13" t="s">
        <v>367</v>
      </c>
      <c r="E18" s="13" t="s">
        <v>3429</v>
      </c>
      <c r="F18" s="13" t="s">
        <v>3430</v>
      </c>
      <c r="G18" s="13" t="s">
        <v>3430</v>
      </c>
      <c r="H18" s="13" t="s">
        <v>3430</v>
      </c>
    </row>
    <row r="19" spans="2:8" ht="25.2" x14ac:dyDescent="0.3">
      <c r="B19" s="6" t="s">
        <v>3455</v>
      </c>
      <c r="C19" s="9" t="s">
        <v>1739</v>
      </c>
      <c r="D19" s="9" t="s">
        <v>1927</v>
      </c>
      <c r="E19" s="9" t="s">
        <v>1580</v>
      </c>
      <c r="F19" s="9" t="s">
        <v>82</v>
      </c>
      <c r="G19" s="9" t="s">
        <v>83</v>
      </c>
      <c r="H19" s="9" t="s">
        <v>83</v>
      </c>
    </row>
    <row r="20" spans="2:8" ht="25.2" x14ac:dyDescent="0.3">
      <c r="B20" s="12" t="s">
        <v>3457</v>
      </c>
      <c r="C20" s="13" t="s">
        <v>1945</v>
      </c>
      <c r="D20" s="13" t="s">
        <v>1946</v>
      </c>
      <c r="E20" s="13" t="s">
        <v>1580</v>
      </c>
      <c r="F20" s="13" t="s">
        <v>86</v>
      </c>
      <c r="G20" s="13" t="s">
        <v>87</v>
      </c>
      <c r="H20" s="13" t="s">
        <v>87</v>
      </c>
    </row>
    <row r="21" spans="2:8" ht="25.2" x14ac:dyDescent="0.3">
      <c r="B21" s="10" t="s">
        <v>3459</v>
      </c>
      <c r="C21" s="11" t="s">
        <v>4287</v>
      </c>
      <c r="D21" s="11" t="s">
        <v>4288</v>
      </c>
      <c r="E21" s="11" t="s">
        <v>1580</v>
      </c>
      <c r="F21" s="11" t="s">
        <v>1379</v>
      </c>
      <c r="G21" s="11" t="s">
        <v>2073</v>
      </c>
      <c r="H21" s="11" t="s">
        <v>1981</v>
      </c>
    </row>
  </sheetData>
  <pageMargins left="0.7" right="0.7" top="0.75" bottom="0.75" header="0.3" footer="0.3"/>
  <pageSetup paperSize="9" orientation="portrait" horizontalDpi="300" verticalDpi="300"/>
</worksheet>
</file>

<file path=xl/worksheets/sheet1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4-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KEP'!A1", "Zurück")</f>
        <v>Zurück</v>
      </c>
    </row>
  </sheetData>
  <pageMargins left="0.7" right="0.7" top="0.75" bottom="0.75" header="0.3" footer="0.3"/>
  <pageSetup paperSize="9" orientation="portrait" horizontalDpi="300" verticalDpi="300"/>
</worksheet>
</file>

<file path=xl/worksheets/sheet1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4-000000000000}">
  <dimension ref="A1:K10"/>
  <sheetViews>
    <sheetView workbookViewId="0"/>
  </sheetViews>
  <sheetFormatPr baseColWidth="10" defaultRowHeight="14.4" x14ac:dyDescent="0.3"/>
  <cols>
    <col min="2" max="2" width="9.6640625" customWidth="1"/>
    <col min="3" max="3" width="81.3320312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KEP'!A1", "Zurück")</f>
        <v>Zurück</v>
      </c>
    </row>
    <row r="3" spans="1:11" x14ac:dyDescent="0.3">
      <c r="B3" s="7" t="s">
        <v>4513</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863</v>
      </c>
      <c r="C6" s="6" t="s">
        <v>819</v>
      </c>
      <c r="D6" s="6" t="s">
        <v>1621</v>
      </c>
      <c r="E6" s="9" t="s">
        <v>1580</v>
      </c>
      <c r="F6" s="9" t="s">
        <v>1580</v>
      </c>
      <c r="G6" s="9" t="s">
        <v>1580</v>
      </c>
      <c r="H6" s="9" t="s">
        <v>1580</v>
      </c>
      <c r="I6" s="9" t="s">
        <v>1580</v>
      </c>
      <c r="J6" s="9" t="s">
        <v>1580</v>
      </c>
      <c r="K6" s="9" t="s">
        <v>1586</v>
      </c>
    </row>
    <row r="7" spans="1:11" x14ac:dyDescent="0.3">
      <c r="B7" s="6" t="s">
        <v>863</v>
      </c>
      <c r="C7" s="6" t="s">
        <v>819</v>
      </c>
      <c r="D7" s="6" t="s">
        <v>4452</v>
      </c>
      <c r="E7" s="9" t="s">
        <v>1580</v>
      </c>
      <c r="F7" s="9" t="s">
        <v>1580</v>
      </c>
      <c r="G7" s="9" t="s">
        <v>1580</v>
      </c>
      <c r="H7" s="9" t="s">
        <v>1580</v>
      </c>
      <c r="I7" s="9" t="s">
        <v>1580</v>
      </c>
      <c r="J7" s="9" t="s">
        <v>1580</v>
      </c>
      <c r="K7" s="9" t="s">
        <v>1580</v>
      </c>
    </row>
    <row r="8" spans="1:11" x14ac:dyDescent="0.3">
      <c r="B8" s="6" t="s">
        <v>864</v>
      </c>
      <c r="C8" s="6" t="s">
        <v>865</v>
      </c>
      <c r="D8" s="6" t="s">
        <v>1621</v>
      </c>
      <c r="E8" s="9" t="s">
        <v>1580</v>
      </c>
      <c r="F8" s="9" t="s">
        <v>1580</v>
      </c>
      <c r="G8" s="9" t="s">
        <v>1580</v>
      </c>
      <c r="H8" s="9" t="s">
        <v>1580</v>
      </c>
      <c r="I8" s="9" t="s">
        <v>1580</v>
      </c>
      <c r="J8" s="9" t="s">
        <v>1580</v>
      </c>
      <c r="K8" s="9" t="s">
        <v>1580</v>
      </c>
    </row>
    <row r="9" spans="1:11" x14ac:dyDescent="0.3">
      <c r="B9" s="6" t="s">
        <v>864</v>
      </c>
      <c r="C9" s="6" t="s">
        <v>865</v>
      </c>
      <c r="D9" s="6" t="s">
        <v>4452</v>
      </c>
      <c r="E9" s="9" t="s">
        <v>1580</v>
      </c>
      <c r="F9" s="9" t="s">
        <v>1580</v>
      </c>
      <c r="G9" s="9" t="s">
        <v>1580</v>
      </c>
      <c r="H9" s="9" t="s">
        <v>1580</v>
      </c>
      <c r="I9" s="9" t="s">
        <v>1580</v>
      </c>
      <c r="J9" s="9" t="s">
        <v>1580</v>
      </c>
      <c r="K9" s="9" t="s">
        <v>1580</v>
      </c>
    </row>
    <row r="10" spans="1:11" x14ac:dyDescent="0.3">
      <c r="B10"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C23"/>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HYPERLINK("#'WI-NI-S - K3_1_QI'!A1", "Qualitätsindikatoren: Übersicht über Auffälligkeiten und Qualitätssicherungsmaßnahmen gem. § 17 DeQS-RL")</f>
        <v>Qualitätsindikatoren: Übersicht über Auffälligkeiten und Qualitätssicherungsmaßnahmen gem. § 17 DeQS-RL</v>
      </c>
      <c r="C6" s="2" t="str">
        <f>HYPERLINK("#'WI-NI-S - K3_1_QI'!A1", "K3_1_QI")</f>
        <v>K3_1_QI</v>
      </c>
    </row>
    <row r="7" spans="1:3" x14ac:dyDescent="0.3">
      <c r="B7" s="2" t="str">
        <f>HYPERLINK("#'WI-NI-S - K3_2_QI'!A1", "Qualitätsindikatoren: Auffälligkeiten und Bewertungen nach Abschluss des Stellungnahmeverfahrens (AJ 2024)")</f>
        <v>Qualitätsindikatoren: Auffälligkeiten und Bewertungen nach Abschluss des Stellungnahmeverfahrens (AJ 2024)</v>
      </c>
      <c r="C7" s="2" t="str">
        <f>HYPERLINK("#'WI-NI-S - K3_2_QI'!A1", "K3_2_QI")</f>
        <v>K3_2_QI</v>
      </c>
    </row>
    <row r="8" spans="1:3" x14ac:dyDescent="0.3">
      <c r="B8" s="2" t="str">
        <f>HYPERLINK("#'WI-NI-S - K3_3_QI'!A1", "Qualitätsindikatoren: Wiederholte Auffälligkeiten (AJ 2024 und Vorjahre)")</f>
        <v>Qualitätsindikatoren: Wiederholte Auffälligkeiten (AJ 2024 und Vorjahre)</v>
      </c>
      <c r="C8" s="2" t="str">
        <f>HYPERLINK("#'WI-NI-S - K3_3_QI'!A1", "K3_3_QI")</f>
        <v>K3_3_QI</v>
      </c>
    </row>
    <row r="9" spans="1:3" x14ac:dyDescent="0.3">
      <c r="B9" s="2" t="str">
        <f>HYPERLINK("#'WI-NI-S - K3_4_QI'!A1", "Qualitätsindikatoren: Mehrfache Auffälligkeiten bei Leistungserbringern (AJ 2024)")</f>
        <v>Qualitätsindikatoren: Mehrfache Auffälligkeiten bei Leistungserbringern (AJ 2024)</v>
      </c>
      <c r="C9" s="2" t="str">
        <f>HYPERLINK("#'WI-NI-S - K3_4_QI'!A1", "K3_4_QI")</f>
        <v>K3_4_QI</v>
      </c>
    </row>
    <row r="10" spans="1:3" x14ac:dyDescent="0.3">
      <c r="B10" s="2" t="str">
        <f>HYPERLINK("#'WI-NI-S - K3_5_QI'!A1", "Auffälligkeiten und Stellungnahmeverfahren nach Fallzahl pro Qualitätsindikator (AJ 2024)")</f>
        <v>Auffälligkeiten und Stellungnahmeverfahren nach Fallzahl pro Qualitätsindikator (AJ 2024)</v>
      </c>
      <c r="C10" s="2" t="str">
        <f>HYPERLINK("#'WI-NI-S - K3_5_QI'!A1", "K3_5_QI")</f>
        <v>K3_5_QI</v>
      </c>
    </row>
    <row r="11" spans="1:3" x14ac:dyDescent="0.3">
      <c r="B11" s="2" t="str">
        <f>HYPERLINK("#'WI-NI-S - A_1_QI'!A1", "Qualitätsindikatoren: Art der Auffälligkeit (AJ 2024)")</f>
        <v>Qualitätsindikatoren: Art der Auffälligkeit (AJ 2024)</v>
      </c>
      <c r="C11" s="2" t="str">
        <f>HYPERLINK("#'WI-NI-S - A_1_QI'!A1", "A_1_QI")</f>
        <v>A_1_QI</v>
      </c>
    </row>
    <row r="12" spans="1:3" x14ac:dyDescent="0.3">
      <c r="B12" s="2" t="str">
        <f>HYPERLINK("#'WI-NI-S - A_2_QI_a'!A1", "Qualitätsindikatoren: Stellungnahmeverfahren (AJ 2024)")</f>
        <v>Qualitätsindikatoren: Stellungnahmeverfahren (AJ 2024)</v>
      </c>
      <c r="C12" s="2" t="str">
        <f>HYPERLINK("#'WI-NI-S - A_2_QI_a'!A1", "A_2_QI_a")</f>
        <v>A_2_QI_a</v>
      </c>
    </row>
    <row r="13" spans="1:3" x14ac:dyDescent="0.3">
      <c r="B13" s="2" t="str">
        <f>HYPERLINK("#'WI-NI-S - A_2_QI_b'!A1", "Qualitätsindikatoren: Freitextkommentare zur Nicht-Einleitung von Stellungnahmeverfahren (AJ 2024)")</f>
        <v>Qualitätsindikatoren: Freitextkommentare zur Nicht-Einleitung von Stellungnahmeverfahren (AJ 2024)</v>
      </c>
      <c r="C13" s="2" t="str">
        <f>HYPERLINK("#'WI-NI-S - A_2_QI_b'!A1", "A_2_QI_b")</f>
        <v>A_2_QI_b</v>
      </c>
    </row>
    <row r="14" spans="1:3" x14ac:dyDescent="0.3">
      <c r="B14" s="2" t="str">
        <f>HYPERLINK("#'WI-NI-S - A_4_QI_a'!A1", "Qualitätsindikatoren: Bewertung der qualitativ auffälligen Ergebnisse (AJ 2024)")</f>
        <v>Qualitätsindikatoren: Bewertung der qualitativ auffälligen Ergebnisse (AJ 2024)</v>
      </c>
      <c r="C14" s="2" t="str">
        <f>HYPERLINK("#'WI-NI-S - A_4_QI_a'!A1", "A_4_QI_a")</f>
        <v>A_4_QI_a</v>
      </c>
    </row>
    <row r="15" spans="1:3" x14ac:dyDescent="0.3">
      <c r="B15" s="2" t="str">
        <f>HYPERLINK("#'WI-NI-S - A_4_QI_b'!A1", "Qualitätsindikatoren: Freitextkommentare zur Bewertung der qualitativ auffälligen Ergebnisse (AJ 2024)")</f>
        <v>Qualitätsindikatoren: Freitextkommentare zur Bewertung der qualitativ auffälligen Ergebnisse (AJ 2024)</v>
      </c>
      <c r="C15" s="2" t="str">
        <f>HYPERLINK("#'WI-NI-S - A_4_QI_b'!A1", "A_4_QI_b")</f>
        <v>A_4_QI_b</v>
      </c>
    </row>
    <row r="16" spans="1:3" x14ac:dyDescent="0.3">
      <c r="B16" s="2" t="str">
        <f>HYPERLINK("#'WI-NI-S - A_6_QI_a'!A1", "Qualitätsindikatoren: Bewertung der qualitativ unauffälligen Ergebnisse (AJ 2024)")</f>
        <v>Qualitätsindikatoren: Bewertung der qualitativ unauffälligen Ergebnisse (AJ 2024)</v>
      </c>
      <c r="C16" s="2" t="str">
        <f>HYPERLINK("#'WI-NI-S - A_6_QI_a'!A1", "A_6_QI_a")</f>
        <v>A_6_QI_a</v>
      </c>
    </row>
    <row r="17" spans="2:3" x14ac:dyDescent="0.3">
      <c r="B17" s="2" t="str">
        <f>HYPERLINK("#'WI-NI-S - A_6_QI_b'!A1", "Qualitätsindikatoren: Freitextkommentare zur Bewertung der qualitativ unauffälligen Ergebnisse (AJ 2024)")</f>
        <v>Qualitätsindikatoren: Freitextkommentare zur Bewertung der qualitativ unauffälligen Ergebnisse (AJ 2024)</v>
      </c>
      <c r="C17" s="2" t="str">
        <f>HYPERLINK("#'WI-NI-S - A_6_QI_b'!A1", "A_6_QI_b")</f>
        <v>A_6_QI_b</v>
      </c>
    </row>
    <row r="18" spans="2:3" x14ac:dyDescent="0.3">
      <c r="B18" s="2" t="str">
        <f>HYPERLINK("#'WI-NI-S - A_8_QI_a'!A1", "Qualitätsindikatoren: Bewertung der Ergebnisse als Dokumentationsfehler oder Sonstiges (AJ 2024)")</f>
        <v>Qualitätsindikatoren: Bewertung der Ergebnisse als Dokumentationsfehler oder Sonstiges (AJ 2024)</v>
      </c>
      <c r="C18" s="2" t="str">
        <f>HYPERLINK("#'WI-NI-S - A_8_QI_a'!A1", "A_8_QI_a")</f>
        <v>A_8_QI_a</v>
      </c>
    </row>
    <row r="19" spans="2:3" x14ac:dyDescent="0.3">
      <c r="B19" s="2" t="str">
        <f>HYPERLINK("#'WI-NI-S - A_8_QI_b'!A1", "Qualitätsindikatoren: Freitextkommentare zur Bewertung der Ergebnisse als Dokumentationsfehler oder Sonstiges (AJ 2024)")</f>
        <v>Qualitätsindikatoren: Freitextkommentare zur Bewertung der Ergebnisse als Dokumentationsfehler oder Sonstiges (AJ 2024)</v>
      </c>
      <c r="C19" s="2" t="str">
        <f>HYPERLINK("#'WI-NI-S - A_8_QI_b'!A1", "A_8_QI_b")</f>
        <v>A_8_QI_b</v>
      </c>
    </row>
    <row r="20" spans="2:3" x14ac:dyDescent="0.3">
      <c r="B20" s="2" t="str">
        <f>HYPERLINK("#'WI-NI-S - A_9_QI'!A1", "Qualitätsindikatoren: Initiierung Maßnahmenstufe 1 und 2 (AJ 2024)")</f>
        <v>Qualitätsindikatoren: Initiierung Maßnahmenstufe 1 und 2 (AJ 2024)</v>
      </c>
      <c r="C20" s="2" t="str">
        <f>HYPERLINK("#'WI-NI-S - A_9_QI'!A1", "A_9_QI")</f>
        <v>A_9_QI</v>
      </c>
    </row>
    <row r="21" spans="2:3" x14ac:dyDescent="0.3">
      <c r="B21" s="2" t="str">
        <f>HYPERLINK("#'WI-NI-S - A_10_QI'!A1", "Qualitätsindikatoren: Ergebnisse nach Stellungnahmeverfahren pro Bundesland (AJ 2024)")</f>
        <v>Qualitätsindikatoren: Ergebnisse nach Stellungnahmeverfahren pro Bundesland (AJ 2024)</v>
      </c>
      <c r="C21" s="2" t="str">
        <f>HYPERLINK("#'WI-NI-S - A_10_QI'!A1", "A_10_QI")</f>
        <v>A_10_QI</v>
      </c>
    </row>
    <row r="22" spans="2:3" x14ac:dyDescent="0.3">
      <c r="B22" s="2" t="str">
        <f>HYPERLINK("#'WI-NI-S - A_12_QI'!A1", "Darstellung des Verlaufs der Bewertung (AJ 2024)")</f>
        <v>Darstellung des Verlaufs der Bewertung (AJ 2024)</v>
      </c>
      <c r="C22" s="2" t="str">
        <f>HYPERLINK("#'WI-NI-S - A_12_QI'!A1", "A_12_QI")</f>
        <v>A_12_QI</v>
      </c>
    </row>
    <row r="23" spans="2:3" x14ac:dyDescent="0.3">
      <c r="B23" s="2" t="str">
        <f>HYPERLINK("#'WI-NI-S - A_13_QI'!A1", "Qualitätsindikatoren: Art der Maßnahme in Maßnahmenstufe 1 (AJ 2023 und 2024)")</f>
        <v>Qualitätsindikatoren: Art der Maßnahme in Maßnahmenstufe 1 (AJ 2023 und 2024)</v>
      </c>
      <c r="C23" s="2" t="str">
        <f>HYPERLINK("#'WI-NI-S - A_13_QI'!A1", "A_13_QI")</f>
        <v>A_13_QI</v>
      </c>
    </row>
  </sheetData>
  <pageMargins left="0.7" right="0.7" top="0.75" bottom="0.75" header="0.3" footer="0.3"/>
  <pageSetup paperSize="9" orientation="portrait" horizontalDpi="300" verticalDpi="30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F30"/>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WI-NI-S'!A1", "Zurück")</f>
        <v>Zurück</v>
      </c>
    </row>
    <row r="3" spans="1:6" x14ac:dyDescent="0.3">
      <c r="B3" s="7" t="s">
        <v>5133</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1580</v>
      </c>
      <c r="D6" s="9" t="s">
        <v>3429</v>
      </c>
      <c r="E6" s="9" t="s">
        <v>5124</v>
      </c>
      <c r="F6" s="9" t="s">
        <v>3429</v>
      </c>
    </row>
    <row r="7" spans="1:6" x14ac:dyDescent="0.3">
      <c r="B7" s="10" t="s">
        <v>4873</v>
      </c>
      <c r="C7" s="9" t="s">
        <v>1580</v>
      </c>
      <c r="D7" s="9" t="s">
        <v>3429</v>
      </c>
      <c r="E7" s="9" t="s">
        <v>5125</v>
      </c>
      <c r="F7" s="9" t="s">
        <v>4530</v>
      </c>
    </row>
    <row r="8" spans="1:6" x14ac:dyDescent="0.3">
      <c r="B8" s="10" t="s">
        <v>4532</v>
      </c>
      <c r="C8" s="9" t="s">
        <v>1580</v>
      </c>
      <c r="D8" s="9" t="s">
        <v>3429</v>
      </c>
      <c r="E8" s="9" t="s">
        <v>5126</v>
      </c>
      <c r="F8" s="9" t="s">
        <v>5122</v>
      </c>
    </row>
    <row r="9" spans="1:6" x14ac:dyDescent="0.3">
      <c r="B9" s="9" t="s">
        <v>4535</v>
      </c>
      <c r="C9" s="9" t="s">
        <v>1580</v>
      </c>
      <c r="D9" s="9" t="s">
        <v>3429</v>
      </c>
      <c r="E9" s="9" t="s">
        <v>1580</v>
      </c>
      <c r="F9" s="9" t="s">
        <v>4536</v>
      </c>
    </row>
    <row r="10" spans="1:6" x14ac:dyDescent="0.3">
      <c r="B10" s="10" t="s">
        <v>4537</v>
      </c>
      <c r="C10" s="9" t="s">
        <v>1580</v>
      </c>
      <c r="D10" s="9" t="s">
        <v>3429</v>
      </c>
      <c r="E10" s="9" t="s">
        <v>5126</v>
      </c>
      <c r="F10" s="9" t="s">
        <v>4530</v>
      </c>
    </row>
    <row r="11" spans="1:6" x14ac:dyDescent="0.3">
      <c r="B11" s="9" t="s">
        <v>4879</v>
      </c>
      <c r="C11" s="9" t="s">
        <v>1580</v>
      </c>
      <c r="D11" s="9" t="s">
        <v>3429</v>
      </c>
      <c r="E11" s="9" t="s">
        <v>5126</v>
      </c>
      <c r="F11" s="9" t="s">
        <v>4530</v>
      </c>
    </row>
    <row r="12" spans="1:6" x14ac:dyDescent="0.3">
      <c r="B12" s="9" t="s">
        <v>4880</v>
      </c>
      <c r="C12" s="9" t="s">
        <v>1580</v>
      </c>
      <c r="D12" s="9" t="s">
        <v>3429</v>
      </c>
      <c r="E12" s="9" t="s">
        <v>1580</v>
      </c>
      <c r="F12" s="9" t="s">
        <v>4536</v>
      </c>
    </row>
    <row r="13" spans="1:6" x14ac:dyDescent="0.3">
      <c r="B13" s="9" t="s">
        <v>5080</v>
      </c>
      <c r="C13" s="9" t="s">
        <v>1580</v>
      </c>
      <c r="D13" s="9" t="s">
        <v>3429</v>
      </c>
      <c r="E13" s="9" t="s">
        <v>1580</v>
      </c>
      <c r="F13" s="9" t="s">
        <v>4536</v>
      </c>
    </row>
    <row r="14" spans="1:6" x14ac:dyDescent="0.3">
      <c r="B14" s="9" t="s">
        <v>4538</v>
      </c>
      <c r="C14" s="9" t="s">
        <v>1580</v>
      </c>
      <c r="D14" s="9" t="s">
        <v>3429</v>
      </c>
      <c r="E14" s="9" t="s">
        <v>1580</v>
      </c>
      <c r="F14" s="9" t="s">
        <v>4536</v>
      </c>
    </row>
    <row r="15" spans="1:6" x14ac:dyDescent="0.3">
      <c r="B15" s="23" t="s">
        <v>4539</v>
      </c>
      <c r="C15" s="24" t="s">
        <v>4523</v>
      </c>
      <c r="D15" s="24" t="s">
        <v>4523</v>
      </c>
      <c r="E15" s="24" t="s">
        <v>4523</v>
      </c>
      <c r="F15" s="24" t="s">
        <v>4523</v>
      </c>
    </row>
    <row r="16" spans="1:6" x14ac:dyDescent="0.3">
      <c r="B16" s="6" t="s">
        <v>4540</v>
      </c>
      <c r="C16" s="9" t="s">
        <v>1580</v>
      </c>
      <c r="D16" s="9" t="s">
        <v>3429</v>
      </c>
      <c r="E16" s="9" t="s">
        <v>1600</v>
      </c>
      <c r="F16" s="9" t="s">
        <v>5127</v>
      </c>
    </row>
    <row r="17" spans="2:6" x14ac:dyDescent="0.3">
      <c r="B17" s="6" t="s">
        <v>4543</v>
      </c>
      <c r="C17" s="9" t="s">
        <v>1580</v>
      </c>
      <c r="D17" s="9" t="s">
        <v>3429</v>
      </c>
      <c r="E17" s="9" t="s">
        <v>5078</v>
      </c>
      <c r="F17" s="9" t="s">
        <v>5128</v>
      </c>
    </row>
    <row r="18" spans="2:6" x14ac:dyDescent="0.3">
      <c r="B18" s="9" t="s">
        <v>4546</v>
      </c>
      <c r="C18" s="9" t="s">
        <v>1580</v>
      </c>
      <c r="D18" s="9" t="s">
        <v>3429</v>
      </c>
      <c r="E18" s="9" t="s">
        <v>5078</v>
      </c>
      <c r="F18" s="9" t="s">
        <v>4530</v>
      </c>
    </row>
    <row r="19" spans="2:6" x14ac:dyDescent="0.3">
      <c r="B19" s="9" t="s">
        <v>4547</v>
      </c>
      <c r="C19" s="9" t="s">
        <v>1580</v>
      </c>
      <c r="D19" s="9" t="s">
        <v>3429</v>
      </c>
      <c r="E19" s="9" t="s">
        <v>1580</v>
      </c>
      <c r="F19" s="9" t="s">
        <v>4536</v>
      </c>
    </row>
    <row r="20" spans="2:6" x14ac:dyDescent="0.3">
      <c r="B20" s="9" t="s">
        <v>4548</v>
      </c>
      <c r="C20" s="9" t="s">
        <v>1580</v>
      </c>
      <c r="D20" s="9" t="s">
        <v>3429</v>
      </c>
      <c r="E20" s="9" t="s">
        <v>1580</v>
      </c>
      <c r="F20" s="9" t="s">
        <v>4536</v>
      </c>
    </row>
    <row r="21" spans="2:6" x14ac:dyDescent="0.3">
      <c r="B21" s="6" t="s">
        <v>4549</v>
      </c>
      <c r="C21" s="9" t="s">
        <v>1580</v>
      </c>
      <c r="D21" s="9" t="s">
        <v>3429</v>
      </c>
      <c r="E21" s="9" t="s">
        <v>1580</v>
      </c>
      <c r="F21" s="9" t="s">
        <v>4536</v>
      </c>
    </row>
    <row r="22" spans="2:6" x14ac:dyDescent="0.3">
      <c r="B22" s="23" t="s">
        <v>4550</v>
      </c>
      <c r="C22" s="24" t="s">
        <v>4523</v>
      </c>
      <c r="D22" s="24" t="s">
        <v>4523</v>
      </c>
      <c r="E22" s="24" t="s">
        <v>4523</v>
      </c>
      <c r="F22" s="24" t="s">
        <v>4523</v>
      </c>
    </row>
    <row r="23" spans="2:6" x14ac:dyDescent="0.3">
      <c r="B23" s="6" t="s">
        <v>4551</v>
      </c>
      <c r="C23" s="9" t="s">
        <v>1580</v>
      </c>
      <c r="D23" s="9" t="s">
        <v>3429</v>
      </c>
      <c r="E23" s="9" t="s">
        <v>5129</v>
      </c>
      <c r="F23" s="9" t="s">
        <v>5130</v>
      </c>
    </row>
    <row r="24" spans="2:6" x14ac:dyDescent="0.3">
      <c r="B24" s="6" t="s">
        <v>4553</v>
      </c>
      <c r="C24" s="9" t="s">
        <v>1580</v>
      </c>
      <c r="D24" s="9" t="s">
        <v>3429</v>
      </c>
      <c r="E24" s="9" t="s">
        <v>1640</v>
      </c>
      <c r="F24" s="9" t="s">
        <v>5131</v>
      </c>
    </row>
    <row r="25" spans="2:6" x14ac:dyDescent="0.3">
      <c r="B25" s="6" t="s">
        <v>4898</v>
      </c>
      <c r="C25" s="9" t="s">
        <v>1580</v>
      </c>
      <c r="D25" s="9" t="s">
        <v>3429</v>
      </c>
      <c r="E25" s="9" t="s">
        <v>1587</v>
      </c>
      <c r="F25" s="9" t="s">
        <v>4659</v>
      </c>
    </row>
    <row r="26" spans="2:6" x14ac:dyDescent="0.3">
      <c r="B26" s="6" t="s">
        <v>4556</v>
      </c>
      <c r="C26" s="9" t="s">
        <v>1580</v>
      </c>
      <c r="D26" s="9" t="s">
        <v>3429</v>
      </c>
      <c r="E26" s="9" t="s">
        <v>1609</v>
      </c>
      <c r="F26" s="9" t="s">
        <v>5132</v>
      </c>
    </row>
    <row r="27" spans="2:6" x14ac:dyDescent="0.3">
      <c r="B27" s="23" t="s">
        <v>4558</v>
      </c>
      <c r="C27" s="24" t="s">
        <v>4523</v>
      </c>
      <c r="D27" s="24" t="s">
        <v>4523</v>
      </c>
      <c r="E27" s="24" t="s">
        <v>4523</v>
      </c>
      <c r="F27" s="24" t="s">
        <v>4523</v>
      </c>
    </row>
    <row r="28" spans="2:6" x14ac:dyDescent="0.3">
      <c r="B28" s="6" t="s">
        <v>4444</v>
      </c>
      <c r="C28" s="9" t="s">
        <v>1580</v>
      </c>
      <c r="D28" s="9" t="s">
        <v>4559</v>
      </c>
      <c r="E28" s="9" t="s">
        <v>1696</v>
      </c>
      <c r="F28" s="9" t="s">
        <v>4559</v>
      </c>
    </row>
    <row r="29" spans="2:6" x14ac:dyDescent="0.3">
      <c r="B29" s="6" t="s">
        <v>3288</v>
      </c>
      <c r="C29" s="9" t="s">
        <v>1580</v>
      </c>
      <c r="D29" s="9" t="s">
        <v>4559</v>
      </c>
      <c r="E29" s="9" t="s">
        <v>1580</v>
      </c>
      <c r="F29" s="9" t="s">
        <v>4559</v>
      </c>
    </row>
    <row r="30" spans="2:6" x14ac:dyDescent="0.3">
      <c r="B30" s="17" t="s">
        <v>4561</v>
      </c>
    </row>
  </sheetData>
  <mergeCells count="6">
    <mergeCell ref="B27:F27"/>
    <mergeCell ref="B4:B5"/>
    <mergeCell ref="C4:D4"/>
    <mergeCell ref="E4:F4"/>
    <mergeCell ref="B15:F15"/>
    <mergeCell ref="B22:F22"/>
  </mergeCells>
  <pageMargins left="0.7" right="0.7" top="0.75" bottom="0.75" header="0.3" footer="0.3"/>
  <pageSetup paperSize="9" orientation="portrait" horizontalDpi="300" verticalDpi="30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O10"/>
  <sheetViews>
    <sheetView workbookViewId="0"/>
  </sheetViews>
  <sheetFormatPr baseColWidth="10" defaultRowHeight="14.4" x14ac:dyDescent="0.3"/>
  <cols>
    <col min="2" max="2" width="9.6640625" customWidth="1"/>
    <col min="3" max="3" width="128.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WI-NI-S'!A1", "Zurück")</f>
        <v>Zurück</v>
      </c>
    </row>
    <row r="3" spans="1:15" x14ac:dyDescent="0.3">
      <c r="B3" s="7" t="s">
        <v>6330</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689</v>
      </c>
      <c r="C7" s="6" t="s">
        <v>690</v>
      </c>
      <c r="D7" s="9" t="s">
        <v>6306</v>
      </c>
      <c r="E7" s="9" t="s">
        <v>1683</v>
      </c>
      <c r="F7" s="9" t="s">
        <v>400</v>
      </c>
      <c r="G7" s="9" t="s">
        <v>6307</v>
      </c>
      <c r="H7" s="9" t="s">
        <v>6308</v>
      </c>
      <c r="I7" s="9" t="s">
        <v>6309</v>
      </c>
      <c r="J7" s="9" t="s">
        <v>6310</v>
      </c>
      <c r="K7" s="9" t="s">
        <v>6311</v>
      </c>
      <c r="L7" s="9" t="s">
        <v>1190</v>
      </c>
      <c r="M7" s="9" t="s">
        <v>6312</v>
      </c>
      <c r="N7" s="9" t="s">
        <v>1851</v>
      </c>
      <c r="O7" s="9" t="s">
        <v>6313</v>
      </c>
    </row>
    <row r="8" spans="1:15" ht="25.2" x14ac:dyDescent="0.3">
      <c r="B8" s="12" t="s">
        <v>691</v>
      </c>
      <c r="C8" s="12" t="s">
        <v>692</v>
      </c>
      <c r="D8" s="13" t="s">
        <v>6314</v>
      </c>
      <c r="E8" s="13" t="s">
        <v>1683</v>
      </c>
      <c r="F8" s="13" t="s">
        <v>593</v>
      </c>
      <c r="G8" s="13" t="s">
        <v>6315</v>
      </c>
      <c r="H8" s="13" t="s">
        <v>6316</v>
      </c>
      <c r="I8" s="13" t="s">
        <v>6317</v>
      </c>
      <c r="J8" s="13" t="s">
        <v>2651</v>
      </c>
      <c r="K8" s="13" t="s">
        <v>6318</v>
      </c>
      <c r="L8" s="13" t="s">
        <v>593</v>
      </c>
      <c r="M8" s="13" t="s">
        <v>6315</v>
      </c>
      <c r="N8" s="13" t="s">
        <v>2638</v>
      </c>
      <c r="O8" s="13" t="s">
        <v>6319</v>
      </c>
    </row>
    <row r="9" spans="1:15" ht="25.2" x14ac:dyDescent="0.3">
      <c r="B9" s="6" t="s">
        <v>693</v>
      </c>
      <c r="C9" s="6" t="s">
        <v>694</v>
      </c>
      <c r="D9" s="9" t="s">
        <v>6320</v>
      </c>
      <c r="E9" s="9" t="s">
        <v>1579</v>
      </c>
      <c r="F9" s="9" t="s">
        <v>406</v>
      </c>
      <c r="G9" s="9" t="s">
        <v>6307</v>
      </c>
      <c r="H9" s="9" t="s">
        <v>6321</v>
      </c>
      <c r="I9" s="9" t="s">
        <v>6322</v>
      </c>
      <c r="J9" s="9" t="s">
        <v>2627</v>
      </c>
      <c r="K9" s="9" t="s">
        <v>6323</v>
      </c>
      <c r="L9" s="9" t="s">
        <v>406</v>
      </c>
      <c r="M9" s="9" t="s">
        <v>6307</v>
      </c>
      <c r="N9" s="9" t="s">
        <v>2446</v>
      </c>
      <c r="O9" s="9" t="s">
        <v>6324</v>
      </c>
    </row>
    <row r="10" spans="1:15" ht="25.2" x14ac:dyDescent="0.3">
      <c r="B10" s="12" t="s">
        <v>695</v>
      </c>
      <c r="C10" s="12" t="s">
        <v>696</v>
      </c>
      <c r="D10" s="13" t="s">
        <v>6325</v>
      </c>
      <c r="E10" s="13" t="s">
        <v>1586</v>
      </c>
      <c r="F10" s="13" t="s">
        <v>259</v>
      </c>
      <c r="G10" s="13" t="s">
        <v>6315</v>
      </c>
      <c r="H10" s="13" t="s">
        <v>6326</v>
      </c>
      <c r="I10" s="13" t="s">
        <v>6327</v>
      </c>
      <c r="J10" s="13" t="s">
        <v>2566</v>
      </c>
      <c r="K10" s="13" t="s">
        <v>6328</v>
      </c>
      <c r="L10" s="13" t="s">
        <v>259</v>
      </c>
      <c r="M10" s="13" t="s">
        <v>6315</v>
      </c>
      <c r="N10" s="13" t="s">
        <v>2347</v>
      </c>
      <c r="O10" s="13" t="s">
        <v>6329</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I9"/>
  <sheetViews>
    <sheetView workbookViewId="0"/>
  </sheetViews>
  <sheetFormatPr baseColWidth="10" defaultRowHeight="14.4" x14ac:dyDescent="0.3"/>
  <cols>
    <col min="2" max="2" width="9.6640625" customWidth="1"/>
    <col min="3" max="3" width="128.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WI-NI-S'!A1", "Zurück")</f>
        <v>Zurück</v>
      </c>
    </row>
    <row r="3" spans="1:9" x14ac:dyDescent="0.3">
      <c r="B3" s="7" t="s">
        <v>6921</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689</v>
      </c>
      <c r="C6" s="6" t="s">
        <v>690</v>
      </c>
      <c r="D6" s="9" t="s">
        <v>1850</v>
      </c>
      <c r="E6" s="9" t="s">
        <v>1580</v>
      </c>
      <c r="F6" s="9" t="s">
        <v>1580</v>
      </c>
      <c r="G6" s="9" t="s">
        <v>3553</v>
      </c>
      <c r="H6" s="9" t="s">
        <v>1580</v>
      </c>
      <c r="I6" s="9" t="s">
        <v>1580</v>
      </c>
    </row>
    <row r="7" spans="1:9" x14ac:dyDescent="0.3">
      <c r="B7" s="12" t="s">
        <v>691</v>
      </c>
      <c r="C7" s="12" t="s">
        <v>692</v>
      </c>
      <c r="D7" s="13" t="s">
        <v>1892</v>
      </c>
      <c r="E7" s="13" t="s">
        <v>1580</v>
      </c>
      <c r="F7" s="13" t="s">
        <v>1580</v>
      </c>
      <c r="G7" s="13" t="s">
        <v>1600</v>
      </c>
      <c r="H7" s="13" t="s">
        <v>1580</v>
      </c>
      <c r="I7" s="13" t="s">
        <v>1580</v>
      </c>
    </row>
    <row r="8" spans="1:9" x14ac:dyDescent="0.3">
      <c r="B8" s="6" t="s">
        <v>693</v>
      </c>
      <c r="C8" s="6" t="s">
        <v>694</v>
      </c>
      <c r="D8" s="9" t="s">
        <v>1853</v>
      </c>
      <c r="E8" s="9" t="s">
        <v>1580</v>
      </c>
      <c r="F8" s="9" t="s">
        <v>1580</v>
      </c>
      <c r="G8" s="9" t="s">
        <v>1617</v>
      </c>
      <c r="H8" s="9" t="s">
        <v>1580</v>
      </c>
      <c r="I8" s="9" t="s">
        <v>1580</v>
      </c>
    </row>
    <row r="9" spans="1:9" x14ac:dyDescent="0.3">
      <c r="B9" s="12" t="s">
        <v>695</v>
      </c>
      <c r="C9" s="12" t="s">
        <v>696</v>
      </c>
      <c r="D9" s="13" t="s">
        <v>1699</v>
      </c>
      <c r="E9" s="13" t="s">
        <v>1580</v>
      </c>
      <c r="F9" s="13" t="s">
        <v>1580</v>
      </c>
      <c r="G9" s="13" t="s">
        <v>1582</v>
      </c>
      <c r="H9" s="13" t="s">
        <v>1580</v>
      </c>
      <c r="I9" s="13"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G6"/>
  <sheetViews>
    <sheetView workbookViewId="0"/>
  </sheetViews>
  <sheetFormatPr baseColWidth="10" defaultRowHeight="14.4" x14ac:dyDescent="0.3"/>
  <cols>
    <col min="2" max="2" width="95.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WI-NI-S'!A1", "Zurück")</f>
        <v>Zurück</v>
      </c>
    </row>
    <row r="3" spans="1:7" x14ac:dyDescent="0.3">
      <c r="B3" s="7" t="s">
        <v>6993</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6992</v>
      </c>
      <c r="C6" s="5" t="s">
        <v>3448</v>
      </c>
      <c r="D6" s="5" t="s">
        <v>1584</v>
      </c>
      <c r="E6" s="5" t="s">
        <v>1611</v>
      </c>
      <c r="F6" s="5" t="s">
        <v>1597</v>
      </c>
      <c r="G6" s="5" t="s">
        <v>1587</v>
      </c>
    </row>
  </sheetData>
  <mergeCells count="2">
    <mergeCell ref="B4:D4"/>
    <mergeCell ref="E4:G4"/>
  </mergeCells>
  <pageMargins left="0.7" right="0.7" top="0.75" bottom="0.75" header="0.3" footer="0.3"/>
  <pageSetup paperSize="9" orientation="portrait" horizontalDpi="300" verticalDpi="30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E10"/>
  <sheetViews>
    <sheetView workbookViewId="0"/>
  </sheetViews>
  <sheetFormatPr baseColWidth="10" defaultRowHeight="14.4" x14ac:dyDescent="0.3"/>
  <cols>
    <col min="2" max="2" width="89"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WI-NI-S'!A1", "Zurück")</f>
        <v>Zurück</v>
      </c>
    </row>
    <row r="3" spans="1:5" x14ac:dyDescent="0.3">
      <c r="B3" s="7" t="s">
        <v>7116</v>
      </c>
    </row>
    <row r="4" spans="1:5" x14ac:dyDescent="0.3">
      <c r="B4" s="4" t="s">
        <v>7014</v>
      </c>
      <c r="C4" s="3" t="s">
        <v>7015</v>
      </c>
      <c r="D4" s="3" t="s">
        <v>7016</v>
      </c>
      <c r="E4" s="3" t="s">
        <v>7017</v>
      </c>
    </row>
    <row r="5" spans="1:5" x14ac:dyDescent="0.3">
      <c r="B5" s="6" t="s">
        <v>7101</v>
      </c>
      <c r="C5" s="5" t="s">
        <v>1662</v>
      </c>
      <c r="D5" s="5" t="s">
        <v>7102</v>
      </c>
      <c r="E5" s="5" t="s">
        <v>7103</v>
      </c>
    </row>
    <row r="6" spans="1:5" x14ac:dyDescent="0.3">
      <c r="B6" s="12" t="s">
        <v>7104</v>
      </c>
      <c r="C6" s="18" t="s">
        <v>1662</v>
      </c>
      <c r="D6" s="18" t="s">
        <v>7105</v>
      </c>
      <c r="E6" s="18" t="s">
        <v>7106</v>
      </c>
    </row>
    <row r="7" spans="1:5" x14ac:dyDescent="0.3">
      <c r="B7" s="6" t="s">
        <v>7107</v>
      </c>
      <c r="C7" s="5" t="s">
        <v>1894</v>
      </c>
      <c r="D7" s="5" t="s">
        <v>7108</v>
      </c>
      <c r="E7" s="5" t="s">
        <v>7109</v>
      </c>
    </row>
    <row r="8" spans="1:5" x14ac:dyDescent="0.3">
      <c r="B8" s="12" t="s">
        <v>7110</v>
      </c>
      <c r="C8" s="18" t="s">
        <v>1627</v>
      </c>
      <c r="D8" s="18" t="s">
        <v>7111</v>
      </c>
      <c r="E8" s="18" t="s">
        <v>7056</v>
      </c>
    </row>
    <row r="9" spans="1:5" x14ac:dyDescent="0.3">
      <c r="B9" s="6" t="s">
        <v>7112</v>
      </c>
      <c r="C9" s="5" t="s">
        <v>1662</v>
      </c>
      <c r="D9" s="5" t="s">
        <v>7113</v>
      </c>
      <c r="E9" s="5" t="s">
        <v>7061</v>
      </c>
    </row>
    <row r="10" spans="1:5" x14ac:dyDescent="0.3">
      <c r="B10" s="12" t="s">
        <v>3459</v>
      </c>
      <c r="C10" s="18" t="s">
        <v>5126</v>
      </c>
      <c r="D10" s="18" t="s">
        <v>7114</v>
      </c>
      <c r="E10" s="18" t="s">
        <v>7115</v>
      </c>
    </row>
  </sheetData>
  <pageMargins left="0.7" right="0.7" top="0.75" bottom="0.75" header="0.3" footer="0.3"/>
  <pageSetup paperSize="9" orientation="portrait" horizontalDpi="300" verticalDpi="30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F10"/>
  <sheetViews>
    <sheetView workbookViewId="0"/>
  </sheetViews>
  <sheetFormatPr baseColWidth="10" defaultRowHeight="14.4" x14ac:dyDescent="0.3"/>
  <cols>
    <col min="2" max="2" width="9.6640625" customWidth="1"/>
    <col min="3" max="3" width="128.6640625" customWidth="1"/>
    <col min="4" max="4" width="29.88671875" customWidth="1"/>
    <col min="5" max="5" width="88.21875" customWidth="1"/>
    <col min="6" max="6" width="19.6640625" customWidth="1"/>
  </cols>
  <sheetData>
    <row r="1" spans="1:6" x14ac:dyDescent="0.3">
      <c r="A1" s="2" t="str">
        <f>HYPERLINK("#'Auswahl Auswertungsmodul'!A1", "Zurück zum Start")</f>
        <v>Zurück zum Start</v>
      </c>
    </row>
    <row r="2" spans="1:6" x14ac:dyDescent="0.3">
      <c r="A2" s="2" t="str">
        <f>HYPERLINK("#'Auswahl WI-NI-S'!A1", "Zurück")</f>
        <v>Zurück</v>
      </c>
    </row>
    <row r="3" spans="1:6" x14ac:dyDescent="0.3">
      <c r="B3" s="7" t="s">
        <v>699</v>
      </c>
    </row>
    <row r="4" spans="1:6" x14ac:dyDescent="0.3">
      <c r="B4" s="25" t="s">
        <v>35</v>
      </c>
      <c r="C4" s="25" t="s">
        <v>394</v>
      </c>
      <c r="D4" s="21" t="s">
        <v>37</v>
      </c>
      <c r="E4" s="25" t="s">
        <v>37</v>
      </c>
      <c r="F4" s="25" t="s">
        <v>37</v>
      </c>
    </row>
    <row r="5" spans="1:6" x14ac:dyDescent="0.3">
      <c r="B5" s="22"/>
      <c r="C5" s="22"/>
      <c r="D5" s="8" t="s">
        <v>38</v>
      </c>
      <c r="E5" s="8" t="s">
        <v>669</v>
      </c>
      <c r="F5" s="8" t="s">
        <v>39</v>
      </c>
    </row>
    <row r="6" spans="1:6" ht="25.2" x14ac:dyDescent="0.3">
      <c r="B6" s="6" t="s">
        <v>689</v>
      </c>
      <c r="C6" s="6" t="s">
        <v>690</v>
      </c>
      <c r="D6" s="9" t="s">
        <v>399</v>
      </c>
      <c r="E6" s="9" t="s">
        <v>400</v>
      </c>
      <c r="F6" s="9" t="s">
        <v>400</v>
      </c>
    </row>
    <row r="7" spans="1:6" ht="25.2" x14ac:dyDescent="0.3">
      <c r="B7" s="12" t="s">
        <v>691</v>
      </c>
      <c r="C7" s="12" t="s">
        <v>692</v>
      </c>
      <c r="D7" s="13" t="s">
        <v>592</v>
      </c>
      <c r="E7" s="13" t="s">
        <v>593</v>
      </c>
      <c r="F7" s="13" t="s">
        <v>593</v>
      </c>
    </row>
    <row r="8" spans="1:6" ht="25.2" x14ac:dyDescent="0.3">
      <c r="B8" s="6" t="s">
        <v>693</v>
      </c>
      <c r="C8" s="6" t="s">
        <v>694</v>
      </c>
      <c r="D8" s="9" t="s">
        <v>405</v>
      </c>
      <c r="E8" s="9" t="s">
        <v>406</v>
      </c>
      <c r="F8" s="9" t="s">
        <v>406</v>
      </c>
    </row>
    <row r="9" spans="1:6" ht="25.2" x14ac:dyDescent="0.3">
      <c r="B9" s="12" t="s">
        <v>695</v>
      </c>
      <c r="C9" s="12" t="s">
        <v>696</v>
      </c>
      <c r="D9" s="13" t="s">
        <v>258</v>
      </c>
      <c r="E9" s="13" t="s">
        <v>259</v>
      </c>
      <c r="F9" s="13" t="s">
        <v>259</v>
      </c>
    </row>
    <row r="10" spans="1:6" ht="25.2" x14ac:dyDescent="0.3">
      <c r="B10" s="10" t="s">
        <v>52</v>
      </c>
      <c r="C10" s="10"/>
      <c r="D10" s="11" t="s">
        <v>697</v>
      </c>
      <c r="E10" s="11" t="s">
        <v>698</v>
      </c>
      <c r="F10" s="11" t="s">
        <v>698</v>
      </c>
    </row>
  </sheetData>
  <mergeCells count="3">
    <mergeCell ref="B4:B5"/>
    <mergeCell ref="C4:C5"/>
    <mergeCell ref="D4:F4"/>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3"/>
  <sheetViews>
    <sheetView workbookViewId="0"/>
  </sheetViews>
  <sheetFormatPr baseColWidth="10" defaultRowHeight="14.4" x14ac:dyDescent="0.3"/>
  <cols>
    <col min="2" max="2" width="64.109375" customWidth="1"/>
    <col min="3" max="3" width="34.109375" customWidth="1"/>
    <col min="4" max="4" width="39.33203125" customWidth="1"/>
    <col min="5" max="5" width="34.109375" customWidth="1"/>
    <col min="6" max="6" width="39.33203125" customWidth="1"/>
  </cols>
  <sheetData>
    <row r="1" spans="1:6" x14ac:dyDescent="0.3">
      <c r="A1" s="2" t="str">
        <f>HYPERLINK("#'Auswahl Auswertungsmodul'!A1", "Zurück zum Start")</f>
        <v>Zurück zum Start</v>
      </c>
    </row>
    <row r="2" spans="1:6" x14ac:dyDescent="0.3">
      <c r="A2" s="2" t="str">
        <f>HYPERLINK("#'Auswahl Ü'!A1", "Zurück")</f>
        <v>Zurück</v>
      </c>
    </row>
    <row r="3" spans="1:6" x14ac:dyDescent="0.3">
      <c r="B3" s="7" t="s">
        <v>7899</v>
      </c>
    </row>
    <row r="4" spans="1:6" x14ac:dyDescent="0.3">
      <c r="B4" s="25" t="s">
        <v>3417</v>
      </c>
      <c r="C4" s="21" t="s">
        <v>3287</v>
      </c>
      <c r="D4" s="21" t="s">
        <v>3287</v>
      </c>
      <c r="E4" s="21" t="s">
        <v>3288</v>
      </c>
      <c r="F4" s="21" t="s">
        <v>3288</v>
      </c>
    </row>
    <row r="5" spans="1:6" x14ac:dyDescent="0.3">
      <c r="B5" s="22"/>
      <c r="C5" s="8" t="s">
        <v>3289</v>
      </c>
      <c r="D5" s="8" t="s">
        <v>3290</v>
      </c>
      <c r="E5" s="8" t="s">
        <v>3289</v>
      </c>
      <c r="F5" s="8" t="s">
        <v>3290</v>
      </c>
    </row>
    <row r="6" spans="1:6" ht="25.2" x14ac:dyDescent="0.3">
      <c r="B6" s="6" t="s">
        <v>3424</v>
      </c>
      <c r="C6" s="9" t="s">
        <v>7888</v>
      </c>
      <c r="D6" s="9" t="s">
        <v>213</v>
      </c>
      <c r="E6" s="9" t="s">
        <v>7889</v>
      </c>
      <c r="F6" s="9" t="s">
        <v>213</v>
      </c>
    </row>
    <row r="7" spans="1:6" ht="25.2" x14ac:dyDescent="0.3">
      <c r="B7" s="12" t="s">
        <v>3427</v>
      </c>
      <c r="C7" s="13" t="s">
        <v>273</v>
      </c>
      <c r="D7" s="13" t="s">
        <v>72</v>
      </c>
      <c r="E7" s="13" t="s">
        <v>273</v>
      </c>
      <c r="F7" s="13" t="s">
        <v>72</v>
      </c>
    </row>
    <row r="8" spans="1:6" ht="25.2" x14ac:dyDescent="0.3">
      <c r="B8" s="6" t="s">
        <v>3431</v>
      </c>
      <c r="C8" s="9" t="s">
        <v>146</v>
      </c>
      <c r="D8" s="9" t="s">
        <v>107</v>
      </c>
      <c r="E8" s="9" t="s">
        <v>146</v>
      </c>
      <c r="F8" s="9" t="s">
        <v>107</v>
      </c>
    </row>
    <row r="9" spans="1:6" ht="25.2" x14ac:dyDescent="0.3">
      <c r="B9" s="12" t="s">
        <v>3433</v>
      </c>
      <c r="C9" s="13" t="s">
        <v>197</v>
      </c>
      <c r="D9" s="13" t="s">
        <v>249</v>
      </c>
      <c r="E9" s="13" t="s">
        <v>197</v>
      </c>
      <c r="F9" s="13" t="s">
        <v>249</v>
      </c>
    </row>
    <row r="10" spans="1:6" ht="25.2" x14ac:dyDescent="0.3">
      <c r="B10" s="6" t="s">
        <v>3435</v>
      </c>
      <c r="C10" s="9" t="s">
        <v>963</v>
      </c>
      <c r="D10" s="9" t="s">
        <v>77</v>
      </c>
      <c r="E10" s="9" t="s">
        <v>44</v>
      </c>
      <c r="F10" s="9" t="s">
        <v>77</v>
      </c>
    </row>
    <row r="11" spans="1:6" ht="25.2" x14ac:dyDescent="0.3">
      <c r="B11" s="12" t="s">
        <v>3436</v>
      </c>
      <c r="C11" s="13" t="s">
        <v>7890</v>
      </c>
      <c r="D11" s="13" t="s">
        <v>769</v>
      </c>
      <c r="E11" s="13" t="s">
        <v>7840</v>
      </c>
      <c r="F11" s="13" t="s">
        <v>769</v>
      </c>
    </row>
    <row r="12" spans="1:6" ht="25.2" x14ac:dyDescent="0.3">
      <c r="B12" s="6" t="s">
        <v>3439</v>
      </c>
      <c r="C12" s="9" t="s">
        <v>211</v>
      </c>
      <c r="D12" s="9" t="s">
        <v>494</v>
      </c>
      <c r="E12" s="9" t="s">
        <v>211</v>
      </c>
      <c r="F12" s="9" t="s">
        <v>494</v>
      </c>
    </row>
    <row r="13" spans="1:6" ht="25.2" x14ac:dyDescent="0.3">
      <c r="B13" s="12" t="s">
        <v>3440</v>
      </c>
      <c r="C13" s="13" t="s">
        <v>305</v>
      </c>
      <c r="D13" s="13" t="s">
        <v>107</v>
      </c>
      <c r="E13" s="13" t="s">
        <v>305</v>
      </c>
      <c r="F13" s="13" t="s">
        <v>107</v>
      </c>
    </row>
    <row r="14" spans="1:6" ht="25.2" x14ac:dyDescent="0.3">
      <c r="B14" s="6" t="s">
        <v>3441</v>
      </c>
      <c r="C14" s="9" t="s">
        <v>7891</v>
      </c>
      <c r="D14" s="9" t="s">
        <v>175</v>
      </c>
      <c r="E14" s="9" t="s">
        <v>7845</v>
      </c>
      <c r="F14" s="9" t="s">
        <v>175</v>
      </c>
    </row>
    <row r="15" spans="1:6" ht="25.2" x14ac:dyDescent="0.3">
      <c r="B15" s="12" t="s">
        <v>3444</v>
      </c>
      <c r="C15" s="13" t="s">
        <v>7892</v>
      </c>
      <c r="D15" s="13" t="s">
        <v>7893</v>
      </c>
      <c r="E15" s="13" t="s">
        <v>7894</v>
      </c>
      <c r="F15" s="13" t="s">
        <v>7893</v>
      </c>
    </row>
    <row r="16" spans="1:6" ht="25.2" x14ac:dyDescent="0.3">
      <c r="B16" s="6" t="s">
        <v>3447</v>
      </c>
      <c r="C16" s="9" t="s">
        <v>729</v>
      </c>
      <c r="D16" s="9" t="s">
        <v>305</v>
      </c>
      <c r="E16" s="9" t="s">
        <v>729</v>
      </c>
      <c r="F16" s="9" t="s">
        <v>305</v>
      </c>
    </row>
    <row r="17" spans="2:6" ht="25.2" x14ac:dyDescent="0.3">
      <c r="B17" s="12" t="s">
        <v>3450</v>
      </c>
      <c r="C17" s="13" t="s">
        <v>1885</v>
      </c>
      <c r="D17" s="13" t="s">
        <v>44</v>
      </c>
      <c r="E17" s="13" t="s">
        <v>1885</v>
      </c>
      <c r="F17" s="13" t="s">
        <v>44</v>
      </c>
    </row>
    <row r="18" spans="2:6" ht="25.2" x14ac:dyDescent="0.3">
      <c r="B18" s="6" t="s">
        <v>3452</v>
      </c>
      <c r="C18" s="9" t="s">
        <v>107</v>
      </c>
      <c r="D18" s="9" t="s">
        <v>211</v>
      </c>
      <c r="E18" s="9" t="s">
        <v>107</v>
      </c>
      <c r="F18" s="9" t="s">
        <v>211</v>
      </c>
    </row>
    <row r="19" spans="2:6" ht="25.2" x14ac:dyDescent="0.3">
      <c r="B19" s="12" t="s">
        <v>3453</v>
      </c>
      <c r="C19" s="13" t="s">
        <v>804</v>
      </c>
      <c r="D19" s="13" t="s">
        <v>554</v>
      </c>
      <c r="E19" s="13" t="s">
        <v>804</v>
      </c>
      <c r="F19" s="13" t="s">
        <v>554</v>
      </c>
    </row>
    <row r="20" spans="2:6" ht="25.2" x14ac:dyDescent="0.3">
      <c r="B20" s="6" t="s">
        <v>3455</v>
      </c>
      <c r="C20" s="9" t="s">
        <v>68</v>
      </c>
      <c r="D20" s="9" t="s">
        <v>3529</v>
      </c>
      <c r="E20" s="9" t="s">
        <v>68</v>
      </c>
      <c r="F20" s="9" t="s">
        <v>3529</v>
      </c>
    </row>
    <row r="21" spans="2:6" ht="25.2" x14ac:dyDescent="0.3">
      <c r="B21" s="12" t="s">
        <v>3457</v>
      </c>
      <c r="C21" s="13" t="s">
        <v>1885</v>
      </c>
      <c r="D21" s="13" t="s">
        <v>77</v>
      </c>
      <c r="E21" s="13" t="s">
        <v>1885</v>
      </c>
      <c r="F21" s="13" t="s">
        <v>77</v>
      </c>
    </row>
    <row r="22" spans="2:6" ht="25.2" x14ac:dyDescent="0.3">
      <c r="B22" s="6" t="s">
        <v>7742</v>
      </c>
      <c r="C22" s="9" t="s">
        <v>7895</v>
      </c>
      <c r="D22" s="9" t="s">
        <v>890</v>
      </c>
      <c r="E22" s="9" t="s">
        <v>7895</v>
      </c>
      <c r="F22" s="9" t="s">
        <v>890</v>
      </c>
    </row>
    <row r="23" spans="2:6" ht="25.2" x14ac:dyDescent="0.3">
      <c r="B23" s="14" t="s">
        <v>3459</v>
      </c>
      <c r="C23" s="15" t="s">
        <v>7896</v>
      </c>
      <c r="D23" s="15" t="s">
        <v>7897</v>
      </c>
      <c r="E23" s="15" t="s">
        <v>7898</v>
      </c>
      <c r="F23" s="15" t="s">
        <v>7897</v>
      </c>
    </row>
  </sheetData>
  <mergeCells count="3">
    <mergeCell ref="B4:B5"/>
    <mergeCell ref="C4:D4"/>
    <mergeCell ref="E4:F4"/>
  </mergeCells>
  <pageMargins left="0.7" right="0.7" top="0.75" bottom="0.75" header="0.3" footer="0.3"/>
  <pageSetup paperSize="9" orientation="portrait" horizontalDpi="300" verticalDpi="30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G10"/>
  <sheetViews>
    <sheetView workbookViewId="0"/>
  </sheetViews>
  <sheetFormatPr baseColWidth="10" defaultRowHeight="14.4" x14ac:dyDescent="0.3"/>
  <cols>
    <col min="2" max="2" width="9.6640625" customWidth="1"/>
    <col min="3" max="3" width="128.6640625" customWidth="1"/>
    <col min="4" max="4" width="39.6640625" customWidth="1"/>
    <col min="5" max="5" width="20.6640625" customWidth="1"/>
    <col min="6" max="7" width="20.44140625" customWidth="1"/>
  </cols>
  <sheetData>
    <row r="1" spans="1:7" x14ac:dyDescent="0.3">
      <c r="A1" s="2" t="str">
        <f>HYPERLINK("#'Auswahl Auswertungsmodul'!A1", "Zurück zum Start")</f>
        <v>Zurück zum Start</v>
      </c>
    </row>
    <row r="2" spans="1:7" x14ac:dyDescent="0.3">
      <c r="A2" s="2" t="str">
        <f>HYPERLINK("#'Auswahl WI-NI-S'!A1", "Zurück")</f>
        <v>Zurück</v>
      </c>
    </row>
    <row r="3" spans="1:7" x14ac:dyDescent="0.3">
      <c r="B3" s="7" t="s">
        <v>1263</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689</v>
      </c>
      <c r="C6" s="6" t="s">
        <v>690</v>
      </c>
      <c r="D6" s="9" t="s">
        <v>1257</v>
      </c>
      <c r="E6" s="9" t="s">
        <v>1258</v>
      </c>
      <c r="F6" s="9" t="s">
        <v>400</v>
      </c>
      <c r="G6" s="9" t="s">
        <v>400</v>
      </c>
    </row>
    <row r="7" spans="1:7" ht="25.2" x14ac:dyDescent="0.3">
      <c r="B7" s="12" t="s">
        <v>691</v>
      </c>
      <c r="C7" s="12" t="s">
        <v>692</v>
      </c>
      <c r="D7" s="13" t="s">
        <v>1259</v>
      </c>
      <c r="E7" s="13" t="s">
        <v>1260</v>
      </c>
      <c r="F7" s="13" t="s">
        <v>593</v>
      </c>
      <c r="G7" s="13" t="s">
        <v>593</v>
      </c>
    </row>
    <row r="8" spans="1:7" ht="25.2" x14ac:dyDescent="0.3">
      <c r="B8" s="6" t="s">
        <v>693</v>
      </c>
      <c r="C8" s="6" t="s">
        <v>694</v>
      </c>
      <c r="D8" s="9" t="s">
        <v>1261</v>
      </c>
      <c r="E8" s="9" t="s">
        <v>1262</v>
      </c>
      <c r="F8" s="9" t="s">
        <v>406</v>
      </c>
      <c r="G8" s="9" t="s">
        <v>406</v>
      </c>
    </row>
    <row r="9" spans="1:7" ht="25.2" x14ac:dyDescent="0.3">
      <c r="B9" s="12" t="s">
        <v>695</v>
      </c>
      <c r="C9" s="12" t="s">
        <v>696</v>
      </c>
      <c r="D9" s="13" t="s">
        <v>1032</v>
      </c>
      <c r="E9" s="13" t="s">
        <v>1033</v>
      </c>
      <c r="F9" s="13" t="s">
        <v>259</v>
      </c>
      <c r="G9" s="13" t="s">
        <v>259</v>
      </c>
    </row>
    <row r="10" spans="1:7" x14ac:dyDescent="0.3">
      <c r="B10"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D8"/>
  <sheetViews>
    <sheetView workbookViewId="0"/>
  </sheetViews>
  <sheetFormatPr baseColWidth="10" defaultRowHeight="14.4" x14ac:dyDescent="0.3"/>
  <cols>
    <col min="2" max="2" width="9.6640625" customWidth="1"/>
    <col min="3" max="3" width="128.6640625" customWidth="1"/>
    <col min="4" max="4" width="226.21875" customWidth="1"/>
  </cols>
  <sheetData>
    <row r="1" spans="1:4" x14ac:dyDescent="0.3">
      <c r="A1" s="2" t="str">
        <f>HYPERLINK("#'Auswahl Auswertungsmodul'!A1", "Zurück zum Start")</f>
        <v>Zurück zum Start</v>
      </c>
    </row>
    <row r="2" spans="1:4" x14ac:dyDescent="0.3">
      <c r="A2" s="2" t="str">
        <f>HYPERLINK("#'Auswahl WI-NI-S'!A1", "Zurück")</f>
        <v>Zurück</v>
      </c>
    </row>
    <row r="3" spans="1:4" x14ac:dyDescent="0.3">
      <c r="B3" s="7" t="s">
        <v>1489</v>
      </c>
    </row>
    <row r="4" spans="1:4" x14ac:dyDescent="0.3">
      <c r="B4" s="3" t="s">
        <v>35</v>
      </c>
      <c r="C4" s="4" t="s">
        <v>394</v>
      </c>
      <c r="D4" s="4" t="s">
        <v>1101</v>
      </c>
    </row>
    <row r="5" spans="1:4" ht="63" x14ac:dyDescent="0.3">
      <c r="B5" s="5" t="s">
        <v>689</v>
      </c>
      <c r="C5" s="6" t="s">
        <v>690</v>
      </c>
      <c r="D5" s="6" t="s">
        <v>1485</v>
      </c>
    </row>
    <row r="6" spans="1:4" ht="63" x14ac:dyDescent="0.3">
      <c r="B6" s="18" t="s">
        <v>691</v>
      </c>
      <c r="C6" s="12" t="s">
        <v>692</v>
      </c>
      <c r="D6" s="12" t="s">
        <v>1486</v>
      </c>
    </row>
    <row r="7" spans="1:4" ht="63" x14ac:dyDescent="0.3">
      <c r="B7" s="5" t="s">
        <v>693</v>
      </c>
      <c r="C7" s="6" t="s">
        <v>694</v>
      </c>
      <c r="D7" s="6" t="s">
        <v>1487</v>
      </c>
    </row>
    <row r="8" spans="1:4" ht="37.799999999999997" x14ac:dyDescent="0.3">
      <c r="B8" s="18" t="s">
        <v>695</v>
      </c>
      <c r="C8" s="12" t="s">
        <v>696</v>
      </c>
      <c r="D8" s="12" t="s">
        <v>1488</v>
      </c>
    </row>
  </sheetData>
  <pageMargins left="0.7" right="0.7" top="0.75" bottom="0.75" header="0.3" footer="0.3"/>
  <pageSetup paperSize="9" orientation="portrait" horizontalDpi="300" verticalDpi="30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G9"/>
  <sheetViews>
    <sheetView workbookViewId="0"/>
  </sheetViews>
  <sheetFormatPr baseColWidth="10" defaultRowHeight="14.4" x14ac:dyDescent="0.3"/>
  <cols>
    <col min="2" max="2" width="9.6640625" customWidth="1"/>
    <col min="3" max="3" width="128.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WI-NI-S'!A1", "Zurück")</f>
        <v>Zurück</v>
      </c>
    </row>
    <row r="3" spans="1:7" x14ac:dyDescent="0.3">
      <c r="B3" s="7" t="s">
        <v>1978</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689</v>
      </c>
      <c r="C6" s="6" t="s">
        <v>690</v>
      </c>
      <c r="D6" s="9" t="s">
        <v>1850</v>
      </c>
      <c r="E6" s="9" t="s">
        <v>1972</v>
      </c>
      <c r="F6" s="9" t="s">
        <v>1973</v>
      </c>
      <c r="G6" s="9" t="s">
        <v>1851</v>
      </c>
    </row>
    <row r="7" spans="1:7" ht="25.2" x14ac:dyDescent="0.3">
      <c r="B7" s="12" t="s">
        <v>691</v>
      </c>
      <c r="C7" s="12" t="s">
        <v>692</v>
      </c>
      <c r="D7" s="13" t="s">
        <v>1892</v>
      </c>
      <c r="E7" s="13" t="s">
        <v>1378</v>
      </c>
      <c r="F7" s="13" t="s">
        <v>1974</v>
      </c>
      <c r="G7" s="13" t="s">
        <v>593</v>
      </c>
    </row>
    <row r="8" spans="1:7" ht="25.2" x14ac:dyDescent="0.3">
      <c r="B8" s="6" t="s">
        <v>693</v>
      </c>
      <c r="C8" s="6" t="s">
        <v>694</v>
      </c>
      <c r="D8" s="9" t="s">
        <v>1853</v>
      </c>
      <c r="E8" s="9" t="s">
        <v>1975</v>
      </c>
      <c r="F8" s="9" t="s">
        <v>1976</v>
      </c>
      <c r="G8" s="9" t="s">
        <v>1976</v>
      </c>
    </row>
    <row r="9" spans="1:7" ht="25.2" x14ac:dyDescent="0.3">
      <c r="B9" s="12" t="s">
        <v>695</v>
      </c>
      <c r="C9" s="12" t="s">
        <v>696</v>
      </c>
      <c r="D9" s="13" t="s">
        <v>1699</v>
      </c>
      <c r="E9" s="13" t="s">
        <v>1032</v>
      </c>
      <c r="F9" s="13" t="s">
        <v>1977</v>
      </c>
      <c r="G9" s="13" t="s">
        <v>1032</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E12"/>
  <sheetViews>
    <sheetView workbookViewId="0"/>
  </sheetViews>
  <sheetFormatPr baseColWidth="10" defaultRowHeight="14.4" x14ac:dyDescent="0.3"/>
  <cols>
    <col min="2" max="2" width="9.6640625" customWidth="1"/>
    <col min="3" max="3" width="128.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WI-NI-S'!A1", "Zurück")</f>
        <v>Zurück</v>
      </c>
    </row>
    <row r="3" spans="1:5" x14ac:dyDescent="0.3">
      <c r="B3" s="7" t="s">
        <v>2180</v>
      </c>
    </row>
    <row r="4" spans="1:5" x14ac:dyDescent="0.3">
      <c r="B4" s="3" t="s">
        <v>35</v>
      </c>
      <c r="C4" s="4" t="s">
        <v>394</v>
      </c>
      <c r="D4" s="3" t="s">
        <v>1765</v>
      </c>
      <c r="E4" s="4" t="s">
        <v>1101</v>
      </c>
    </row>
    <row r="5" spans="1:5" ht="289.8" x14ac:dyDescent="0.3">
      <c r="B5" s="5" t="s">
        <v>689</v>
      </c>
      <c r="C5" s="6" t="s">
        <v>690</v>
      </c>
      <c r="D5" s="5" t="s">
        <v>6</v>
      </c>
      <c r="E5" s="6" t="s">
        <v>2173</v>
      </c>
    </row>
    <row r="6" spans="1:5" x14ac:dyDescent="0.3">
      <c r="B6" s="18" t="s">
        <v>689</v>
      </c>
      <c r="C6" s="12" t="s">
        <v>690</v>
      </c>
      <c r="D6" s="18" t="s">
        <v>9</v>
      </c>
      <c r="E6" s="12" t="s">
        <v>1805</v>
      </c>
    </row>
    <row r="7" spans="1:5" ht="75.599999999999994" x14ac:dyDescent="0.3">
      <c r="B7" s="5" t="s">
        <v>689</v>
      </c>
      <c r="C7" s="6" t="s">
        <v>690</v>
      </c>
      <c r="D7" s="5" t="s">
        <v>12</v>
      </c>
      <c r="E7" s="6" t="s">
        <v>2174</v>
      </c>
    </row>
    <row r="8" spans="1:5" ht="239.4" x14ac:dyDescent="0.3">
      <c r="B8" s="18" t="s">
        <v>691</v>
      </c>
      <c r="C8" s="12" t="s">
        <v>692</v>
      </c>
      <c r="D8" s="18" t="s">
        <v>6</v>
      </c>
      <c r="E8" s="12" t="s">
        <v>2175</v>
      </c>
    </row>
    <row r="9" spans="1:5" ht="138.6" x14ac:dyDescent="0.3">
      <c r="B9" s="5" t="s">
        <v>693</v>
      </c>
      <c r="C9" s="6" t="s">
        <v>694</v>
      </c>
      <c r="D9" s="5" t="s">
        <v>6</v>
      </c>
      <c r="E9" s="6" t="s">
        <v>2176</v>
      </c>
    </row>
    <row r="10" spans="1:5" ht="75.599999999999994" x14ac:dyDescent="0.3">
      <c r="B10" s="18" t="s">
        <v>693</v>
      </c>
      <c r="C10" s="12" t="s">
        <v>694</v>
      </c>
      <c r="D10" s="18" t="s">
        <v>12</v>
      </c>
      <c r="E10" s="12" t="s">
        <v>2177</v>
      </c>
    </row>
    <row r="11" spans="1:5" ht="50.4" x14ac:dyDescent="0.3">
      <c r="B11" s="5" t="s">
        <v>695</v>
      </c>
      <c r="C11" s="6" t="s">
        <v>696</v>
      </c>
      <c r="D11" s="5" t="s">
        <v>6</v>
      </c>
      <c r="E11" s="6" t="s">
        <v>2178</v>
      </c>
    </row>
    <row r="12" spans="1:5" ht="50.4" x14ac:dyDescent="0.3">
      <c r="B12" s="18" t="s">
        <v>695</v>
      </c>
      <c r="C12" s="12" t="s">
        <v>696</v>
      </c>
      <c r="D12" s="18" t="s">
        <v>12</v>
      </c>
      <c r="E12" s="12" t="s">
        <v>2179</v>
      </c>
    </row>
  </sheetData>
  <pageMargins left="0.7" right="0.7" top="0.75" bottom="0.75" header="0.3" footer="0.3"/>
  <pageSetup paperSize="9" orientation="portrait" horizontalDpi="300" verticalDpi="30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H9"/>
  <sheetViews>
    <sheetView workbookViewId="0"/>
  </sheetViews>
  <sheetFormatPr baseColWidth="10" defaultRowHeight="14.4" x14ac:dyDescent="0.3"/>
  <cols>
    <col min="2" max="2" width="9.6640625" customWidth="1"/>
    <col min="3" max="3" width="128.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WI-NI-S'!A1", "Zurück")</f>
        <v>Zurück</v>
      </c>
    </row>
    <row r="3" spans="1:8" x14ac:dyDescent="0.3">
      <c r="B3" s="7" t="s">
        <v>2567</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689</v>
      </c>
      <c r="C6" s="6" t="s">
        <v>690</v>
      </c>
      <c r="D6" s="9" t="s">
        <v>1850</v>
      </c>
      <c r="E6" s="9" t="s">
        <v>1257</v>
      </c>
      <c r="F6" s="9" t="s">
        <v>2560</v>
      </c>
      <c r="G6" s="9" t="s">
        <v>1257</v>
      </c>
      <c r="H6" s="9" t="s">
        <v>1190</v>
      </c>
    </row>
    <row r="7" spans="1:8" ht="25.2" x14ac:dyDescent="0.3">
      <c r="B7" s="12" t="s">
        <v>691</v>
      </c>
      <c r="C7" s="12" t="s">
        <v>692</v>
      </c>
      <c r="D7" s="13" t="s">
        <v>1892</v>
      </c>
      <c r="E7" s="13" t="s">
        <v>1213</v>
      </c>
      <c r="F7" s="13" t="s">
        <v>2561</v>
      </c>
      <c r="G7" s="13" t="s">
        <v>2562</v>
      </c>
      <c r="H7" s="13" t="s">
        <v>593</v>
      </c>
    </row>
    <row r="8" spans="1:8" ht="25.2" x14ac:dyDescent="0.3">
      <c r="B8" s="6" t="s">
        <v>693</v>
      </c>
      <c r="C8" s="6" t="s">
        <v>694</v>
      </c>
      <c r="D8" s="9" t="s">
        <v>1853</v>
      </c>
      <c r="E8" s="9" t="s">
        <v>1976</v>
      </c>
      <c r="F8" s="9" t="s">
        <v>2563</v>
      </c>
      <c r="G8" s="9" t="s">
        <v>2564</v>
      </c>
      <c r="H8" s="9" t="s">
        <v>1854</v>
      </c>
    </row>
    <row r="9" spans="1:8" ht="25.2" x14ac:dyDescent="0.3">
      <c r="B9" s="12" t="s">
        <v>695</v>
      </c>
      <c r="C9" s="12" t="s">
        <v>696</v>
      </c>
      <c r="D9" s="13" t="s">
        <v>1699</v>
      </c>
      <c r="E9" s="13" t="s">
        <v>1977</v>
      </c>
      <c r="F9" s="13" t="s">
        <v>2565</v>
      </c>
      <c r="G9" s="13" t="s">
        <v>2566</v>
      </c>
      <c r="H9" s="13" t="s">
        <v>259</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E12"/>
  <sheetViews>
    <sheetView workbookViewId="0"/>
  </sheetViews>
  <sheetFormatPr baseColWidth="10" defaultRowHeight="14.4" x14ac:dyDescent="0.3"/>
  <cols>
    <col min="2" max="2" width="9.6640625" customWidth="1"/>
    <col min="3" max="3" width="128.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WI-NI-S'!A1", "Zurück")</f>
        <v>Zurück</v>
      </c>
    </row>
    <row r="3" spans="1:5" x14ac:dyDescent="0.3">
      <c r="B3" s="7" t="s">
        <v>2772</v>
      </c>
    </row>
    <row r="4" spans="1:5" x14ac:dyDescent="0.3">
      <c r="B4" s="3" t="s">
        <v>35</v>
      </c>
      <c r="C4" s="4" t="s">
        <v>394</v>
      </c>
      <c r="D4" s="3" t="s">
        <v>1765</v>
      </c>
      <c r="E4" s="4" t="s">
        <v>1101</v>
      </c>
    </row>
    <row r="5" spans="1:5" ht="63" x14ac:dyDescent="0.3">
      <c r="B5" s="5" t="s">
        <v>689</v>
      </c>
      <c r="C5" s="6" t="s">
        <v>690</v>
      </c>
      <c r="D5" s="5" t="s">
        <v>26</v>
      </c>
      <c r="E5" s="6" t="s">
        <v>2767</v>
      </c>
    </row>
    <row r="6" spans="1:5" ht="63" x14ac:dyDescent="0.3">
      <c r="B6" s="18" t="s">
        <v>689</v>
      </c>
      <c r="C6" s="12" t="s">
        <v>690</v>
      </c>
      <c r="D6" s="18" t="s">
        <v>28</v>
      </c>
      <c r="E6" s="12" t="s">
        <v>2768</v>
      </c>
    </row>
    <row r="7" spans="1:5" x14ac:dyDescent="0.3">
      <c r="B7" s="5" t="s">
        <v>689</v>
      </c>
      <c r="C7" s="6" t="s">
        <v>690</v>
      </c>
      <c r="D7" s="5" t="s">
        <v>32</v>
      </c>
      <c r="E7" s="6" t="s">
        <v>2769</v>
      </c>
    </row>
    <row r="8" spans="1:5" x14ac:dyDescent="0.3">
      <c r="B8" s="18" t="s">
        <v>691</v>
      </c>
      <c r="C8" s="12" t="s">
        <v>692</v>
      </c>
      <c r="D8" s="18" t="s">
        <v>26</v>
      </c>
      <c r="E8" s="12" t="s">
        <v>2770</v>
      </c>
    </row>
    <row r="9" spans="1:5" ht="63" x14ac:dyDescent="0.3">
      <c r="B9" s="5" t="s">
        <v>693</v>
      </c>
      <c r="C9" s="6" t="s">
        <v>694</v>
      </c>
      <c r="D9" s="5" t="s">
        <v>26</v>
      </c>
      <c r="E9" s="6" t="s">
        <v>2771</v>
      </c>
    </row>
    <row r="10" spans="1:5" ht="37.799999999999997" x14ac:dyDescent="0.3">
      <c r="B10" s="18" t="s">
        <v>693</v>
      </c>
      <c r="C10" s="12" t="s">
        <v>694</v>
      </c>
      <c r="D10" s="18" t="s">
        <v>28</v>
      </c>
      <c r="E10" s="12" t="s">
        <v>2762</v>
      </c>
    </row>
    <row r="11" spans="1:5" x14ac:dyDescent="0.3">
      <c r="B11" s="5" t="s">
        <v>693</v>
      </c>
      <c r="C11" s="6" t="s">
        <v>694</v>
      </c>
      <c r="D11" s="5" t="s">
        <v>32</v>
      </c>
      <c r="E11" s="6" t="s">
        <v>2769</v>
      </c>
    </row>
    <row r="12" spans="1:5" x14ac:dyDescent="0.3">
      <c r="B12" s="18" t="s">
        <v>695</v>
      </c>
      <c r="C12" s="12" t="s">
        <v>696</v>
      </c>
      <c r="D12" s="18" t="s">
        <v>26</v>
      </c>
      <c r="E12" s="12" t="s">
        <v>2770</v>
      </c>
    </row>
  </sheetData>
  <pageMargins left="0.7" right="0.7" top="0.75" bottom="0.75" header="0.3" footer="0.3"/>
  <pageSetup paperSize="9" orientation="portrait" horizontalDpi="300" verticalDpi="30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H9"/>
  <sheetViews>
    <sheetView workbookViewId="0"/>
  </sheetViews>
  <sheetFormatPr baseColWidth="10" defaultRowHeight="14.4" x14ac:dyDescent="0.3"/>
  <cols>
    <col min="2" max="2" width="9.6640625" customWidth="1"/>
    <col min="3" max="3" width="128.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WI-NI-S'!A1", "Zurück")</f>
        <v>Zurück</v>
      </c>
    </row>
    <row r="3" spans="1:8" x14ac:dyDescent="0.3">
      <c r="B3" s="7" t="s">
        <v>3068</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689</v>
      </c>
      <c r="C6" s="6" t="s">
        <v>690</v>
      </c>
      <c r="D6" s="9" t="s">
        <v>1850</v>
      </c>
      <c r="E6" s="9" t="s">
        <v>400</v>
      </c>
      <c r="F6" s="9" t="s">
        <v>400</v>
      </c>
      <c r="G6" s="9" t="s">
        <v>1190</v>
      </c>
      <c r="H6" s="9" t="s">
        <v>1851</v>
      </c>
    </row>
    <row r="7" spans="1:8" ht="25.2" x14ac:dyDescent="0.3">
      <c r="B7" s="12" t="s">
        <v>691</v>
      </c>
      <c r="C7" s="12" t="s">
        <v>692</v>
      </c>
      <c r="D7" s="13" t="s">
        <v>1892</v>
      </c>
      <c r="E7" s="13" t="s">
        <v>593</v>
      </c>
      <c r="F7" s="13" t="s">
        <v>593</v>
      </c>
      <c r="G7" s="13" t="s">
        <v>593</v>
      </c>
      <c r="H7" s="13" t="s">
        <v>2638</v>
      </c>
    </row>
    <row r="8" spans="1:8" ht="25.2" x14ac:dyDescent="0.3">
      <c r="B8" s="6" t="s">
        <v>693</v>
      </c>
      <c r="C8" s="6" t="s">
        <v>694</v>
      </c>
      <c r="D8" s="9" t="s">
        <v>1853</v>
      </c>
      <c r="E8" s="9" t="s">
        <v>406</v>
      </c>
      <c r="F8" s="9" t="s">
        <v>406</v>
      </c>
      <c r="G8" s="9" t="s">
        <v>406</v>
      </c>
      <c r="H8" s="9" t="s">
        <v>2446</v>
      </c>
    </row>
    <row r="9" spans="1:8" ht="25.2" x14ac:dyDescent="0.3">
      <c r="B9" s="12" t="s">
        <v>695</v>
      </c>
      <c r="C9" s="12" t="s">
        <v>696</v>
      </c>
      <c r="D9" s="13" t="s">
        <v>1699</v>
      </c>
      <c r="E9" s="13" t="s">
        <v>259</v>
      </c>
      <c r="F9" s="13" t="s">
        <v>259</v>
      </c>
      <c r="G9" s="13" t="s">
        <v>259</v>
      </c>
      <c r="H9" s="13" t="s">
        <v>2347</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E8"/>
  <sheetViews>
    <sheetView workbookViewId="0"/>
  </sheetViews>
  <sheetFormatPr baseColWidth="10" defaultRowHeight="14.4" x14ac:dyDescent="0.3"/>
  <cols>
    <col min="2" max="2" width="9.6640625" customWidth="1"/>
    <col min="3" max="3" width="128.6640625" customWidth="1"/>
    <col min="4" max="4" width="10.109375" customWidth="1"/>
    <col min="5" max="5" width="250.6640625" customWidth="1"/>
  </cols>
  <sheetData>
    <row r="1" spans="1:5" x14ac:dyDescent="0.3">
      <c r="A1" s="2" t="str">
        <f>HYPERLINK("#'Auswahl Auswertungsmodul'!A1", "Zurück zum Start")</f>
        <v>Zurück zum Start</v>
      </c>
    </row>
    <row r="2" spans="1:5" x14ac:dyDescent="0.3">
      <c r="A2" s="2" t="str">
        <f>HYPERLINK("#'Auswahl WI-NI-S'!A1", "Zurück")</f>
        <v>Zurück</v>
      </c>
    </row>
    <row r="3" spans="1:5" x14ac:dyDescent="0.3">
      <c r="B3" s="7" t="s">
        <v>3183</v>
      </c>
    </row>
    <row r="4" spans="1:5" x14ac:dyDescent="0.3">
      <c r="B4" s="3" t="s">
        <v>35</v>
      </c>
      <c r="C4" s="4" t="s">
        <v>394</v>
      </c>
      <c r="D4" s="3" t="s">
        <v>1765</v>
      </c>
      <c r="E4" s="4" t="s">
        <v>1101</v>
      </c>
    </row>
    <row r="5" spans="1:5" ht="113.4" x14ac:dyDescent="0.3">
      <c r="B5" s="5" t="s">
        <v>689</v>
      </c>
      <c r="C5" s="6" t="s">
        <v>690</v>
      </c>
      <c r="D5" s="5" t="s">
        <v>3171</v>
      </c>
      <c r="E5" s="6" t="s">
        <v>3179</v>
      </c>
    </row>
    <row r="6" spans="1:5" ht="88.2" x14ac:dyDescent="0.3">
      <c r="B6" s="18" t="s">
        <v>691</v>
      </c>
      <c r="C6" s="12" t="s">
        <v>692</v>
      </c>
      <c r="D6" s="18" t="s">
        <v>22</v>
      </c>
      <c r="E6" s="12" t="s">
        <v>3180</v>
      </c>
    </row>
    <row r="7" spans="1:5" ht="37.799999999999997" x14ac:dyDescent="0.3">
      <c r="B7" s="5" t="s">
        <v>693</v>
      </c>
      <c r="C7" s="6" t="s">
        <v>694</v>
      </c>
      <c r="D7" s="5" t="s">
        <v>22</v>
      </c>
      <c r="E7" s="6" t="s">
        <v>3181</v>
      </c>
    </row>
    <row r="8" spans="1:5" ht="138.6" x14ac:dyDescent="0.3">
      <c r="B8" s="18" t="s">
        <v>695</v>
      </c>
      <c r="C8" s="12" t="s">
        <v>696</v>
      </c>
      <c r="D8" s="18" t="s">
        <v>22</v>
      </c>
      <c r="E8" s="12" t="s">
        <v>3182</v>
      </c>
    </row>
  </sheetData>
  <pageMargins left="0.7" right="0.7" top="0.75" bottom="0.75" header="0.3" footer="0.3"/>
  <pageSetup paperSize="9" orientation="portrait" horizontalDpi="300" verticalDpi="30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G9"/>
  <sheetViews>
    <sheetView workbookViewId="0"/>
  </sheetViews>
  <sheetFormatPr baseColWidth="10" defaultRowHeight="14.4" x14ac:dyDescent="0.3"/>
  <cols>
    <col min="2" max="2" width="9.6640625" customWidth="1"/>
    <col min="3" max="3" width="128.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WI-NI-S'!A1", "Zurück")</f>
        <v>Zurück</v>
      </c>
    </row>
    <row r="3" spans="1:7" x14ac:dyDescent="0.3">
      <c r="B3" s="7" t="s">
        <v>3365</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689</v>
      </c>
      <c r="C6" s="6" t="s">
        <v>690</v>
      </c>
      <c r="D6" s="9" t="s">
        <v>3364</v>
      </c>
      <c r="E6" s="9" t="s">
        <v>1762</v>
      </c>
      <c r="F6" s="9" t="s">
        <v>130</v>
      </c>
      <c r="G6" s="9" t="s">
        <v>166</v>
      </c>
    </row>
    <row r="7" spans="1:7" ht="25.2" x14ac:dyDescent="0.3">
      <c r="B7" s="12" t="s">
        <v>691</v>
      </c>
      <c r="C7" s="12" t="s">
        <v>692</v>
      </c>
      <c r="D7" s="13" t="s">
        <v>1747</v>
      </c>
      <c r="E7" s="13" t="s">
        <v>769</v>
      </c>
      <c r="F7" s="13" t="s">
        <v>107</v>
      </c>
      <c r="G7" s="13" t="s">
        <v>769</v>
      </c>
    </row>
    <row r="8" spans="1:7" ht="25.2" x14ac:dyDescent="0.3">
      <c r="B8" s="6" t="s">
        <v>693</v>
      </c>
      <c r="C8" s="6" t="s">
        <v>694</v>
      </c>
      <c r="D8" s="9" t="s">
        <v>2927</v>
      </c>
      <c r="E8" s="9" t="s">
        <v>804</v>
      </c>
      <c r="F8" s="9" t="s">
        <v>54</v>
      </c>
      <c r="G8" s="9" t="s">
        <v>804</v>
      </c>
    </row>
    <row r="9" spans="1:7" ht="25.2" x14ac:dyDescent="0.3">
      <c r="B9" s="12" t="s">
        <v>695</v>
      </c>
      <c r="C9" s="12" t="s">
        <v>696</v>
      </c>
      <c r="D9" s="13" t="s">
        <v>1070</v>
      </c>
      <c r="E9" s="13" t="s">
        <v>1980</v>
      </c>
      <c r="F9" s="13" t="s">
        <v>68</v>
      </c>
      <c r="G9" s="13" t="s">
        <v>703</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H21"/>
  <sheetViews>
    <sheetView workbookViewId="0"/>
  </sheetViews>
  <sheetFormatPr baseColWidth="10" defaultRowHeight="14.4" x14ac:dyDescent="0.3"/>
  <cols>
    <col min="2" max="2" width="84.777343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WI-NI-S'!A1", "Zurück")</f>
        <v>Zurück</v>
      </c>
    </row>
    <row r="3" spans="1:8" x14ac:dyDescent="0.3">
      <c r="B3" s="7" t="s">
        <v>4039</v>
      </c>
    </row>
    <row r="4" spans="1:8" x14ac:dyDescent="0.3">
      <c r="B4" s="4" t="s">
        <v>3417</v>
      </c>
      <c r="C4" s="19" t="s">
        <v>3418</v>
      </c>
      <c r="D4" s="19" t="s">
        <v>3812</v>
      </c>
      <c r="E4" s="19" t="s">
        <v>3420</v>
      </c>
      <c r="F4" s="19" t="s">
        <v>3421</v>
      </c>
      <c r="G4" s="19" t="s">
        <v>3422</v>
      </c>
      <c r="H4" s="19" t="s">
        <v>3423</v>
      </c>
    </row>
    <row r="5" spans="1:8" ht="25.2" x14ac:dyDescent="0.3">
      <c r="B5" s="6" t="s">
        <v>3424</v>
      </c>
      <c r="C5" s="9" t="s">
        <v>4017</v>
      </c>
      <c r="D5" s="9" t="s">
        <v>4018</v>
      </c>
      <c r="E5" s="9" t="s">
        <v>1580</v>
      </c>
      <c r="F5" s="9" t="s">
        <v>248</v>
      </c>
      <c r="G5" s="9" t="s">
        <v>4019</v>
      </c>
      <c r="H5" s="9" t="s">
        <v>4019</v>
      </c>
    </row>
    <row r="6" spans="1:8" ht="25.2" x14ac:dyDescent="0.3">
      <c r="B6" s="12" t="s">
        <v>3427</v>
      </c>
      <c r="C6" s="13" t="s">
        <v>2082</v>
      </c>
      <c r="D6" s="13" t="s">
        <v>4020</v>
      </c>
      <c r="E6" s="13" t="s">
        <v>1580</v>
      </c>
      <c r="F6" s="13" t="s">
        <v>106</v>
      </c>
      <c r="G6" s="13" t="s">
        <v>1602</v>
      </c>
      <c r="H6" s="13" t="s">
        <v>1602</v>
      </c>
    </row>
    <row r="7" spans="1:8" ht="25.2" x14ac:dyDescent="0.3">
      <c r="B7" s="6" t="s">
        <v>3431</v>
      </c>
      <c r="C7" s="9" t="s">
        <v>1643</v>
      </c>
      <c r="D7" s="9" t="s">
        <v>4021</v>
      </c>
      <c r="E7" s="9" t="s">
        <v>1580</v>
      </c>
      <c r="F7" s="9" t="s">
        <v>2369</v>
      </c>
      <c r="G7" s="9" t="s">
        <v>2359</v>
      </c>
      <c r="H7" s="9" t="s">
        <v>1003</v>
      </c>
    </row>
    <row r="8" spans="1:8" ht="25.2" x14ac:dyDescent="0.3">
      <c r="B8" s="12" t="s">
        <v>3433</v>
      </c>
      <c r="C8" s="13" t="s">
        <v>3973</v>
      </c>
      <c r="D8" s="13" t="s">
        <v>4022</v>
      </c>
      <c r="E8" s="13" t="s">
        <v>1580</v>
      </c>
      <c r="F8" s="13" t="s">
        <v>1724</v>
      </c>
      <c r="G8" s="13" t="s">
        <v>1059</v>
      </c>
      <c r="H8" s="13" t="s">
        <v>2362</v>
      </c>
    </row>
    <row r="9" spans="1:8" ht="25.2" x14ac:dyDescent="0.3">
      <c r="B9" s="6" t="s">
        <v>3435</v>
      </c>
      <c r="C9" s="9" t="s">
        <v>1600</v>
      </c>
      <c r="D9" s="9" t="s">
        <v>179</v>
      </c>
      <c r="E9" s="9" t="s">
        <v>3429</v>
      </c>
      <c r="F9" s="9" t="s">
        <v>3430</v>
      </c>
      <c r="G9" s="9" t="s">
        <v>3430</v>
      </c>
      <c r="H9" s="9" t="s">
        <v>3430</v>
      </c>
    </row>
    <row r="10" spans="1:8" ht="25.2" x14ac:dyDescent="0.3">
      <c r="B10" s="12" t="s">
        <v>3436</v>
      </c>
      <c r="C10" s="13" t="s">
        <v>1963</v>
      </c>
      <c r="D10" s="13" t="s">
        <v>4023</v>
      </c>
      <c r="E10" s="13" t="s">
        <v>1580</v>
      </c>
      <c r="F10" s="13" t="s">
        <v>106</v>
      </c>
      <c r="G10" s="13" t="s">
        <v>3720</v>
      </c>
      <c r="H10" s="13" t="s">
        <v>3720</v>
      </c>
    </row>
    <row r="11" spans="1:8" ht="25.2" x14ac:dyDescent="0.3">
      <c r="B11" s="6" t="s">
        <v>3439</v>
      </c>
      <c r="C11" s="9" t="s">
        <v>1739</v>
      </c>
      <c r="D11" s="9" t="s">
        <v>4024</v>
      </c>
      <c r="E11" s="9" t="s">
        <v>1580</v>
      </c>
      <c r="F11" s="9" t="s">
        <v>94</v>
      </c>
      <c r="G11" s="9" t="s">
        <v>1668</v>
      </c>
      <c r="H11" s="9" t="s">
        <v>1668</v>
      </c>
    </row>
    <row r="12" spans="1:8" ht="25.2" x14ac:dyDescent="0.3">
      <c r="B12" s="12" t="s">
        <v>3440</v>
      </c>
      <c r="C12" s="13" t="s">
        <v>1733</v>
      </c>
      <c r="D12" s="13" t="s">
        <v>4025</v>
      </c>
      <c r="E12" s="13" t="s">
        <v>1580</v>
      </c>
      <c r="F12" s="13" t="s">
        <v>67</v>
      </c>
      <c r="G12" s="13" t="s">
        <v>1070</v>
      </c>
      <c r="H12" s="13" t="s">
        <v>1070</v>
      </c>
    </row>
    <row r="13" spans="1:8" ht="25.2" x14ac:dyDescent="0.3">
      <c r="B13" s="6" t="s">
        <v>3441</v>
      </c>
      <c r="C13" s="9" t="s">
        <v>3502</v>
      </c>
      <c r="D13" s="9" t="s">
        <v>4026</v>
      </c>
      <c r="E13" s="9" t="s">
        <v>1580</v>
      </c>
      <c r="F13" s="9" t="s">
        <v>102</v>
      </c>
      <c r="G13" s="9" t="s">
        <v>1055</v>
      </c>
      <c r="H13" s="9" t="s">
        <v>1055</v>
      </c>
    </row>
    <row r="14" spans="1:8" ht="25.2" x14ac:dyDescent="0.3">
      <c r="B14" s="12" t="s">
        <v>3444</v>
      </c>
      <c r="C14" s="13" t="s">
        <v>4027</v>
      </c>
      <c r="D14" s="13" t="s">
        <v>4028</v>
      </c>
      <c r="E14" s="13" t="s">
        <v>1580</v>
      </c>
      <c r="F14" s="13" t="s">
        <v>654</v>
      </c>
      <c r="G14" s="13" t="s">
        <v>1940</v>
      </c>
      <c r="H14" s="13" t="s">
        <v>1940</v>
      </c>
    </row>
    <row r="15" spans="1:8" ht="25.2" x14ac:dyDescent="0.3">
      <c r="B15" s="6" t="s">
        <v>3447</v>
      </c>
      <c r="C15" s="9" t="s">
        <v>1727</v>
      </c>
      <c r="D15" s="9" t="s">
        <v>4029</v>
      </c>
      <c r="E15" s="9" t="s">
        <v>1580</v>
      </c>
      <c r="F15" s="9" t="s">
        <v>88</v>
      </c>
      <c r="G15" s="9" t="s">
        <v>89</v>
      </c>
      <c r="H15" s="9" t="s">
        <v>89</v>
      </c>
    </row>
    <row r="16" spans="1:8" ht="25.2" x14ac:dyDescent="0.3">
      <c r="B16" s="12" t="s">
        <v>3450</v>
      </c>
      <c r="C16" s="13" t="s">
        <v>1643</v>
      </c>
      <c r="D16" s="13" t="s">
        <v>4030</v>
      </c>
      <c r="E16" s="13" t="s">
        <v>1580</v>
      </c>
      <c r="F16" s="13" t="s">
        <v>1084</v>
      </c>
      <c r="G16" s="13" t="s">
        <v>107</v>
      </c>
      <c r="H16" s="13" t="s">
        <v>95</v>
      </c>
    </row>
    <row r="17" spans="2:8" ht="25.2" x14ac:dyDescent="0.3">
      <c r="B17" s="6" t="s">
        <v>3452</v>
      </c>
      <c r="C17" s="9" t="s">
        <v>1871</v>
      </c>
      <c r="D17" s="9" t="s">
        <v>1730</v>
      </c>
      <c r="E17" s="9" t="s">
        <v>1580</v>
      </c>
      <c r="F17" s="9" t="s">
        <v>86</v>
      </c>
      <c r="G17" s="9" t="s">
        <v>87</v>
      </c>
      <c r="H17" s="9" t="s">
        <v>87</v>
      </c>
    </row>
    <row r="18" spans="2:8" ht="25.2" x14ac:dyDescent="0.3">
      <c r="B18" s="12" t="s">
        <v>3453</v>
      </c>
      <c r="C18" s="13" t="s">
        <v>1855</v>
      </c>
      <c r="D18" s="13" t="s">
        <v>4031</v>
      </c>
      <c r="E18" s="13" t="s">
        <v>1580</v>
      </c>
      <c r="F18" s="13" t="s">
        <v>155</v>
      </c>
      <c r="G18" s="13" t="s">
        <v>156</v>
      </c>
      <c r="H18" s="13" t="s">
        <v>156</v>
      </c>
    </row>
    <row r="19" spans="2:8" ht="25.2" x14ac:dyDescent="0.3">
      <c r="B19" s="6" t="s">
        <v>3455</v>
      </c>
      <c r="C19" s="9" t="s">
        <v>1760</v>
      </c>
      <c r="D19" s="9" t="s">
        <v>4032</v>
      </c>
      <c r="E19" s="9" t="s">
        <v>1580</v>
      </c>
      <c r="F19" s="9" t="s">
        <v>43</v>
      </c>
      <c r="G19" s="9" t="s">
        <v>963</v>
      </c>
      <c r="H19" s="9" t="s">
        <v>963</v>
      </c>
    </row>
    <row r="20" spans="2:8" ht="25.2" x14ac:dyDescent="0.3">
      <c r="B20" s="12" t="s">
        <v>3457</v>
      </c>
      <c r="C20" s="13" t="s">
        <v>1945</v>
      </c>
      <c r="D20" s="13" t="s">
        <v>4033</v>
      </c>
      <c r="E20" s="13" t="s">
        <v>1580</v>
      </c>
      <c r="F20" s="13" t="s">
        <v>82</v>
      </c>
      <c r="G20" s="13" t="s">
        <v>83</v>
      </c>
      <c r="H20" s="13" t="s">
        <v>83</v>
      </c>
    </row>
    <row r="21" spans="2:8" ht="25.2" x14ac:dyDescent="0.3">
      <c r="B21" s="10" t="s">
        <v>3459</v>
      </c>
      <c r="C21" s="11" t="s">
        <v>4034</v>
      </c>
      <c r="D21" s="11" t="s">
        <v>4035</v>
      </c>
      <c r="E21" s="11" t="s">
        <v>1580</v>
      </c>
      <c r="F21" s="11" t="s">
        <v>4036</v>
      </c>
      <c r="G21" s="11" t="s">
        <v>4037</v>
      </c>
      <c r="H21" s="11" t="s">
        <v>4038</v>
      </c>
    </row>
  </sheetData>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41"/>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HYPERLINK("#'PCI - K3_1_QI'!A1", "Qualitätsindikatoren: Übersicht über Auffälligkeiten und Qualitätssicherungsmaßnahmen gem. § 17 DeQS-RL")</f>
        <v>Qualitätsindikatoren: Übersicht über Auffälligkeiten und Qualitätssicherungsmaßnahmen gem. § 17 DeQS-RL</v>
      </c>
      <c r="C6" s="2" t="str">
        <f>HYPERLINK("#'PCI - K3_1_QI'!A1", "K3_1_QI")</f>
        <v>K3_1_QI</v>
      </c>
    </row>
    <row r="7" spans="1:3" x14ac:dyDescent="0.3">
      <c r="B7" s="2" t="str">
        <f>HYPERLINK("#'PCI - K3_1_AK'!A1", "Auffälligkeitskriterien: Übersicht über Auffälligkeiten und Qualitätssicherungsmaßnahmen gem. § 17 DeQS-RL")</f>
        <v>Auffälligkeitskriterien: Übersicht über Auffälligkeiten und Qualitätssicherungsmaßnahmen gem. § 17 DeQS-RL</v>
      </c>
      <c r="C7" s="2" t="str">
        <f>HYPERLINK("#'PCI - K3_1_AK'!A1", "K3_1_AK")</f>
        <v>K3_1_AK</v>
      </c>
    </row>
    <row r="8" spans="1:3" x14ac:dyDescent="0.3">
      <c r="B8" s="2" t="str">
        <f>HYPERLINK("#'PCI - K3_2_QI'!A1", "Qualitätsindikatoren: Auffälligkeiten und Bewertungen nach Abschluss des Stellungnahmeverfahrens (AJ 2024)")</f>
        <v>Qualitätsindikatoren: Auffälligkeiten und Bewertungen nach Abschluss des Stellungnahmeverfahrens (AJ 2024)</v>
      </c>
      <c r="C8" s="2" t="str">
        <f>HYPERLINK("#'PCI - K3_2_QI'!A1", "K3_2_QI")</f>
        <v>K3_2_QI</v>
      </c>
    </row>
    <row r="9" spans="1:3" x14ac:dyDescent="0.3">
      <c r="B9" s="2" t="str">
        <f>HYPERLINK("#'PCI - K3_2_AK'!A1", "Auffälligkeitskriterien: Auffälligkeiten und Bewertungen nach Abschluss des Stellungnahmeverfahrens (AJ 2024)")</f>
        <v>Auffälligkeitskriterien: Auffälligkeiten und Bewertungen nach Abschluss des Stellungnahmeverfahrens (AJ 2024)</v>
      </c>
      <c r="C9" s="2" t="str">
        <f>HYPERLINK("#'PCI - K3_2_AK'!A1", "K3_2_AK")</f>
        <v>K3_2_AK</v>
      </c>
    </row>
    <row r="10" spans="1:3" x14ac:dyDescent="0.3">
      <c r="B10" s="2" t="str">
        <f>HYPERLINK("#'PCI - K3_3_QI'!A1", "Qualitätsindikatoren: Wiederholte Auffälligkeiten (AJ 2024 und Vorjahre)")</f>
        <v>Qualitätsindikatoren: Wiederholte Auffälligkeiten (AJ 2024 und Vorjahre)</v>
      </c>
      <c r="C10" s="2" t="str">
        <f>HYPERLINK("#'PCI - K3_3_QI'!A1", "K3_3_QI")</f>
        <v>K3_3_QI</v>
      </c>
    </row>
    <row r="11" spans="1:3" x14ac:dyDescent="0.3">
      <c r="B11" s="2" t="str">
        <f>HYPERLINK("#'PCI - K3_3_AK'!A1", "Auffälligkeitskriterien: Wiederholte Auffälligkeiten (AJ 2024 und Vorjahre)")</f>
        <v>Auffälligkeitskriterien: Wiederholte Auffälligkeiten (AJ 2024 und Vorjahre)</v>
      </c>
      <c r="C11" s="2" t="str">
        <f>HYPERLINK("#'PCI - K3_3_AK'!A1", "K3_3_AK")</f>
        <v>K3_3_AK</v>
      </c>
    </row>
    <row r="12" spans="1:3" x14ac:dyDescent="0.3">
      <c r="B12" s="2" t="str">
        <f>HYPERLINK("#'PCI - K3_4_QI'!A1", "Qualitätsindikatoren: Mehrfache Auffälligkeiten bei Leistungserbringern (AJ 2024)")</f>
        <v>Qualitätsindikatoren: Mehrfache Auffälligkeiten bei Leistungserbringern (AJ 2024)</v>
      </c>
      <c r="C12" s="2" t="str">
        <f>HYPERLINK("#'PCI - K3_4_QI'!A1", "K3_4_QI")</f>
        <v>K3_4_QI</v>
      </c>
    </row>
    <row r="13" spans="1:3" x14ac:dyDescent="0.3">
      <c r="B13" s="2" t="str">
        <f>HYPERLINK("#'PCI - K3_4_AK'!A1", "Auffälligkeitskriterien: Mehrfache Auffälligkeiten bei Leistungserbringern (AJ 2024)")</f>
        <v>Auffälligkeitskriterien: Mehrfache Auffälligkeiten bei Leistungserbringern (AJ 2024)</v>
      </c>
      <c r="C13" s="2" t="str">
        <f>HYPERLINK("#'PCI - K3_4_AK'!A1", "K3_4_AK")</f>
        <v>K3_4_AK</v>
      </c>
    </row>
    <row r="14" spans="1:3" x14ac:dyDescent="0.3">
      <c r="B14" s="2" t="str">
        <f>HYPERLINK("#'PCI - K3_5_QI'!A1", "Auffälligkeiten und Stellungnahmeverfahren nach Fallzahl pro Qualitätsindikator (AJ 2024)")</f>
        <v>Auffälligkeiten und Stellungnahmeverfahren nach Fallzahl pro Qualitätsindikator (AJ 2024)</v>
      </c>
      <c r="C14" s="2" t="str">
        <f>HYPERLINK("#'PCI - K3_5_QI'!A1", "K3_5_QI")</f>
        <v>K3_5_QI</v>
      </c>
    </row>
    <row r="15" spans="1:3" x14ac:dyDescent="0.3">
      <c r="B15" s="2" t="str">
        <f>HYPERLINK("#'PCI - A_1_QI'!A1", "Qualitätsindikatoren: Art der Auffälligkeit (AJ 2024)")</f>
        <v>Qualitätsindikatoren: Art der Auffälligkeit (AJ 2024)</v>
      </c>
      <c r="C15" s="2" t="str">
        <f>HYPERLINK("#'PCI - A_1_QI'!A1", "A_1_QI")</f>
        <v>A_1_QI</v>
      </c>
    </row>
    <row r="16" spans="1:3" x14ac:dyDescent="0.3">
      <c r="B16" s="2" t="str">
        <f>HYPERLINK("#'PCI - A_1_AK'!A1", "Auffälligkeitskriterien: Art der Auffälligkeit (AJ 2024)")</f>
        <v>Auffälligkeitskriterien: Art der Auffälligkeit (AJ 2024)</v>
      </c>
      <c r="C16" s="2" t="str">
        <f>HYPERLINK("#'PCI - A_1_AK'!A1", "A_1_AK")</f>
        <v>A_1_AK</v>
      </c>
    </row>
    <row r="17" spans="2:3" x14ac:dyDescent="0.3">
      <c r="B17" s="2" t="str">
        <f>HYPERLINK("#'PCI - A_2_QI_a'!A1", "Qualitätsindikatoren: Stellungnahmeverfahren (AJ 2024)")</f>
        <v>Qualitätsindikatoren: Stellungnahmeverfahren (AJ 2024)</v>
      </c>
      <c r="C17" s="2" t="str">
        <f>HYPERLINK("#'PCI - A_2_QI_a'!A1", "A_2_QI_a")</f>
        <v>A_2_QI_a</v>
      </c>
    </row>
    <row r="18" spans="2:3" x14ac:dyDescent="0.3">
      <c r="B18" s="2" t="str">
        <f>HYPERLINK("#'PCI - A_2_AK_a'!A1", "Auffälligkeitskriterien: Stellungnahmeverfahren (AJ 2024)")</f>
        <v>Auffälligkeitskriterien: Stellungnahmeverfahren (AJ 2024)</v>
      </c>
      <c r="C18" s="2" t="str">
        <f>HYPERLINK("#'PCI - A_2_AK_a'!A1", "A_2_AK_a")</f>
        <v>A_2_AK_a</v>
      </c>
    </row>
    <row r="19" spans="2:3" x14ac:dyDescent="0.3">
      <c r="B19" s="2" t="str">
        <f>HYPERLINK("#'PCI - A_2_QI_b'!A1", "Qualitätsindikatoren: Freitextkommentare zur Nicht-Einleitung von Stellungnahmeverfahren (AJ 2024)")</f>
        <v>Qualitätsindikatoren: Freitextkommentare zur Nicht-Einleitung von Stellungnahmeverfahren (AJ 2024)</v>
      </c>
      <c r="C19" s="2" t="str">
        <f>HYPERLINK("#'PCI - A_2_QI_b'!A1", "A_2_QI_b")</f>
        <v>A_2_QI_b</v>
      </c>
    </row>
    <row r="20" spans="2:3" x14ac:dyDescent="0.3">
      <c r="B20" s="2" t="str">
        <f>HYPERLINK("#'PCI - A_2_AK_b'!A1", "Auffälligkeitskriterien: Freitextkommentare zur Nicht-Einleitung von Stellungnahmeverfahren (AJ 2024)")</f>
        <v>Auffälligkeitskriterien: Freitextkommentare zur Nicht-Einleitung von Stellungnahmeverfahren (AJ 2024)</v>
      </c>
      <c r="C20" s="2" t="str">
        <f>HYPERLINK("#'PCI - A_2_AK_b'!A1", "A_2_AK_b")</f>
        <v>A_2_AK_b</v>
      </c>
    </row>
    <row r="21" spans="2:3" x14ac:dyDescent="0.3">
      <c r="B21" s="2" t="str">
        <f>HYPERLINK("#'PCI - A_3_AK_a'!A1", "Auffälligkeitskriterien: Bewertung der qualitativ auffälligen Ergebnisse (AJ 2024)")</f>
        <v>Auffälligkeitskriterien: Bewertung der qualitativ auffälligen Ergebnisse (AJ 2024)</v>
      </c>
      <c r="C21" s="2" t="str">
        <f>HYPERLINK("#'PCI - A_3_AK_a'!A1", "A_3_AK_a")</f>
        <v>A_3_AK_a</v>
      </c>
    </row>
    <row r="22" spans="2:3" x14ac:dyDescent="0.3">
      <c r="B22" s="2" t="str">
        <f>HYPERLINK("#'PCI - A_3_AK_b'!A1", "Auffälligkeitskriterien: Freitextkommentare zur Bewertung der qualitativ auffälligen Ergebnisse (AJ 2024)")</f>
        <v>Auffälligkeitskriterien: Freitextkommentare zur Bewertung der qualitativ auffälligen Ergebnisse (AJ 2024)</v>
      </c>
      <c r="C22" s="2" t="str">
        <f>HYPERLINK("#'PCI - A_3_AK_b'!A1", "A_3_AK_b")</f>
        <v>A_3_AK_b</v>
      </c>
    </row>
    <row r="23" spans="2:3" x14ac:dyDescent="0.3">
      <c r="B23" s="2" t="str">
        <f>HYPERLINK("#'PCI - A_4_QI_a'!A1", "Qualitätsindikatoren: Bewertung der qualitativ auffälligen Ergebnisse (AJ 2024)")</f>
        <v>Qualitätsindikatoren: Bewertung der qualitativ auffälligen Ergebnisse (AJ 2024)</v>
      </c>
      <c r="C23" s="2" t="str">
        <f>HYPERLINK("#'PCI - A_4_QI_a'!A1", "A_4_QI_a")</f>
        <v>A_4_QI_a</v>
      </c>
    </row>
    <row r="24" spans="2:3" x14ac:dyDescent="0.3">
      <c r="B24" s="2" t="str">
        <f>HYPERLINK("#'PCI - A_4_QI_b'!A1", "Qualitätsindikatoren: Freitextkommentare zur Bewertung der qualitativ auffälligen Ergebnisse (AJ 2024)")</f>
        <v>Qualitätsindikatoren: Freitextkommentare zur Bewertung der qualitativ auffälligen Ergebnisse (AJ 2024)</v>
      </c>
      <c r="C24" s="2" t="str">
        <f>HYPERLINK("#'PCI - A_4_QI_b'!A1", "A_4_QI_b")</f>
        <v>A_4_QI_b</v>
      </c>
    </row>
    <row r="25" spans="2:3" x14ac:dyDescent="0.3">
      <c r="B25" s="2" t="str">
        <f>HYPERLINK("#'PCI - A_5_AK_a'!A1", "Auffälligkeitskriterien: Bewertung der qualitativ unauffälligen Ergebnisse (AJ 2024)")</f>
        <v>Auffälligkeitskriterien: Bewertung der qualitativ unauffälligen Ergebnisse (AJ 2024)</v>
      </c>
      <c r="C25" s="2" t="str">
        <f>HYPERLINK("#'PCI - A_5_AK_a'!A1", "A_5_AK_a")</f>
        <v>A_5_AK_a</v>
      </c>
    </row>
    <row r="26" spans="2:3" x14ac:dyDescent="0.3">
      <c r="B26" s="2" t="str">
        <f>HYPERLINK("#'PCI - A_5_AK_b'!A1", "Auffälligkeitskriterien: Freitextkommentare zur Bewertung der qualitativ unauffälligen Ergebnisse (AJ 2024)")</f>
        <v>Auffälligkeitskriterien: Freitextkommentare zur Bewertung der qualitativ unauffälligen Ergebnisse (AJ 2024)</v>
      </c>
      <c r="C26" s="2" t="str">
        <f>HYPERLINK("#'PCI - A_5_AK_b'!A1", "A_5_AK_b")</f>
        <v>A_5_AK_b</v>
      </c>
    </row>
    <row r="27" spans="2:3" x14ac:dyDescent="0.3">
      <c r="B27" s="2" t="str">
        <f>HYPERLINK("#'PCI - A_6_QI_a'!A1", "Qualitätsindikatoren: Bewertung der qualitativ unauffälligen Ergebnisse (AJ 2024)")</f>
        <v>Qualitätsindikatoren: Bewertung der qualitativ unauffälligen Ergebnisse (AJ 2024)</v>
      </c>
      <c r="C27" s="2" t="str">
        <f>HYPERLINK("#'PCI - A_6_QI_a'!A1", "A_6_QI_a")</f>
        <v>A_6_QI_a</v>
      </c>
    </row>
    <row r="28" spans="2:3" x14ac:dyDescent="0.3">
      <c r="B28" s="2" t="str">
        <f>HYPERLINK("#'PCI - A_6_QI_b'!A1", "Qualitätsindikatoren: Freitextkommentare zur Bewertung der qualitativ unauffälligen Ergebnisse (AJ 2024)")</f>
        <v>Qualitätsindikatoren: Freitextkommentare zur Bewertung der qualitativ unauffälligen Ergebnisse (AJ 2024)</v>
      </c>
      <c r="C28" s="2" t="str">
        <f>HYPERLINK("#'PCI - A_6_QI_b'!A1", "A_6_QI_b")</f>
        <v>A_6_QI_b</v>
      </c>
    </row>
    <row r="29" spans="2:3" x14ac:dyDescent="0.3">
      <c r="B29" s="2" t="str">
        <f>HYPERLINK("#'PCI - A_7_AK_a'!A1", "Auffälligkeitskriterien: Bewertung der  Ergebnisse als Sonstiges (AJ 2024)")</f>
        <v>Auffälligkeitskriterien: Bewertung der  Ergebnisse als Sonstiges (AJ 2024)</v>
      </c>
      <c r="C29" s="2" t="str">
        <f>HYPERLINK("#'PCI - A_7_AK_a'!A1", "A_7_AK_a")</f>
        <v>A_7_AK_a</v>
      </c>
    </row>
    <row r="30" spans="2:3" x14ac:dyDescent="0.3">
      <c r="B30" s="2" t="str">
        <f>HYPERLINK("#'PCI - A_7_AK_b'!A1", "Auffälligkeitskriterien: Freitextkommentare zur Bewertung der Ergebnisse als Sonstiges (AJ 2024)")</f>
        <v>Auffälligkeitskriterien: Freitextkommentare zur Bewertung der Ergebnisse als Sonstiges (AJ 2024)</v>
      </c>
      <c r="C30" s="2" t="str">
        <f>HYPERLINK("#'PCI - A_7_AK_b'!A1", "A_7_AK_b")</f>
        <v>A_7_AK_b</v>
      </c>
    </row>
    <row r="31" spans="2:3" x14ac:dyDescent="0.3">
      <c r="B31" s="2" t="str">
        <f>HYPERLINK("#'PCI - A_8_QI_a'!A1", "Qualitätsindikatoren: Bewertung der Ergebnisse als Dokumentationsfehler oder Sonstiges (AJ 2024)")</f>
        <v>Qualitätsindikatoren: Bewertung der Ergebnisse als Dokumentationsfehler oder Sonstiges (AJ 2024)</v>
      </c>
      <c r="C31" s="2" t="str">
        <f>HYPERLINK("#'PCI - A_8_QI_a'!A1", "A_8_QI_a")</f>
        <v>A_8_QI_a</v>
      </c>
    </row>
    <row r="32" spans="2:3" x14ac:dyDescent="0.3">
      <c r="B32" s="2" t="str">
        <f>HYPERLINK("#'PCI - A_8_QI_b'!A1", "Qualitätsindikatoren: Freitextkommentare zur Bewertung der Ergebnisse als Dokumentationsfehler oder Sonstiges (AJ 2024)")</f>
        <v>Qualitätsindikatoren: Freitextkommentare zur Bewertung der Ergebnisse als Dokumentationsfehler oder Sonstiges (AJ 2024)</v>
      </c>
      <c r="C32" s="2" t="str">
        <f>HYPERLINK("#'PCI - A_8_QI_b'!A1", "A_8_QI_b")</f>
        <v>A_8_QI_b</v>
      </c>
    </row>
    <row r="33" spans="2:3" x14ac:dyDescent="0.3">
      <c r="B33" s="2" t="str">
        <f>HYPERLINK("#'PCI - A_9_QI'!A1", "Qualitätsindikatoren: Initiierung Maßnahmenstufe 1 und 2 (AJ 2024)")</f>
        <v>Qualitätsindikatoren: Initiierung Maßnahmenstufe 1 und 2 (AJ 2024)</v>
      </c>
      <c r="C33" s="2" t="str">
        <f>HYPERLINK("#'PCI - A_9_QI'!A1", "A_9_QI")</f>
        <v>A_9_QI</v>
      </c>
    </row>
    <row r="34" spans="2:3" x14ac:dyDescent="0.3">
      <c r="B34" s="2" t="str">
        <f>HYPERLINK("#'PCI - A_9_AK'!A1", "Auffälligkeitskriterien: Initiierung Maßnahmenstufe 1 und 2 (AJ 2024)")</f>
        <v>Auffälligkeitskriterien: Initiierung Maßnahmenstufe 1 und 2 (AJ 2024)</v>
      </c>
      <c r="C34" s="2" t="str">
        <f>HYPERLINK("#'PCI - A_9_AK'!A1", "A_9_AK")</f>
        <v>A_9_AK</v>
      </c>
    </row>
    <row r="35" spans="2:3" x14ac:dyDescent="0.3">
      <c r="B35" s="2" t="str">
        <f>HYPERLINK("#'PCI - A_10_QI'!A1", "Qualitätsindikatoren: Ergebnisse nach Stellungnahmeverfahren pro Bundesland (AJ 2024)")</f>
        <v>Qualitätsindikatoren: Ergebnisse nach Stellungnahmeverfahren pro Bundesland (AJ 2024)</v>
      </c>
      <c r="C35" s="2" t="str">
        <f>HYPERLINK("#'PCI - A_10_QI'!A1", "A_10_QI")</f>
        <v>A_10_QI</v>
      </c>
    </row>
    <row r="36" spans="2:3" x14ac:dyDescent="0.3">
      <c r="B36" s="2" t="str">
        <f>HYPERLINK("#'PCI - A_10_AK'!A1", "Auffälligkeitskriterien: Ergebnisse nach Stellungnahmeverfahren pro Bundesland (AJ 2024)")</f>
        <v>Auffälligkeitskriterien: Ergebnisse nach Stellungnahmeverfahren pro Bundesland (AJ 2024)</v>
      </c>
      <c r="C36" s="2" t="str">
        <f>HYPERLINK("#'PCI - A_10_AK'!A1", "A_10_AK")</f>
        <v>A_10_AK</v>
      </c>
    </row>
    <row r="37" spans="2:3" x14ac:dyDescent="0.3">
      <c r="B37" s="2" t="str">
        <f>HYPERLINK("#'PCI - A_11_QI_AK'!A1", "Qualitätsindikatoren und Auffälligkeitskriterien: Best Practice (AJ 2024)")</f>
        <v>Qualitätsindikatoren und Auffälligkeitskriterien: Best Practice (AJ 2024)</v>
      </c>
      <c r="C37" s="2" t="str">
        <f>HYPERLINK("#'PCI - A_11_QI_AK'!A1", "A_11_QI_AK")</f>
        <v>A_11_QI_AK</v>
      </c>
    </row>
    <row r="38" spans="2:3" x14ac:dyDescent="0.3">
      <c r="B38" s="2" t="str">
        <f>HYPERLINK("#'PCI - A_12_QI'!A1", "Darstellung des Verlaufs der Bewertung (AJ 2024)")</f>
        <v>Darstellung des Verlaufs der Bewertung (AJ 2024)</v>
      </c>
      <c r="C38" s="2" t="str">
        <f>HYPERLINK("#'PCI - A_12_QI'!A1", "A_12_QI")</f>
        <v>A_12_QI</v>
      </c>
    </row>
    <row r="39" spans="2:3" x14ac:dyDescent="0.3">
      <c r="B39" s="2" t="str">
        <f>HYPERLINK("#'PCI - A_13_QI'!A1", "Qualitätsindikatoren: Art der Maßnahme in Maßnahmenstufe 1 (AJ 2023 und 2024)")</f>
        <v>Qualitätsindikatoren: Art der Maßnahme in Maßnahmenstufe 1 (AJ 2023 und 2024)</v>
      </c>
      <c r="C39" s="2" t="str">
        <f>HYPERLINK("#'PCI - A_13_QI'!A1", "A_13_QI")</f>
        <v>A_13_QI</v>
      </c>
    </row>
    <row r="40" spans="2:3" x14ac:dyDescent="0.3">
      <c r="B40" s="2" t="str">
        <f>HYPERLINK("#'PCI - A_13_AK'!A1", "Auffälligkeitskriterien: Art der Maßnahme in Maßnahmenstufe 1 (AJ 2023 und 2024)")</f>
        <v>Auffälligkeitskriterien: Art der Maßnahme in Maßnahmenstufe 1 (AJ 2023 und 2024)</v>
      </c>
      <c r="C40" s="2" t="str">
        <f>HYPERLINK("#'PCI - A_13_AK'!A1", "A_13_AK")</f>
        <v>A_13_AK</v>
      </c>
    </row>
    <row r="41" spans="2:3" x14ac:dyDescent="0.3">
      <c r="B41" s="2" t="str">
        <f>HYPERLINK("#'PCI - A_14_QI_AK'!A1", "Qualitätsindikatoren und Auffälligkeitskriterien: Freitextkommentare zu Maßnahmenstufe 2 (AJ 2024)")</f>
        <v>Qualitätsindikatoren und Auffälligkeitskriterien: Freitextkommentare zu Maßnahmenstufe 2 (AJ 2024)</v>
      </c>
      <c r="C41" s="2" t="str">
        <f>HYPERLINK("#'PCI - A_14_QI_AK'!A1", "A_14_QI_AK")</f>
        <v>A_14_QI_AK</v>
      </c>
    </row>
  </sheetData>
  <pageMargins left="0.7" right="0.7" top="0.75" bottom="0.75" header="0.3" footer="0.3"/>
  <pageSetup paperSize="9" orientation="portrait" horizontalDpi="300" verticalDpi="30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WI-NI-S'!A1", "Zurück")</f>
        <v>Zurück</v>
      </c>
    </row>
  </sheetData>
  <pageMargins left="0.7" right="0.7" top="0.75" bottom="0.75" header="0.3" footer="0.3"/>
  <pageSetup paperSize="9" orientation="portrait" horizontalDpi="300" verticalDpi="30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K14"/>
  <sheetViews>
    <sheetView workbookViewId="0"/>
  </sheetViews>
  <sheetFormatPr baseColWidth="10" defaultRowHeight="14.4" x14ac:dyDescent="0.3"/>
  <cols>
    <col min="2" max="2" width="9.6640625" customWidth="1"/>
    <col min="3" max="3" width="110.4414062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WI-NI-S'!A1", "Zurück")</f>
        <v>Zurück</v>
      </c>
    </row>
    <row r="3" spans="1:11" x14ac:dyDescent="0.3">
      <c r="B3" s="7" t="s">
        <v>4503</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689</v>
      </c>
      <c r="C6" s="6" t="s">
        <v>690</v>
      </c>
      <c r="D6" s="6" t="s">
        <v>1621</v>
      </c>
      <c r="E6" s="9" t="s">
        <v>1580</v>
      </c>
      <c r="F6" s="9" t="s">
        <v>1580</v>
      </c>
      <c r="G6" s="9" t="s">
        <v>1587</v>
      </c>
      <c r="H6" s="9" t="s">
        <v>1580</v>
      </c>
      <c r="I6" s="9" t="s">
        <v>1580</v>
      </c>
      <c r="J6" s="9" t="s">
        <v>1580</v>
      </c>
      <c r="K6" s="9" t="s">
        <v>1582</v>
      </c>
    </row>
    <row r="7" spans="1:11" x14ac:dyDescent="0.3">
      <c r="B7" s="6" t="s">
        <v>689</v>
      </c>
      <c r="C7" s="6" t="s">
        <v>690</v>
      </c>
      <c r="D7" s="6" t="s">
        <v>4452</v>
      </c>
      <c r="E7" s="9" t="s">
        <v>1580</v>
      </c>
      <c r="F7" s="9" t="s">
        <v>1580</v>
      </c>
      <c r="G7" s="9" t="s">
        <v>1580</v>
      </c>
      <c r="H7" s="9" t="s">
        <v>1580</v>
      </c>
      <c r="I7" s="9" t="s">
        <v>1580</v>
      </c>
      <c r="J7" s="9" t="s">
        <v>1580</v>
      </c>
      <c r="K7" s="9" t="s">
        <v>1580</v>
      </c>
    </row>
    <row r="8" spans="1:11" x14ac:dyDescent="0.3">
      <c r="B8" s="6" t="s">
        <v>691</v>
      </c>
      <c r="C8" s="6" t="s">
        <v>692</v>
      </c>
      <c r="D8" s="6" t="s">
        <v>1621</v>
      </c>
      <c r="E8" s="9" t="s">
        <v>1580</v>
      </c>
      <c r="F8" s="9" t="s">
        <v>1580</v>
      </c>
      <c r="G8" s="9" t="s">
        <v>1580</v>
      </c>
      <c r="H8" s="9" t="s">
        <v>1580</v>
      </c>
      <c r="I8" s="9" t="s">
        <v>1580</v>
      </c>
      <c r="J8" s="9" t="s">
        <v>1580</v>
      </c>
      <c r="K8" s="9" t="s">
        <v>1582</v>
      </c>
    </row>
    <row r="9" spans="1:11" x14ac:dyDescent="0.3">
      <c r="B9" s="6" t="s">
        <v>691</v>
      </c>
      <c r="C9" s="6" t="s">
        <v>692</v>
      </c>
      <c r="D9" s="6" t="s">
        <v>4452</v>
      </c>
      <c r="E9" s="9" t="s">
        <v>1580</v>
      </c>
      <c r="F9" s="9" t="s">
        <v>1580</v>
      </c>
      <c r="G9" s="9" t="s">
        <v>1580</v>
      </c>
      <c r="H9" s="9" t="s">
        <v>1580</v>
      </c>
      <c r="I9" s="9" t="s">
        <v>1580</v>
      </c>
      <c r="J9" s="9" t="s">
        <v>1580</v>
      </c>
      <c r="K9" s="9" t="s">
        <v>1580</v>
      </c>
    </row>
    <row r="10" spans="1:11" x14ac:dyDescent="0.3">
      <c r="B10" s="6" t="s">
        <v>693</v>
      </c>
      <c r="C10" s="6" t="s">
        <v>694</v>
      </c>
      <c r="D10" s="6" t="s">
        <v>1621</v>
      </c>
      <c r="E10" s="9" t="s">
        <v>1580</v>
      </c>
      <c r="F10" s="9" t="s">
        <v>1580</v>
      </c>
      <c r="G10" s="9" t="s">
        <v>1580</v>
      </c>
      <c r="H10" s="9" t="s">
        <v>1580</v>
      </c>
      <c r="I10" s="9" t="s">
        <v>1580</v>
      </c>
      <c r="J10" s="9" t="s">
        <v>1587</v>
      </c>
      <c r="K10" s="9" t="s">
        <v>1683</v>
      </c>
    </row>
    <row r="11" spans="1:11" x14ac:dyDescent="0.3">
      <c r="B11" s="6" t="s">
        <v>693</v>
      </c>
      <c r="C11" s="6" t="s">
        <v>694</v>
      </c>
      <c r="D11" s="6" t="s">
        <v>4452</v>
      </c>
      <c r="E11" s="9" t="s">
        <v>1580</v>
      </c>
      <c r="F11" s="9" t="s">
        <v>1580</v>
      </c>
      <c r="G11" s="9" t="s">
        <v>1580</v>
      </c>
      <c r="H11" s="9" t="s">
        <v>1580</v>
      </c>
      <c r="I11" s="9" t="s">
        <v>1580</v>
      </c>
      <c r="J11" s="9" t="s">
        <v>1580</v>
      </c>
      <c r="K11" s="9" t="s">
        <v>1580</v>
      </c>
    </row>
    <row r="12" spans="1:11" x14ac:dyDescent="0.3">
      <c r="B12" s="6" t="s">
        <v>695</v>
      </c>
      <c r="C12" s="6" t="s">
        <v>696</v>
      </c>
      <c r="D12" s="6" t="s">
        <v>1621</v>
      </c>
      <c r="E12" s="9" t="s">
        <v>1580</v>
      </c>
      <c r="F12" s="9" t="s">
        <v>1580</v>
      </c>
      <c r="G12" s="9" t="s">
        <v>1580</v>
      </c>
      <c r="H12" s="9" t="s">
        <v>1580</v>
      </c>
      <c r="I12" s="9" t="s">
        <v>1580</v>
      </c>
      <c r="J12" s="9" t="s">
        <v>1580</v>
      </c>
      <c r="K12" s="9" t="s">
        <v>1586</v>
      </c>
    </row>
    <row r="13" spans="1:11" x14ac:dyDescent="0.3">
      <c r="B13" s="6" t="s">
        <v>695</v>
      </c>
      <c r="C13" s="6" t="s">
        <v>696</v>
      </c>
      <c r="D13" s="6" t="s">
        <v>4452</v>
      </c>
      <c r="E13" s="9" t="s">
        <v>1580</v>
      </c>
      <c r="F13" s="9" t="s">
        <v>1580</v>
      </c>
      <c r="G13" s="9" t="s">
        <v>1580</v>
      </c>
      <c r="H13" s="9" t="s">
        <v>1580</v>
      </c>
      <c r="I13" s="9" t="s">
        <v>1580</v>
      </c>
      <c r="J13" s="9" t="s">
        <v>1580</v>
      </c>
      <c r="K13" s="9" t="s">
        <v>1580</v>
      </c>
    </row>
    <row r="14" spans="1:11" x14ac:dyDescent="0.3">
      <c r="B14"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C41"/>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HYPERLINK("#'CHE - K3_1_QI'!A1", "Qualitätsindikatoren: Übersicht über Auffälligkeiten und Qualitätssicherungsmaßnahmen gem. § 17 DeQS-RL")</f>
        <v>Qualitätsindikatoren: Übersicht über Auffälligkeiten und Qualitätssicherungsmaßnahmen gem. § 17 DeQS-RL</v>
      </c>
      <c r="C6" s="2" t="str">
        <f>HYPERLINK("#'CHE - K3_1_QI'!A1", "K3_1_QI")</f>
        <v>K3_1_QI</v>
      </c>
    </row>
    <row r="7" spans="1:3" x14ac:dyDescent="0.3">
      <c r="B7" s="2" t="str">
        <f>HYPERLINK("#'CHE - K3_1_AK'!A1", "Auffälligkeitskriterien: Übersicht über Auffälligkeiten und Qualitätssicherungsmaßnahmen gem. § 17 DeQS-RL")</f>
        <v>Auffälligkeitskriterien: Übersicht über Auffälligkeiten und Qualitätssicherungsmaßnahmen gem. § 17 DeQS-RL</v>
      </c>
      <c r="C7" s="2" t="str">
        <f>HYPERLINK("#'CHE - K3_1_AK'!A1", "K3_1_AK")</f>
        <v>K3_1_AK</v>
      </c>
    </row>
    <row r="8" spans="1:3" x14ac:dyDescent="0.3">
      <c r="B8" s="2" t="str">
        <f>HYPERLINK("#'CHE - K3_2_QI'!A1", "Qualitätsindikatoren: Auffälligkeiten und Bewertungen nach Abschluss des Stellungnahmeverfahrens (AJ 2024)")</f>
        <v>Qualitätsindikatoren: Auffälligkeiten und Bewertungen nach Abschluss des Stellungnahmeverfahrens (AJ 2024)</v>
      </c>
      <c r="C8" s="2" t="str">
        <f>HYPERLINK("#'CHE - K3_2_QI'!A1", "K3_2_QI")</f>
        <v>K3_2_QI</v>
      </c>
    </row>
    <row r="9" spans="1:3" x14ac:dyDescent="0.3">
      <c r="B9" s="2" t="str">
        <f>HYPERLINK("#'CHE - K3_2_AK'!A1", "Auffälligkeitskriterien: Auffälligkeiten und Bewertungen nach Abschluss des Stellungnahmeverfahrens (AJ 2024)")</f>
        <v>Auffälligkeitskriterien: Auffälligkeiten und Bewertungen nach Abschluss des Stellungnahmeverfahrens (AJ 2024)</v>
      </c>
      <c r="C9" s="2" t="str">
        <f>HYPERLINK("#'CHE - K3_2_AK'!A1", "K3_2_AK")</f>
        <v>K3_2_AK</v>
      </c>
    </row>
    <row r="10" spans="1:3" x14ac:dyDescent="0.3">
      <c r="B10" s="2" t="str">
        <f>HYPERLINK("#'CHE - K3_3_QI'!A1", "Qualitätsindikatoren: Wiederholte Auffälligkeiten (AJ 2024 und Vorjahre)")</f>
        <v>Qualitätsindikatoren: Wiederholte Auffälligkeiten (AJ 2024 und Vorjahre)</v>
      </c>
      <c r="C10" s="2" t="str">
        <f>HYPERLINK("#'CHE - K3_3_QI'!A1", "K3_3_QI")</f>
        <v>K3_3_QI</v>
      </c>
    </row>
    <row r="11" spans="1:3" x14ac:dyDescent="0.3">
      <c r="B11" s="2" t="str">
        <f>HYPERLINK("#'CHE - K3_3_AK'!A1", "Auffälligkeitskriterien: Wiederholte Auffälligkeiten (AJ 2024 und Vorjahre)")</f>
        <v>Auffälligkeitskriterien: Wiederholte Auffälligkeiten (AJ 2024 und Vorjahre)</v>
      </c>
      <c r="C11" s="2" t="str">
        <f>HYPERLINK("#'CHE - K3_3_AK'!A1", "K3_3_AK")</f>
        <v>K3_3_AK</v>
      </c>
    </row>
    <row r="12" spans="1:3" x14ac:dyDescent="0.3">
      <c r="B12" s="2" t="str">
        <f>HYPERLINK("#'CHE - K3_4_QI'!A1", "Qualitätsindikatoren: Mehrfache Auffälligkeiten bei Leistungserbringern (AJ 2024)")</f>
        <v>Qualitätsindikatoren: Mehrfache Auffälligkeiten bei Leistungserbringern (AJ 2024)</v>
      </c>
      <c r="C12" s="2" t="str">
        <f>HYPERLINK("#'CHE - K3_4_QI'!A1", "K3_4_QI")</f>
        <v>K3_4_QI</v>
      </c>
    </row>
    <row r="13" spans="1:3" x14ac:dyDescent="0.3">
      <c r="B13" s="2" t="str">
        <f>HYPERLINK("#'CHE - K3_4_AK'!A1", "Auffälligkeitskriterien: Mehrfache Auffälligkeiten bei Leistungserbringern (AJ 2024)")</f>
        <v>Auffälligkeitskriterien: Mehrfache Auffälligkeiten bei Leistungserbringern (AJ 2024)</v>
      </c>
      <c r="C13" s="2" t="str">
        <f>HYPERLINK("#'CHE - K3_4_AK'!A1", "K3_4_AK")</f>
        <v>K3_4_AK</v>
      </c>
    </row>
    <row r="14" spans="1:3" x14ac:dyDescent="0.3">
      <c r="B14" s="2" t="str">
        <f>HYPERLINK("#'CHE - K3_5_QI'!A1", "Auffälligkeiten und Stellungnahmeverfahren nach Fallzahl pro Qualitätsindikator (AJ 2024)")</f>
        <v>Auffälligkeiten und Stellungnahmeverfahren nach Fallzahl pro Qualitätsindikator (AJ 2024)</v>
      </c>
      <c r="C14" s="2" t="str">
        <f>HYPERLINK("#'CHE - K3_5_QI'!A1", "K3_5_QI")</f>
        <v>K3_5_QI</v>
      </c>
    </row>
    <row r="15" spans="1:3" x14ac:dyDescent="0.3">
      <c r="B15" s="2" t="str">
        <f>HYPERLINK("#'CHE - A_1_QI'!A1", "Qualitätsindikatoren: Art der Auffälligkeit (AJ 2024)")</f>
        <v>Qualitätsindikatoren: Art der Auffälligkeit (AJ 2024)</v>
      </c>
      <c r="C15" s="2" t="str">
        <f>HYPERLINK("#'CHE - A_1_QI'!A1", "A_1_QI")</f>
        <v>A_1_QI</v>
      </c>
    </row>
    <row r="16" spans="1:3" x14ac:dyDescent="0.3">
      <c r="B16" s="2" t="str">
        <f>HYPERLINK("#'CHE - A_1_AK'!A1", "Auffälligkeitskriterien: Art der Auffälligkeit (AJ 2024)")</f>
        <v>Auffälligkeitskriterien: Art der Auffälligkeit (AJ 2024)</v>
      </c>
      <c r="C16" s="2" t="str">
        <f>HYPERLINK("#'CHE - A_1_AK'!A1", "A_1_AK")</f>
        <v>A_1_AK</v>
      </c>
    </row>
    <row r="17" spans="2:3" x14ac:dyDescent="0.3">
      <c r="B17" s="2" t="str">
        <f>HYPERLINK("#'CHE - A_2_QI_a'!A1", "Qualitätsindikatoren: Stellungnahmeverfahren (AJ 2024)")</f>
        <v>Qualitätsindikatoren: Stellungnahmeverfahren (AJ 2024)</v>
      </c>
      <c r="C17" s="2" t="str">
        <f>HYPERLINK("#'CHE - A_2_QI_a'!A1", "A_2_QI_a")</f>
        <v>A_2_QI_a</v>
      </c>
    </row>
    <row r="18" spans="2:3" x14ac:dyDescent="0.3">
      <c r="B18" s="2" t="str">
        <f>HYPERLINK("#'CHE - A_2_AK_a'!A1", "Auffälligkeitskriterien: Stellungnahmeverfahren (AJ 2024)")</f>
        <v>Auffälligkeitskriterien: Stellungnahmeverfahren (AJ 2024)</v>
      </c>
      <c r="C18" s="2" t="str">
        <f>HYPERLINK("#'CHE - A_2_AK_a'!A1", "A_2_AK_a")</f>
        <v>A_2_AK_a</v>
      </c>
    </row>
    <row r="19" spans="2:3" x14ac:dyDescent="0.3">
      <c r="B19" s="2" t="str">
        <f>HYPERLINK("#'CHE - A_2_QI_b'!A1", "Qualitätsindikatoren: Freitextkommentare zur Nicht-Einleitung von Stellungnahmeverfahren (AJ 2024)")</f>
        <v>Qualitätsindikatoren: Freitextkommentare zur Nicht-Einleitung von Stellungnahmeverfahren (AJ 2024)</v>
      </c>
      <c r="C19" s="2" t="str">
        <f>HYPERLINK("#'CHE - A_2_QI_b'!A1", "A_2_QI_b")</f>
        <v>A_2_QI_b</v>
      </c>
    </row>
    <row r="20" spans="2:3" x14ac:dyDescent="0.3">
      <c r="B20" s="2" t="str">
        <f>HYPERLINK("#'CHE - A_2_AK_b'!A1", "Auffälligkeitskriterien: Freitextkommentare zur Nicht-Einleitung von Stellungnahmeverfahren (AJ 2024)")</f>
        <v>Auffälligkeitskriterien: Freitextkommentare zur Nicht-Einleitung von Stellungnahmeverfahren (AJ 2024)</v>
      </c>
      <c r="C20" s="2" t="str">
        <f>HYPERLINK("#'CHE - A_2_AK_b'!A1", "A_2_AK_b")</f>
        <v>A_2_AK_b</v>
      </c>
    </row>
    <row r="21" spans="2:3" x14ac:dyDescent="0.3">
      <c r="B21" s="2" t="str">
        <f>HYPERLINK("#'CHE - A_3_AK_a'!A1", "Auffälligkeitskriterien: Bewertung der qualitativ auffälligen Ergebnisse (AJ 2024)")</f>
        <v>Auffälligkeitskriterien: Bewertung der qualitativ auffälligen Ergebnisse (AJ 2024)</v>
      </c>
      <c r="C21" s="2" t="str">
        <f>HYPERLINK("#'CHE - A_3_AK_a'!A1", "A_3_AK_a")</f>
        <v>A_3_AK_a</v>
      </c>
    </row>
    <row r="22" spans="2:3" x14ac:dyDescent="0.3">
      <c r="B22" s="2" t="str">
        <f>HYPERLINK("#'CHE - A_3_AK_b'!A1", "Auffälligkeitskriterien: Freitextkommentare zur Bewertung der qualitativ auffälligen Ergebnisse (AJ 2024)")</f>
        <v>Auffälligkeitskriterien: Freitextkommentare zur Bewertung der qualitativ auffälligen Ergebnisse (AJ 2024)</v>
      </c>
      <c r="C22" s="2" t="str">
        <f>HYPERLINK("#'CHE - A_3_AK_b'!A1", "A_3_AK_b")</f>
        <v>A_3_AK_b</v>
      </c>
    </row>
    <row r="23" spans="2:3" x14ac:dyDescent="0.3">
      <c r="B23" s="2" t="str">
        <f>HYPERLINK("#'CHE - A_4_QI_a'!A1", "Qualitätsindikatoren: Bewertung der qualitativ auffälligen Ergebnisse (AJ 2024)")</f>
        <v>Qualitätsindikatoren: Bewertung der qualitativ auffälligen Ergebnisse (AJ 2024)</v>
      </c>
      <c r="C23" s="2" t="str">
        <f>HYPERLINK("#'CHE - A_4_QI_a'!A1", "A_4_QI_a")</f>
        <v>A_4_QI_a</v>
      </c>
    </row>
    <row r="24" spans="2:3" x14ac:dyDescent="0.3">
      <c r="B24" s="2" t="str">
        <f>HYPERLINK("#'CHE - A_4_QI_b'!A1", "Qualitätsindikatoren: Freitextkommentare zur Bewertung der qualitativ auffälligen Ergebnisse (AJ 2024)")</f>
        <v>Qualitätsindikatoren: Freitextkommentare zur Bewertung der qualitativ auffälligen Ergebnisse (AJ 2024)</v>
      </c>
      <c r="C24" s="2" t="str">
        <f>HYPERLINK("#'CHE - A_4_QI_b'!A1", "A_4_QI_b")</f>
        <v>A_4_QI_b</v>
      </c>
    </row>
    <row r="25" spans="2:3" x14ac:dyDescent="0.3">
      <c r="B25" s="2" t="str">
        <f>HYPERLINK("#'CHE - A_5_AK_a'!A1", "Auffälligkeitskriterien: Bewertung der qualitativ unauffälligen Ergebnisse (AJ 2024)")</f>
        <v>Auffälligkeitskriterien: Bewertung der qualitativ unauffälligen Ergebnisse (AJ 2024)</v>
      </c>
      <c r="C25" s="2" t="str">
        <f>HYPERLINK("#'CHE - A_5_AK_a'!A1", "A_5_AK_a")</f>
        <v>A_5_AK_a</v>
      </c>
    </row>
    <row r="26" spans="2:3" x14ac:dyDescent="0.3">
      <c r="B26" s="2" t="str">
        <f>HYPERLINK("#'CHE - A_5_AK_b'!A1", "Auffälligkeitskriterien: Freitextkommentare zur Bewertung der qualitativ unauffälligen Ergebnisse (AJ 2024)")</f>
        <v>Auffälligkeitskriterien: Freitextkommentare zur Bewertung der qualitativ unauffälligen Ergebnisse (AJ 2024)</v>
      </c>
      <c r="C26" s="2" t="str">
        <f>HYPERLINK("#'CHE - A_5_AK_b'!A1", "A_5_AK_b")</f>
        <v>A_5_AK_b</v>
      </c>
    </row>
    <row r="27" spans="2:3" x14ac:dyDescent="0.3">
      <c r="B27" s="2" t="str">
        <f>HYPERLINK("#'CHE - A_6_QI_a'!A1", "Qualitätsindikatoren: Bewertung der qualitativ unauffälligen Ergebnisse (AJ 2024)")</f>
        <v>Qualitätsindikatoren: Bewertung der qualitativ unauffälligen Ergebnisse (AJ 2024)</v>
      </c>
      <c r="C27" s="2" t="str">
        <f>HYPERLINK("#'CHE - A_6_QI_a'!A1", "A_6_QI_a")</f>
        <v>A_6_QI_a</v>
      </c>
    </row>
    <row r="28" spans="2:3" x14ac:dyDescent="0.3">
      <c r="B28" s="2" t="str">
        <f>HYPERLINK("#'CHE - A_6_QI_b'!A1", "Qualitätsindikatoren: Freitextkommentare zur Bewertung der qualitativ unauffälligen Ergebnisse (AJ 2024)")</f>
        <v>Qualitätsindikatoren: Freitextkommentare zur Bewertung der qualitativ unauffälligen Ergebnisse (AJ 2024)</v>
      </c>
      <c r="C28" s="2" t="str">
        <f>HYPERLINK("#'CHE - A_6_QI_b'!A1", "A_6_QI_b")</f>
        <v>A_6_QI_b</v>
      </c>
    </row>
    <row r="29" spans="2:3" x14ac:dyDescent="0.3">
      <c r="B29" s="2" t="str">
        <f>HYPERLINK("#'CHE - A_7_AK_a'!A1", "Auffälligkeitskriterien: Bewertung der  Ergebnisse als Sonstiges (AJ 2024)")</f>
        <v>Auffälligkeitskriterien: Bewertung der  Ergebnisse als Sonstiges (AJ 2024)</v>
      </c>
      <c r="C29" s="2" t="str">
        <f>HYPERLINK("#'CHE - A_7_AK_a'!A1", "A_7_AK_a")</f>
        <v>A_7_AK_a</v>
      </c>
    </row>
    <row r="30" spans="2:3" x14ac:dyDescent="0.3">
      <c r="B30" s="2" t="str">
        <f>HYPERLINK("#'CHE - A_7_AK_b'!A1", "Auffälligkeitskriterien: Freitextkommentare zur Bewertung der Ergebnisse als Sonstiges (AJ 2024)")</f>
        <v>Auffälligkeitskriterien: Freitextkommentare zur Bewertung der Ergebnisse als Sonstiges (AJ 2024)</v>
      </c>
      <c r="C30" s="2" t="str">
        <f>HYPERLINK("#'CHE - A_7_AK_b'!A1", "A_7_AK_b")</f>
        <v>A_7_AK_b</v>
      </c>
    </row>
    <row r="31" spans="2:3" x14ac:dyDescent="0.3">
      <c r="B31" s="2" t="str">
        <f>HYPERLINK("#'CHE - A_8_QI_a'!A1", "Qualitätsindikatoren: Bewertung der Ergebnisse als Dokumentationsfehler oder Sonstiges (AJ 2024)")</f>
        <v>Qualitätsindikatoren: Bewertung der Ergebnisse als Dokumentationsfehler oder Sonstiges (AJ 2024)</v>
      </c>
      <c r="C31" s="2" t="str">
        <f>HYPERLINK("#'CHE - A_8_QI_a'!A1", "A_8_QI_a")</f>
        <v>A_8_QI_a</v>
      </c>
    </row>
    <row r="32" spans="2:3" x14ac:dyDescent="0.3">
      <c r="B32" s="2" t="str">
        <f>HYPERLINK("#'CHE - A_8_QI_b'!A1", "Qualitätsindikatoren: Freitextkommentare zur Bewertung der Ergebnisse als Dokumentationsfehler oder Sonstiges (AJ 2024)")</f>
        <v>Qualitätsindikatoren: Freitextkommentare zur Bewertung der Ergebnisse als Dokumentationsfehler oder Sonstiges (AJ 2024)</v>
      </c>
      <c r="C32" s="2" t="str">
        <f>HYPERLINK("#'CHE - A_8_QI_b'!A1", "A_8_QI_b")</f>
        <v>A_8_QI_b</v>
      </c>
    </row>
    <row r="33" spans="2:3" x14ac:dyDescent="0.3">
      <c r="B33" s="2" t="str">
        <f>HYPERLINK("#'CHE - A_9_QI'!A1", "Qualitätsindikatoren: Initiierung Maßnahmenstufe 1 und 2 (AJ 2024)")</f>
        <v>Qualitätsindikatoren: Initiierung Maßnahmenstufe 1 und 2 (AJ 2024)</v>
      </c>
      <c r="C33" s="2" t="str">
        <f>HYPERLINK("#'CHE - A_9_QI'!A1", "A_9_QI")</f>
        <v>A_9_QI</v>
      </c>
    </row>
    <row r="34" spans="2:3" x14ac:dyDescent="0.3">
      <c r="B34" s="2" t="str">
        <f>HYPERLINK("#'CHE - A_9_AK'!A1", "Auffälligkeitskriterien: Initiierung Maßnahmenstufe 1 und 2 (AJ 2024)")</f>
        <v>Auffälligkeitskriterien: Initiierung Maßnahmenstufe 1 und 2 (AJ 2024)</v>
      </c>
      <c r="C34" s="2" t="str">
        <f>HYPERLINK("#'CHE - A_9_AK'!A1", "A_9_AK")</f>
        <v>A_9_AK</v>
      </c>
    </row>
    <row r="35" spans="2:3" x14ac:dyDescent="0.3">
      <c r="B35" s="2" t="str">
        <f>HYPERLINK("#'CHE - A_10_QI'!A1", "Qualitätsindikatoren: Ergebnisse nach Stellungnahmeverfahren pro Bundesland (AJ 2024)")</f>
        <v>Qualitätsindikatoren: Ergebnisse nach Stellungnahmeverfahren pro Bundesland (AJ 2024)</v>
      </c>
      <c r="C35" s="2" t="str">
        <f>HYPERLINK("#'CHE - A_10_QI'!A1", "A_10_QI")</f>
        <v>A_10_QI</v>
      </c>
    </row>
    <row r="36" spans="2:3" x14ac:dyDescent="0.3">
      <c r="B36" s="2" t="str">
        <f>HYPERLINK("#'CHE - A_10_AK'!A1", "Auffälligkeitskriterien: Ergebnisse nach Stellungnahmeverfahren pro Bundesland (AJ 2024)")</f>
        <v>Auffälligkeitskriterien: Ergebnisse nach Stellungnahmeverfahren pro Bundesland (AJ 2024)</v>
      </c>
      <c r="C36" s="2" t="str">
        <f>HYPERLINK("#'CHE - A_10_AK'!A1", "A_10_AK")</f>
        <v>A_10_AK</v>
      </c>
    </row>
    <row r="37" spans="2:3" x14ac:dyDescent="0.3">
      <c r="B37" s="2" t="str">
        <f>HYPERLINK("#'CHE - A_11_QI_AK'!A1", "Qualitätsindikatoren und Auffälligkeitskriterien: Best Practice (AJ 2024)")</f>
        <v>Qualitätsindikatoren und Auffälligkeitskriterien: Best Practice (AJ 2024)</v>
      </c>
      <c r="C37" s="2" t="str">
        <f>HYPERLINK("#'CHE - A_11_QI_AK'!A1", "A_11_QI_AK")</f>
        <v>A_11_QI_AK</v>
      </c>
    </row>
    <row r="38" spans="2:3" x14ac:dyDescent="0.3">
      <c r="B38" s="2" t="str">
        <f>HYPERLINK("#'CHE - A_12_QI'!A1", "Darstellung des Verlaufs der Bewertung (AJ 2024)")</f>
        <v>Darstellung des Verlaufs der Bewertung (AJ 2024)</v>
      </c>
      <c r="C38" s="2" t="str">
        <f>HYPERLINK("#'CHE - A_12_QI'!A1", "A_12_QI")</f>
        <v>A_12_QI</v>
      </c>
    </row>
    <row r="39" spans="2:3" x14ac:dyDescent="0.3">
      <c r="B39" s="2" t="str">
        <f>HYPERLINK("#'CHE - A_13_QI'!A1", "Qualitätsindikatoren: Art der Maßnahme in Maßnahmenstufe 1 (AJ 2023 und 2024)")</f>
        <v>Qualitätsindikatoren: Art der Maßnahme in Maßnahmenstufe 1 (AJ 2023 und 2024)</v>
      </c>
      <c r="C39" s="2" t="str">
        <f>HYPERLINK("#'CHE - A_13_QI'!A1", "A_13_QI")</f>
        <v>A_13_QI</v>
      </c>
    </row>
    <row r="40" spans="2:3" x14ac:dyDescent="0.3">
      <c r="B40" s="2" t="str">
        <f>HYPERLINK("#'CHE - A_13_AK'!A1", "Auffälligkeitskriterien: Art der Maßnahme in Maßnahmenstufe 1 (AJ 2023 und 2024)")</f>
        <v>Auffälligkeitskriterien: Art der Maßnahme in Maßnahmenstufe 1 (AJ 2023 und 2024)</v>
      </c>
      <c r="C40" s="2" t="str">
        <f>HYPERLINK("#'CHE - A_13_AK'!A1", "A_13_AK")</f>
        <v>A_13_AK</v>
      </c>
    </row>
    <row r="41" spans="2:3" x14ac:dyDescent="0.3">
      <c r="B41" s="2" t="str">
        <f>HYPERLINK("#'CHE - A_14_QI_AK'!A1", "Qualitätsindikatoren und Auffälligkeitskriterien: Freitextkommentare zu Maßnahmenstufe 2 (AJ 2024)")</f>
        <v>Qualitätsindikatoren und Auffälligkeitskriterien: Freitextkommentare zu Maßnahmenstufe 2 (AJ 2024)</v>
      </c>
      <c r="C41" s="2" t="str">
        <f>HYPERLINK("#'CHE - A_14_QI_AK'!A1", "A_14_QI_AK")</f>
        <v>A_14_QI_AK</v>
      </c>
    </row>
  </sheetData>
  <pageMargins left="0.7" right="0.7" top="0.75" bottom="0.75" header="0.3" footer="0.3"/>
  <pageSetup paperSize="9" orientation="portrait" horizontalDpi="300" verticalDpi="30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CHE'!A1", "Zurück")</f>
        <v>Zurück</v>
      </c>
    </row>
    <row r="3" spans="1:6" x14ac:dyDescent="0.3">
      <c r="B3" s="7" t="s">
        <v>4903</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4871</v>
      </c>
      <c r="D6" s="9" t="s">
        <v>3429</v>
      </c>
      <c r="E6" s="9" t="s">
        <v>4872</v>
      </c>
      <c r="F6" s="9" t="s">
        <v>3429</v>
      </c>
    </row>
    <row r="7" spans="1:6" x14ac:dyDescent="0.3">
      <c r="B7" s="10" t="s">
        <v>4873</v>
      </c>
      <c r="C7" s="9" t="s">
        <v>4871</v>
      </c>
      <c r="D7" s="9" t="s">
        <v>4530</v>
      </c>
      <c r="E7" s="9" t="s">
        <v>4872</v>
      </c>
      <c r="F7" s="9" t="s">
        <v>4530</v>
      </c>
    </row>
    <row r="8" spans="1:6" x14ac:dyDescent="0.3">
      <c r="B8" s="10" t="s">
        <v>4532</v>
      </c>
      <c r="C8" s="9" t="s">
        <v>4874</v>
      </c>
      <c r="D8" s="9" t="s">
        <v>4634</v>
      </c>
      <c r="E8" s="9" t="s">
        <v>4875</v>
      </c>
      <c r="F8" s="9" t="s">
        <v>4876</v>
      </c>
    </row>
    <row r="9" spans="1:6" x14ac:dyDescent="0.3">
      <c r="B9" s="9" t="s">
        <v>4535</v>
      </c>
      <c r="C9" s="9" t="s">
        <v>1587</v>
      </c>
      <c r="D9" s="9" t="s">
        <v>4877</v>
      </c>
      <c r="E9" s="9" t="s">
        <v>1586</v>
      </c>
      <c r="F9" s="9" t="s">
        <v>4843</v>
      </c>
    </row>
    <row r="10" spans="1:6" x14ac:dyDescent="0.3">
      <c r="B10" s="10" t="s">
        <v>4537</v>
      </c>
      <c r="C10" s="9" t="s">
        <v>4878</v>
      </c>
      <c r="D10" s="9" t="s">
        <v>4530</v>
      </c>
      <c r="E10" s="9" t="s">
        <v>4335</v>
      </c>
      <c r="F10" s="9" t="s">
        <v>4530</v>
      </c>
    </row>
    <row r="11" spans="1:6" x14ac:dyDescent="0.3">
      <c r="B11" s="9" t="s">
        <v>4879</v>
      </c>
      <c r="C11" s="9" t="s">
        <v>4878</v>
      </c>
      <c r="D11" s="9" t="s">
        <v>4530</v>
      </c>
      <c r="E11" s="9" t="s">
        <v>4335</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3982</v>
      </c>
      <c r="D15" s="9" t="s">
        <v>4881</v>
      </c>
      <c r="E15" s="9" t="s">
        <v>1736</v>
      </c>
      <c r="F15" s="9" t="s">
        <v>4882</v>
      </c>
    </row>
    <row r="16" spans="1:6" x14ac:dyDescent="0.3">
      <c r="B16" s="6" t="s">
        <v>4543</v>
      </c>
      <c r="C16" s="9" t="s">
        <v>4883</v>
      </c>
      <c r="D16" s="9" t="s">
        <v>4884</v>
      </c>
      <c r="E16" s="9" t="s">
        <v>4885</v>
      </c>
      <c r="F16" s="9" t="s">
        <v>4886</v>
      </c>
    </row>
    <row r="17" spans="2:6" x14ac:dyDescent="0.3">
      <c r="B17" s="9" t="s">
        <v>4546</v>
      </c>
      <c r="C17" s="9" t="s">
        <v>4883</v>
      </c>
      <c r="D17" s="9" t="s">
        <v>4530</v>
      </c>
      <c r="E17" s="9" t="s">
        <v>4887</v>
      </c>
      <c r="F17" s="9" t="s">
        <v>4888</v>
      </c>
    </row>
    <row r="18" spans="2:6" x14ac:dyDescent="0.3">
      <c r="B18" s="9" t="s">
        <v>4547</v>
      </c>
      <c r="C18" s="9" t="s">
        <v>1683</v>
      </c>
      <c r="D18" s="9" t="s">
        <v>4889</v>
      </c>
      <c r="E18" s="9" t="s">
        <v>1580</v>
      </c>
      <c r="F18" s="9" t="s">
        <v>4536</v>
      </c>
    </row>
    <row r="19" spans="2:6" x14ac:dyDescent="0.3">
      <c r="B19" s="9" t="s">
        <v>4548</v>
      </c>
      <c r="C19" s="9" t="s">
        <v>1587</v>
      </c>
      <c r="D19" s="9" t="s">
        <v>4890</v>
      </c>
      <c r="E19" s="9" t="s">
        <v>1587</v>
      </c>
      <c r="F19" s="9" t="s">
        <v>4891</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4892</v>
      </c>
      <c r="D22" s="9" t="s">
        <v>4893</v>
      </c>
      <c r="E22" s="9" t="s">
        <v>4894</v>
      </c>
      <c r="F22" s="9" t="s">
        <v>4895</v>
      </c>
    </row>
    <row r="23" spans="2:6" x14ac:dyDescent="0.3">
      <c r="B23" s="6" t="s">
        <v>4553</v>
      </c>
      <c r="C23" s="9" t="s">
        <v>1945</v>
      </c>
      <c r="D23" s="9" t="s">
        <v>4896</v>
      </c>
      <c r="E23" s="9" t="s">
        <v>1718</v>
      </c>
      <c r="F23" s="9" t="s">
        <v>4897</v>
      </c>
    </row>
    <row r="24" spans="2:6" x14ac:dyDescent="0.3">
      <c r="B24" s="6" t="s">
        <v>4898</v>
      </c>
      <c r="C24" s="9" t="s">
        <v>1705</v>
      </c>
      <c r="D24" s="9" t="s">
        <v>4899</v>
      </c>
      <c r="E24" s="9" t="s">
        <v>1705</v>
      </c>
      <c r="F24" s="9" t="s">
        <v>4900</v>
      </c>
    </row>
    <row r="25" spans="2:6" x14ac:dyDescent="0.3">
      <c r="B25" s="6" t="s">
        <v>4556</v>
      </c>
      <c r="C25" s="9" t="s">
        <v>1597</v>
      </c>
      <c r="D25" s="9" t="s">
        <v>4901</v>
      </c>
      <c r="E25" s="9" t="s">
        <v>3553</v>
      </c>
      <c r="F25" s="9" t="s">
        <v>4902</v>
      </c>
    </row>
    <row r="26" spans="2:6" x14ac:dyDescent="0.3">
      <c r="B26" s="23" t="s">
        <v>4558</v>
      </c>
      <c r="C26" s="24" t="s">
        <v>4523</v>
      </c>
      <c r="D26" s="24" t="s">
        <v>4523</v>
      </c>
      <c r="E26" s="24" t="s">
        <v>4523</v>
      </c>
      <c r="F26" s="24" t="s">
        <v>4523</v>
      </c>
    </row>
    <row r="27" spans="2:6" x14ac:dyDescent="0.3">
      <c r="B27" s="6" t="s">
        <v>4444</v>
      </c>
      <c r="C27" s="9" t="s">
        <v>1594</v>
      </c>
      <c r="D27" s="9" t="s">
        <v>4559</v>
      </c>
      <c r="E27" s="9" t="s">
        <v>1871</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CHE'!A1", "Zurück")</f>
        <v>Zurück</v>
      </c>
    </row>
    <row r="3" spans="1:6" x14ac:dyDescent="0.3">
      <c r="B3" s="7" t="s">
        <v>4560</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4529</v>
      </c>
      <c r="D6" s="9" t="s">
        <v>4530</v>
      </c>
      <c r="E6" s="9" t="s">
        <v>4531</v>
      </c>
      <c r="F6" s="9" t="s">
        <v>4530</v>
      </c>
    </row>
    <row r="7" spans="1:6" x14ac:dyDescent="0.3">
      <c r="B7" s="10" t="s">
        <v>4532</v>
      </c>
      <c r="C7" s="9" t="s">
        <v>1597</v>
      </c>
      <c r="D7" s="9" t="s">
        <v>4533</v>
      </c>
      <c r="E7" s="9" t="s">
        <v>1617</v>
      </c>
      <c r="F7" s="9" t="s">
        <v>4534</v>
      </c>
    </row>
    <row r="8" spans="1:6" x14ac:dyDescent="0.3">
      <c r="B8" s="9" t="s">
        <v>4535</v>
      </c>
      <c r="C8" s="9" t="s">
        <v>1580</v>
      </c>
      <c r="D8" s="9" t="s">
        <v>4536</v>
      </c>
      <c r="E8" s="9" t="s">
        <v>1580</v>
      </c>
      <c r="F8" s="9" t="s">
        <v>4536</v>
      </c>
    </row>
    <row r="9" spans="1:6" x14ac:dyDescent="0.3">
      <c r="B9" s="10" t="s">
        <v>4537</v>
      </c>
      <c r="C9" s="9" t="s">
        <v>1597</v>
      </c>
      <c r="D9" s="9" t="s">
        <v>4530</v>
      </c>
      <c r="E9" s="9" t="s">
        <v>1617</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1584</v>
      </c>
      <c r="D12" s="9" t="s">
        <v>4541</v>
      </c>
      <c r="E12" s="9" t="s">
        <v>1586</v>
      </c>
      <c r="F12" s="9" t="s">
        <v>4542</v>
      </c>
    </row>
    <row r="13" spans="1:6" x14ac:dyDescent="0.3">
      <c r="B13" s="6" t="s">
        <v>4543</v>
      </c>
      <c r="C13" s="9" t="s">
        <v>1578</v>
      </c>
      <c r="D13" s="9" t="s">
        <v>4544</v>
      </c>
      <c r="E13" s="9" t="s">
        <v>1589</v>
      </c>
      <c r="F13" s="9" t="s">
        <v>4545</v>
      </c>
    </row>
    <row r="14" spans="1:6" x14ac:dyDescent="0.3">
      <c r="B14" s="9" t="s">
        <v>4546</v>
      </c>
      <c r="C14" s="9" t="s">
        <v>1578</v>
      </c>
      <c r="D14" s="9" t="s">
        <v>4530</v>
      </c>
      <c r="E14" s="9" t="s">
        <v>1589</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1587</v>
      </c>
      <c r="D19" s="9" t="s">
        <v>4552</v>
      </c>
      <c r="E19" s="9" t="s">
        <v>1580</v>
      </c>
      <c r="F19" s="9" t="s">
        <v>4536</v>
      </c>
    </row>
    <row r="20" spans="2:6" x14ac:dyDescent="0.3">
      <c r="B20" s="6" t="s">
        <v>4553</v>
      </c>
      <c r="C20" s="9" t="s">
        <v>1582</v>
      </c>
      <c r="D20" s="9" t="s">
        <v>4554</v>
      </c>
      <c r="E20" s="9" t="s">
        <v>1584</v>
      </c>
      <c r="F20" s="9" t="s">
        <v>4555</v>
      </c>
    </row>
    <row r="21" spans="2:6" x14ac:dyDescent="0.3">
      <c r="B21" s="6" t="s">
        <v>4556</v>
      </c>
      <c r="C21" s="9" t="s">
        <v>1587</v>
      </c>
      <c r="D21" s="9" t="s">
        <v>4552</v>
      </c>
      <c r="E21" s="9" t="s">
        <v>1683</v>
      </c>
      <c r="F21" s="9" t="s">
        <v>4557</v>
      </c>
    </row>
    <row r="22" spans="2:6" x14ac:dyDescent="0.3">
      <c r="B22" s="23" t="s">
        <v>4558</v>
      </c>
      <c r="C22" s="24" t="s">
        <v>4523</v>
      </c>
      <c r="D22" s="24" t="s">
        <v>4523</v>
      </c>
      <c r="E22" s="24" t="s">
        <v>4523</v>
      </c>
      <c r="F22" s="24" t="s">
        <v>4523</v>
      </c>
    </row>
    <row r="23" spans="2:6" x14ac:dyDescent="0.3">
      <c r="B23" s="6" t="s">
        <v>4444</v>
      </c>
      <c r="C23" s="9" t="s">
        <v>1683</v>
      </c>
      <c r="D23" s="9" t="s">
        <v>4559</v>
      </c>
      <c r="E23" s="9" t="s">
        <v>1580</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O13"/>
  <sheetViews>
    <sheetView workbookViewId="0"/>
  </sheetViews>
  <sheetFormatPr baseColWidth="10" defaultRowHeight="14.4" x14ac:dyDescent="0.3"/>
  <cols>
    <col min="2" max="2" width="9.6640625" customWidth="1"/>
    <col min="3" max="3" width="59.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CHE'!A1", "Zurück")</f>
        <v>Zurück</v>
      </c>
    </row>
    <row r="3" spans="1:15" x14ac:dyDescent="0.3">
      <c r="B3" s="7" t="s">
        <v>5918</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395</v>
      </c>
      <c r="C7" s="6" t="s">
        <v>396</v>
      </c>
      <c r="D7" s="9" t="s">
        <v>5882</v>
      </c>
      <c r="E7" s="9" t="s">
        <v>1592</v>
      </c>
      <c r="F7" s="9" t="s">
        <v>367</v>
      </c>
      <c r="G7" s="9" t="s">
        <v>5883</v>
      </c>
      <c r="H7" s="9" t="s">
        <v>5884</v>
      </c>
      <c r="I7" s="9" t="s">
        <v>5885</v>
      </c>
      <c r="J7" s="9" t="s">
        <v>5886</v>
      </c>
      <c r="K7" s="9" t="s">
        <v>5887</v>
      </c>
      <c r="L7" s="9" t="s">
        <v>367</v>
      </c>
      <c r="M7" s="9" t="s">
        <v>5883</v>
      </c>
      <c r="N7" s="9" t="s">
        <v>1849</v>
      </c>
      <c r="O7" s="9" t="s">
        <v>5888</v>
      </c>
    </row>
    <row r="8" spans="1:15" ht="25.2" x14ac:dyDescent="0.3">
      <c r="B8" s="12" t="s">
        <v>397</v>
      </c>
      <c r="C8" s="12" t="s">
        <v>398</v>
      </c>
      <c r="D8" s="13" t="s">
        <v>5889</v>
      </c>
      <c r="E8" s="13" t="s">
        <v>1696</v>
      </c>
      <c r="F8" s="13" t="s">
        <v>400</v>
      </c>
      <c r="G8" s="13" t="s">
        <v>5883</v>
      </c>
      <c r="H8" s="13" t="s">
        <v>5890</v>
      </c>
      <c r="I8" s="13" t="s">
        <v>5891</v>
      </c>
      <c r="J8" s="13" t="s">
        <v>1851</v>
      </c>
      <c r="K8" s="13" t="s">
        <v>5892</v>
      </c>
      <c r="L8" s="13" t="s">
        <v>1858</v>
      </c>
      <c r="M8" s="13" t="s">
        <v>5893</v>
      </c>
      <c r="N8" s="13" t="s">
        <v>1858</v>
      </c>
      <c r="O8" s="13" t="s">
        <v>5893</v>
      </c>
    </row>
    <row r="9" spans="1:15" ht="25.2" x14ac:dyDescent="0.3">
      <c r="B9" s="6" t="s">
        <v>401</v>
      </c>
      <c r="C9" s="6" t="s">
        <v>402</v>
      </c>
      <c r="D9" s="9" t="s">
        <v>5894</v>
      </c>
      <c r="E9" s="9" t="s">
        <v>1617</v>
      </c>
      <c r="F9" s="9" t="s">
        <v>315</v>
      </c>
      <c r="G9" s="9" t="s">
        <v>5883</v>
      </c>
      <c r="H9" s="9" t="s">
        <v>5895</v>
      </c>
      <c r="I9" s="9" t="s">
        <v>5896</v>
      </c>
      <c r="J9" s="9" t="s">
        <v>3009</v>
      </c>
      <c r="K9" s="9" t="s">
        <v>5897</v>
      </c>
      <c r="L9" s="9" t="s">
        <v>5898</v>
      </c>
      <c r="M9" s="9" t="s">
        <v>5899</v>
      </c>
      <c r="N9" s="9" t="s">
        <v>3009</v>
      </c>
      <c r="O9" s="9" t="s">
        <v>5897</v>
      </c>
    </row>
    <row r="10" spans="1:15" ht="25.2" x14ac:dyDescent="0.3">
      <c r="B10" s="12" t="s">
        <v>403</v>
      </c>
      <c r="C10" s="12" t="s">
        <v>404</v>
      </c>
      <c r="D10" s="13" t="s">
        <v>5900</v>
      </c>
      <c r="E10" s="13" t="s">
        <v>1594</v>
      </c>
      <c r="F10" s="13" t="s">
        <v>406</v>
      </c>
      <c r="G10" s="13" t="s">
        <v>5883</v>
      </c>
      <c r="H10" s="13" t="s">
        <v>5901</v>
      </c>
      <c r="I10" s="13" t="s">
        <v>5902</v>
      </c>
      <c r="J10" s="13" t="s">
        <v>1854</v>
      </c>
      <c r="K10" s="13" t="s">
        <v>5903</v>
      </c>
      <c r="L10" s="13" t="s">
        <v>1854</v>
      </c>
      <c r="M10" s="13" t="s">
        <v>5903</v>
      </c>
      <c r="N10" s="13" t="s">
        <v>1976</v>
      </c>
      <c r="O10" s="13" t="s">
        <v>5888</v>
      </c>
    </row>
    <row r="11" spans="1:15" ht="25.2" x14ac:dyDescent="0.3">
      <c r="B11" s="6" t="s">
        <v>407</v>
      </c>
      <c r="C11" s="6" t="s">
        <v>408</v>
      </c>
      <c r="D11" s="9" t="s">
        <v>5904</v>
      </c>
      <c r="E11" s="9" t="s">
        <v>1592</v>
      </c>
      <c r="F11" s="9" t="s">
        <v>410</v>
      </c>
      <c r="G11" s="9" t="s">
        <v>5905</v>
      </c>
      <c r="H11" s="9" t="s">
        <v>5906</v>
      </c>
      <c r="I11" s="9" t="s">
        <v>5907</v>
      </c>
      <c r="J11" s="9" t="s">
        <v>3036</v>
      </c>
      <c r="K11" s="9" t="s">
        <v>5908</v>
      </c>
      <c r="L11" s="9" t="s">
        <v>1273</v>
      </c>
      <c r="M11" s="9" t="s">
        <v>5909</v>
      </c>
      <c r="N11" s="9" t="s">
        <v>1857</v>
      </c>
      <c r="O11" s="9" t="s">
        <v>5910</v>
      </c>
    </row>
    <row r="12" spans="1:15" ht="25.2" x14ac:dyDescent="0.3">
      <c r="B12" s="12" t="s">
        <v>411</v>
      </c>
      <c r="C12" s="12" t="s">
        <v>412</v>
      </c>
      <c r="D12" s="13" t="s">
        <v>5911</v>
      </c>
      <c r="E12" s="13" t="s">
        <v>1597</v>
      </c>
      <c r="F12" s="13" t="s">
        <v>400</v>
      </c>
      <c r="G12" s="13" t="s">
        <v>5905</v>
      </c>
      <c r="H12" s="13" t="s">
        <v>5912</v>
      </c>
      <c r="I12" s="13" t="s">
        <v>5907</v>
      </c>
      <c r="J12" s="13" t="s">
        <v>2441</v>
      </c>
      <c r="K12" s="13" t="s">
        <v>5908</v>
      </c>
      <c r="L12" s="13" t="s">
        <v>1858</v>
      </c>
      <c r="M12" s="13" t="s">
        <v>5913</v>
      </c>
      <c r="N12" s="13" t="s">
        <v>1257</v>
      </c>
      <c r="O12" s="13" t="s">
        <v>5914</v>
      </c>
    </row>
    <row r="13" spans="1:15" ht="25.2" x14ac:dyDescent="0.3">
      <c r="B13" s="6" t="s">
        <v>413</v>
      </c>
      <c r="C13" s="6" t="s">
        <v>414</v>
      </c>
      <c r="D13" s="9" t="s">
        <v>5915</v>
      </c>
      <c r="E13" s="9" t="s">
        <v>1580</v>
      </c>
      <c r="F13" s="9" t="s">
        <v>171</v>
      </c>
      <c r="G13" s="9" t="s">
        <v>5905</v>
      </c>
      <c r="H13" s="9" t="s">
        <v>5916</v>
      </c>
      <c r="I13" s="9" t="s">
        <v>5917</v>
      </c>
      <c r="J13" s="9" t="s">
        <v>2327</v>
      </c>
      <c r="K13" s="9" t="s">
        <v>5914</v>
      </c>
      <c r="L13" s="9" t="s">
        <v>1625</v>
      </c>
      <c r="M13" s="9" t="s">
        <v>5910</v>
      </c>
      <c r="N13" s="9" t="s">
        <v>2327</v>
      </c>
      <c r="O13" s="9" t="s">
        <v>5914</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M10"/>
  <sheetViews>
    <sheetView workbookViewId="0"/>
  </sheetViews>
  <sheetFormatPr baseColWidth="10" defaultRowHeight="14.4" x14ac:dyDescent="0.3"/>
  <cols>
    <col min="2" max="2" width="9.6640625" customWidth="1"/>
    <col min="3" max="3" width="44.4414062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CHE'!A1", "Zurück")</f>
        <v>Zurück</v>
      </c>
    </row>
    <row r="3" spans="1:13" x14ac:dyDescent="0.3">
      <c r="B3" s="7" t="s">
        <v>5462</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40</v>
      </c>
      <c r="C7" s="23"/>
      <c r="D7" s="29"/>
      <c r="E7" s="29"/>
      <c r="F7" s="29"/>
      <c r="G7" s="29"/>
      <c r="H7" s="29"/>
      <c r="I7" s="29"/>
      <c r="J7" s="29"/>
      <c r="K7" s="29"/>
      <c r="L7" s="29"/>
      <c r="M7" s="29"/>
    </row>
    <row r="8" spans="1:13" ht="25.2" x14ac:dyDescent="0.3">
      <c r="B8" s="6" t="s">
        <v>41</v>
      </c>
      <c r="C8" s="6" t="s">
        <v>42</v>
      </c>
      <c r="D8" s="9" t="s">
        <v>5457</v>
      </c>
      <c r="E8" s="9" t="s">
        <v>1587</v>
      </c>
      <c r="F8" s="9" t="s">
        <v>44</v>
      </c>
      <c r="G8" s="9" t="s">
        <v>5458</v>
      </c>
      <c r="H8" s="9" t="s">
        <v>44</v>
      </c>
      <c r="I8" s="9" t="s">
        <v>5458</v>
      </c>
      <c r="J8" s="9" t="s">
        <v>964</v>
      </c>
      <c r="K8" s="9" t="s">
        <v>5459</v>
      </c>
      <c r="L8" s="9" t="s">
        <v>44</v>
      </c>
      <c r="M8" s="9" t="s">
        <v>5458</v>
      </c>
    </row>
    <row r="9" spans="1:13" ht="25.2" x14ac:dyDescent="0.3">
      <c r="B9" s="6" t="s">
        <v>45</v>
      </c>
      <c r="C9" s="6" t="s">
        <v>46</v>
      </c>
      <c r="D9" s="9" t="s">
        <v>5460</v>
      </c>
      <c r="E9" s="9" t="s">
        <v>1587</v>
      </c>
      <c r="F9" s="9" t="s">
        <v>48</v>
      </c>
      <c r="G9" s="9" t="s">
        <v>5458</v>
      </c>
      <c r="H9" s="9" t="s">
        <v>48</v>
      </c>
      <c r="I9" s="9" t="s">
        <v>5458</v>
      </c>
      <c r="J9" s="9" t="s">
        <v>48</v>
      </c>
      <c r="K9" s="9" t="s">
        <v>5458</v>
      </c>
      <c r="L9" s="9" t="s">
        <v>966</v>
      </c>
      <c r="M9" s="9" t="s">
        <v>5461</v>
      </c>
    </row>
    <row r="10" spans="1:13" ht="25.2" x14ac:dyDescent="0.3">
      <c r="B10" s="6" t="s">
        <v>49</v>
      </c>
      <c r="C10" s="6" t="s">
        <v>50</v>
      </c>
      <c r="D10" s="9" t="s">
        <v>5458</v>
      </c>
      <c r="E10" s="9" t="s">
        <v>1580</v>
      </c>
      <c r="F10" s="9" t="s">
        <v>51</v>
      </c>
      <c r="G10" s="9" t="s">
        <v>5458</v>
      </c>
      <c r="H10" s="9" t="s">
        <v>51</v>
      </c>
      <c r="I10" s="9" t="s">
        <v>5458</v>
      </c>
      <c r="J10" s="9" t="s">
        <v>51</v>
      </c>
      <c r="K10" s="9" t="s">
        <v>5458</v>
      </c>
      <c r="L10" s="9" t="s">
        <v>51</v>
      </c>
      <c r="M10" s="9" t="s">
        <v>5458</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I12"/>
  <sheetViews>
    <sheetView workbookViewId="0"/>
  </sheetViews>
  <sheetFormatPr baseColWidth="10" defaultRowHeight="14.4" x14ac:dyDescent="0.3"/>
  <cols>
    <col min="2" max="2" width="9.6640625" customWidth="1"/>
    <col min="3" max="3" width="59.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CHE'!A1", "Zurück")</f>
        <v>Zurück</v>
      </c>
    </row>
    <row r="3" spans="1:9" x14ac:dyDescent="0.3">
      <c r="B3" s="7" t="s">
        <v>6899</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395</v>
      </c>
      <c r="C6" s="6" t="s">
        <v>396</v>
      </c>
      <c r="D6" s="9" t="s">
        <v>1751</v>
      </c>
      <c r="E6" s="9" t="s">
        <v>1592</v>
      </c>
      <c r="F6" s="9" t="s">
        <v>1587</v>
      </c>
      <c r="G6" s="9" t="s">
        <v>1584</v>
      </c>
      <c r="H6" s="9" t="s">
        <v>1580</v>
      </c>
      <c r="I6" s="9" t="s">
        <v>1580</v>
      </c>
    </row>
    <row r="7" spans="1:9" x14ac:dyDescent="0.3">
      <c r="B7" s="12" t="s">
        <v>397</v>
      </c>
      <c r="C7" s="12" t="s">
        <v>398</v>
      </c>
      <c r="D7" s="13" t="s">
        <v>1850</v>
      </c>
      <c r="E7" s="13" t="s">
        <v>1683</v>
      </c>
      <c r="F7" s="13" t="s">
        <v>1580</v>
      </c>
      <c r="G7" s="13" t="s">
        <v>1579</v>
      </c>
      <c r="H7" s="13" t="s">
        <v>1580</v>
      </c>
      <c r="I7" s="13" t="s">
        <v>1580</v>
      </c>
    </row>
    <row r="8" spans="1:9" x14ac:dyDescent="0.3">
      <c r="B8" s="6" t="s">
        <v>401</v>
      </c>
      <c r="C8" s="6" t="s">
        <v>402</v>
      </c>
      <c r="D8" s="9" t="s">
        <v>1727</v>
      </c>
      <c r="E8" s="9" t="s">
        <v>1680</v>
      </c>
      <c r="F8" s="9" t="s">
        <v>1579</v>
      </c>
      <c r="G8" s="9" t="s">
        <v>1582</v>
      </c>
      <c r="H8" s="9" t="s">
        <v>1580</v>
      </c>
      <c r="I8" s="9" t="s">
        <v>1580</v>
      </c>
    </row>
    <row r="9" spans="1:9" x14ac:dyDescent="0.3">
      <c r="B9" s="12" t="s">
        <v>403</v>
      </c>
      <c r="C9" s="12" t="s">
        <v>404</v>
      </c>
      <c r="D9" s="13" t="s">
        <v>1853</v>
      </c>
      <c r="E9" s="13" t="s">
        <v>1582</v>
      </c>
      <c r="F9" s="13" t="s">
        <v>1580</v>
      </c>
      <c r="G9" s="13" t="s">
        <v>1587</v>
      </c>
      <c r="H9" s="13" t="s">
        <v>1580</v>
      </c>
      <c r="I9" s="13" t="s">
        <v>1580</v>
      </c>
    </row>
    <row r="10" spans="1:9" x14ac:dyDescent="0.3">
      <c r="B10" s="6" t="s">
        <v>407</v>
      </c>
      <c r="C10" s="6" t="s">
        <v>408</v>
      </c>
      <c r="D10" s="9" t="s">
        <v>1855</v>
      </c>
      <c r="E10" s="9" t="s">
        <v>1688</v>
      </c>
      <c r="F10" s="9" t="s">
        <v>1597</v>
      </c>
      <c r="G10" s="9" t="s">
        <v>1582</v>
      </c>
      <c r="H10" s="9" t="s">
        <v>1580</v>
      </c>
      <c r="I10" s="9" t="s">
        <v>1580</v>
      </c>
    </row>
    <row r="11" spans="1:9" x14ac:dyDescent="0.3">
      <c r="B11" s="12" t="s">
        <v>411</v>
      </c>
      <c r="C11" s="12" t="s">
        <v>412</v>
      </c>
      <c r="D11" s="13" t="s">
        <v>1850</v>
      </c>
      <c r="E11" s="13" t="s">
        <v>1617</v>
      </c>
      <c r="F11" s="13" t="s">
        <v>1683</v>
      </c>
      <c r="G11" s="13" t="s">
        <v>1582</v>
      </c>
      <c r="H11" s="13" t="s">
        <v>1580</v>
      </c>
      <c r="I11" s="13" t="s">
        <v>1580</v>
      </c>
    </row>
    <row r="12" spans="1:9" x14ac:dyDescent="0.3">
      <c r="B12" s="6" t="s">
        <v>413</v>
      </c>
      <c r="C12" s="6" t="s">
        <v>414</v>
      </c>
      <c r="D12" s="9" t="s">
        <v>1622</v>
      </c>
      <c r="E12" s="9" t="s">
        <v>1617</v>
      </c>
      <c r="F12" s="9" t="s">
        <v>1582</v>
      </c>
      <c r="G12" s="9" t="s">
        <v>1683</v>
      </c>
      <c r="H12" s="9" t="s">
        <v>1587</v>
      </c>
      <c r="I12" s="9"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I9"/>
  <sheetViews>
    <sheetView workbookViewId="0"/>
  </sheetViews>
  <sheetFormatPr baseColWidth="10" defaultRowHeight="14.4" x14ac:dyDescent="0.3"/>
  <cols>
    <col min="2" max="2" width="9.6640625" customWidth="1"/>
    <col min="3" max="3" width="44.441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CHE'!A1", "Zurück")</f>
        <v>Zurück</v>
      </c>
    </row>
    <row r="3" spans="1:9" x14ac:dyDescent="0.3">
      <c r="B3" s="7" t="s">
        <v>6869</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40</v>
      </c>
      <c r="C6" s="23"/>
      <c r="D6" s="29"/>
      <c r="E6" s="29"/>
      <c r="F6" s="29"/>
      <c r="G6" s="29"/>
      <c r="H6" s="29"/>
      <c r="I6" s="29"/>
    </row>
    <row r="7" spans="1:9" x14ac:dyDescent="0.3">
      <c r="B7" s="6" t="s">
        <v>41</v>
      </c>
      <c r="C7" s="6" t="s">
        <v>42</v>
      </c>
      <c r="D7" s="9" t="s">
        <v>1578</v>
      </c>
      <c r="E7" s="9" t="s">
        <v>1580</v>
      </c>
      <c r="F7" s="9" t="s">
        <v>1580</v>
      </c>
      <c r="G7" s="9" t="s">
        <v>1584</v>
      </c>
      <c r="H7" s="9" t="s">
        <v>1580</v>
      </c>
      <c r="I7" s="9" t="s">
        <v>1580</v>
      </c>
    </row>
    <row r="8" spans="1:9" x14ac:dyDescent="0.3">
      <c r="B8" s="6" t="s">
        <v>45</v>
      </c>
      <c r="C8" s="6" t="s">
        <v>46</v>
      </c>
      <c r="D8" s="9" t="s">
        <v>1579</v>
      </c>
      <c r="E8" s="9" t="s">
        <v>1580</v>
      </c>
      <c r="F8" s="9" t="s">
        <v>1580</v>
      </c>
      <c r="G8" s="9" t="s">
        <v>1580</v>
      </c>
      <c r="H8" s="9" t="s">
        <v>1580</v>
      </c>
      <c r="I8" s="9" t="s">
        <v>1580</v>
      </c>
    </row>
    <row r="9" spans="1:9" x14ac:dyDescent="0.3">
      <c r="B9" s="6" t="s">
        <v>49</v>
      </c>
      <c r="C9" s="6" t="s">
        <v>50</v>
      </c>
      <c r="D9" s="9" t="s">
        <v>1580</v>
      </c>
      <c r="E9" s="9" t="s">
        <v>1580</v>
      </c>
      <c r="F9" s="9" t="s">
        <v>1580</v>
      </c>
      <c r="G9" s="9" t="s">
        <v>1580</v>
      </c>
      <c r="H9" s="9" t="s">
        <v>1580</v>
      </c>
      <c r="I9" s="9" t="s">
        <v>1580</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G6"/>
  <sheetViews>
    <sheetView workbookViewId="0"/>
  </sheetViews>
  <sheetFormatPr baseColWidth="10" defaultRowHeight="14.4" x14ac:dyDescent="0.3"/>
  <cols>
    <col min="2" max="2" width="91.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CHE'!A1", "Zurück")</f>
        <v>Zurück</v>
      </c>
    </row>
    <row r="3" spans="1:7" x14ac:dyDescent="0.3">
      <c r="B3" s="7" t="s">
        <v>6972</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3967</v>
      </c>
      <c r="C6" s="5" t="s">
        <v>1939</v>
      </c>
      <c r="D6" s="5" t="s">
        <v>3553</v>
      </c>
      <c r="E6" s="5" t="s">
        <v>1600</v>
      </c>
      <c r="F6" s="5" t="s">
        <v>1579</v>
      </c>
      <c r="G6" s="5" t="s">
        <v>1683</v>
      </c>
    </row>
  </sheetData>
  <mergeCells count="2">
    <mergeCell ref="B4:D4"/>
    <mergeCell ref="E4:G4"/>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PCI'!A1", "Zurück")</f>
        <v>Zurück</v>
      </c>
    </row>
    <row r="3" spans="1:6" x14ac:dyDescent="0.3">
      <c r="B3" s="7" t="s">
        <v>5069</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5036</v>
      </c>
      <c r="D6" s="9" t="s">
        <v>3429</v>
      </c>
      <c r="E6" s="9" t="s">
        <v>5037</v>
      </c>
      <c r="F6" s="9" t="s">
        <v>3429</v>
      </c>
    </row>
    <row r="7" spans="1:6" x14ac:dyDescent="0.3">
      <c r="B7" s="10" t="s">
        <v>4873</v>
      </c>
      <c r="C7" s="9" t="s">
        <v>5038</v>
      </c>
      <c r="D7" s="9" t="s">
        <v>4530</v>
      </c>
      <c r="E7" s="9" t="s">
        <v>5039</v>
      </c>
      <c r="F7" s="9" t="s">
        <v>4530</v>
      </c>
    </row>
    <row r="8" spans="1:6" x14ac:dyDescent="0.3">
      <c r="B8" s="10" t="s">
        <v>4532</v>
      </c>
      <c r="C8" s="9" t="s">
        <v>5040</v>
      </c>
      <c r="D8" s="9" t="s">
        <v>5041</v>
      </c>
      <c r="E8" s="9" t="s">
        <v>5042</v>
      </c>
      <c r="F8" s="9" t="s">
        <v>5043</v>
      </c>
    </row>
    <row r="9" spans="1:6" x14ac:dyDescent="0.3">
      <c r="B9" s="9" t="s">
        <v>4535</v>
      </c>
      <c r="C9" s="9" t="s">
        <v>1586</v>
      </c>
      <c r="D9" s="9" t="s">
        <v>5044</v>
      </c>
      <c r="E9" s="9" t="s">
        <v>1580</v>
      </c>
      <c r="F9" s="9" t="s">
        <v>4536</v>
      </c>
    </row>
    <row r="10" spans="1:6" x14ac:dyDescent="0.3">
      <c r="B10" s="10" t="s">
        <v>4537</v>
      </c>
      <c r="C10" s="9" t="s">
        <v>5045</v>
      </c>
      <c r="D10" s="9" t="s">
        <v>4530</v>
      </c>
      <c r="E10" s="9" t="s">
        <v>5042</v>
      </c>
      <c r="F10" s="9" t="s">
        <v>4530</v>
      </c>
    </row>
    <row r="11" spans="1:6" x14ac:dyDescent="0.3">
      <c r="B11" s="9" t="s">
        <v>4879</v>
      </c>
      <c r="C11" s="9" t="s">
        <v>5046</v>
      </c>
      <c r="D11" s="9" t="s">
        <v>5047</v>
      </c>
      <c r="E11" s="9" t="s">
        <v>5042</v>
      </c>
      <c r="F11" s="9" t="s">
        <v>4530</v>
      </c>
    </row>
    <row r="12" spans="1:6" x14ac:dyDescent="0.3">
      <c r="B12" s="9" t="s">
        <v>4880</v>
      </c>
      <c r="C12" s="9" t="s">
        <v>1587</v>
      </c>
      <c r="D12" s="9" t="s">
        <v>5048</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5049</v>
      </c>
      <c r="D15" s="9" t="s">
        <v>5050</v>
      </c>
      <c r="E15" s="9" t="s">
        <v>4106</v>
      </c>
      <c r="F15" s="9" t="s">
        <v>5051</v>
      </c>
    </row>
    <row r="16" spans="1:6" x14ac:dyDescent="0.3">
      <c r="B16" s="6" t="s">
        <v>4543</v>
      </c>
      <c r="C16" s="9" t="s">
        <v>5052</v>
      </c>
      <c r="D16" s="9" t="s">
        <v>5053</v>
      </c>
      <c r="E16" s="9" t="s">
        <v>3782</v>
      </c>
      <c r="F16" s="9" t="s">
        <v>5054</v>
      </c>
    </row>
    <row r="17" spans="2:6" x14ac:dyDescent="0.3">
      <c r="B17" s="9" t="s">
        <v>4546</v>
      </c>
      <c r="C17" s="9" t="s">
        <v>3724</v>
      </c>
      <c r="D17" s="9" t="s">
        <v>5055</v>
      </c>
      <c r="E17" s="9" t="s">
        <v>3782</v>
      </c>
      <c r="F17" s="9" t="s">
        <v>4530</v>
      </c>
    </row>
    <row r="18" spans="2:6" x14ac:dyDescent="0.3">
      <c r="B18" s="9" t="s">
        <v>4547</v>
      </c>
      <c r="C18" s="9" t="s">
        <v>1597</v>
      </c>
      <c r="D18" s="9" t="s">
        <v>5056</v>
      </c>
      <c r="E18" s="9" t="s">
        <v>1587</v>
      </c>
      <c r="F18" s="9" t="s">
        <v>5057</v>
      </c>
    </row>
    <row r="19" spans="2:6" x14ac:dyDescent="0.3">
      <c r="B19" s="9" t="s">
        <v>4548</v>
      </c>
      <c r="C19" s="9" t="s">
        <v>1580</v>
      </c>
      <c r="D19" s="9" t="s">
        <v>4536</v>
      </c>
      <c r="E19" s="9" t="s">
        <v>1580</v>
      </c>
      <c r="F19" s="9" t="s">
        <v>4536</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5058</v>
      </c>
      <c r="D22" s="9" t="s">
        <v>5059</v>
      </c>
      <c r="E22" s="9" t="s">
        <v>5060</v>
      </c>
      <c r="F22" s="9" t="s">
        <v>4910</v>
      </c>
    </row>
    <row r="23" spans="2:6" x14ac:dyDescent="0.3">
      <c r="B23" s="6" t="s">
        <v>4553</v>
      </c>
      <c r="C23" s="9" t="s">
        <v>5061</v>
      </c>
      <c r="D23" s="9" t="s">
        <v>5062</v>
      </c>
      <c r="E23" s="9" t="s">
        <v>4183</v>
      </c>
      <c r="F23" s="9" t="s">
        <v>5063</v>
      </c>
    </row>
    <row r="24" spans="2:6" x14ac:dyDescent="0.3">
      <c r="B24" s="6" t="s">
        <v>4898</v>
      </c>
      <c r="C24" s="9" t="s">
        <v>1931</v>
      </c>
      <c r="D24" s="9" t="s">
        <v>5064</v>
      </c>
      <c r="E24" s="9" t="s">
        <v>5065</v>
      </c>
      <c r="F24" s="9" t="s">
        <v>5066</v>
      </c>
    </row>
    <row r="25" spans="2:6" x14ac:dyDescent="0.3">
      <c r="B25" s="6" t="s">
        <v>4556</v>
      </c>
      <c r="C25" s="9" t="s">
        <v>1643</v>
      </c>
      <c r="D25" s="9" t="s">
        <v>5067</v>
      </c>
      <c r="E25" s="9" t="s">
        <v>1674</v>
      </c>
      <c r="F25" s="9" t="s">
        <v>5068</v>
      </c>
    </row>
    <row r="26" spans="2:6" x14ac:dyDescent="0.3">
      <c r="B26" s="23" t="s">
        <v>4558</v>
      </c>
      <c r="C26" s="24" t="s">
        <v>4523</v>
      </c>
      <c r="D26" s="24" t="s">
        <v>4523</v>
      </c>
      <c r="E26" s="24" t="s">
        <v>4523</v>
      </c>
      <c r="F26" s="24" t="s">
        <v>4523</v>
      </c>
    </row>
    <row r="27" spans="2:6" x14ac:dyDescent="0.3">
      <c r="B27" s="6" t="s">
        <v>4444</v>
      </c>
      <c r="C27" s="9" t="s">
        <v>1748</v>
      </c>
      <c r="D27" s="9" t="s">
        <v>4559</v>
      </c>
      <c r="E27" s="9" t="s">
        <v>2049</v>
      </c>
      <c r="F27" s="9" t="s">
        <v>4559</v>
      </c>
    </row>
    <row r="28" spans="2:6" x14ac:dyDescent="0.3">
      <c r="B28" s="6" t="s">
        <v>3288</v>
      </c>
      <c r="C28" s="9" t="s">
        <v>1586</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G6"/>
  <sheetViews>
    <sheetView workbookViewId="0"/>
  </sheetViews>
  <sheetFormatPr baseColWidth="10" defaultRowHeight="14.4" x14ac:dyDescent="0.3"/>
  <cols>
    <col min="2" max="2" width="94.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CHE'!A1", "Zurück")</f>
        <v>Zurück</v>
      </c>
    </row>
    <row r="3" spans="1:7" x14ac:dyDescent="0.3">
      <c r="B3" s="7" t="s">
        <v>6941</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1617</v>
      </c>
      <c r="C6" s="5" t="s">
        <v>1580</v>
      </c>
      <c r="D6" s="5" t="s">
        <v>1580</v>
      </c>
      <c r="E6" s="5" t="s">
        <v>1584</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E10"/>
  <sheetViews>
    <sheetView workbookViewId="0"/>
  </sheetViews>
  <sheetFormatPr baseColWidth="10" defaultRowHeight="14.4" x14ac:dyDescent="0.3"/>
  <cols>
    <col min="2" max="2" width="85.5546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CHE'!A1", "Zurück")</f>
        <v>Zurück</v>
      </c>
    </row>
    <row r="3" spans="1:5" x14ac:dyDescent="0.3">
      <c r="B3" s="7" t="s">
        <v>7053</v>
      </c>
    </row>
    <row r="4" spans="1:5" x14ac:dyDescent="0.3">
      <c r="B4" s="4" t="s">
        <v>7014</v>
      </c>
      <c r="C4" s="3" t="s">
        <v>7015</v>
      </c>
      <c r="D4" s="3" t="s">
        <v>7016</v>
      </c>
      <c r="E4" s="3" t="s">
        <v>7017</v>
      </c>
    </row>
    <row r="5" spans="1:5" x14ac:dyDescent="0.3">
      <c r="B5" s="6" t="s">
        <v>7036</v>
      </c>
      <c r="C5" s="5" t="s">
        <v>3437</v>
      </c>
      <c r="D5" s="5" t="s">
        <v>7037</v>
      </c>
      <c r="E5" s="5" t="s">
        <v>7038</v>
      </c>
    </row>
    <row r="6" spans="1:5" x14ac:dyDescent="0.3">
      <c r="B6" s="12" t="s">
        <v>7039</v>
      </c>
      <c r="C6" s="18" t="s">
        <v>1670</v>
      </c>
      <c r="D6" s="18" t="s">
        <v>7040</v>
      </c>
      <c r="E6" s="18" t="s">
        <v>7041</v>
      </c>
    </row>
    <row r="7" spans="1:5" x14ac:dyDescent="0.3">
      <c r="B7" s="6" t="s">
        <v>7042</v>
      </c>
      <c r="C7" s="5" t="s">
        <v>1982</v>
      </c>
      <c r="D7" s="5" t="s">
        <v>7043</v>
      </c>
      <c r="E7" s="5" t="s">
        <v>7044</v>
      </c>
    </row>
    <row r="8" spans="1:5" x14ac:dyDescent="0.3">
      <c r="B8" s="12" t="s">
        <v>7045</v>
      </c>
      <c r="C8" s="18" t="s">
        <v>1992</v>
      </c>
      <c r="D8" s="18" t="s">
        <v>7046</v>
      </c>
      <c r="E8" s="18" t="s">
        <v>7047</v>
      </c>
    </row>
    <row r="9" spans="1:5" x14ac:dyDescent="0.3">
      <c r="B9" s="6" t="s">
        <v>7048</v>
      </c>
      <c r="C9" s="5" t="s">
        <v>3437</v>
      </c>
      <c r="D9" s="5" t="s">
        <v>7049</v>
      </c>
      <c r="E9" s="5" t="s">
        <v>7050</v>
      </c>
    </row>
    <row r="10" spans="1:5" x14ac:dyDescent="0.3">
      <c r="B10" s="12" t="s">
        <v>3459</v>
      </c>
      <c r="C10" s="18" t="s">
        <v>4335</v>
      </c>
      <c r="D10" s="18" t="s">
        <v>7051</v>
      </c>
      <c r="E10" s="18" t="s">
        <v>7052</v>
      </c>
    </row>
  </sheetData>
  <pageMargins left="0.7" right="0.7" top="0.75" bottom="0.75" header="0.3" footer="0.3"/>
  <pageSetup paperSize="9" orientation="portrait" horizontalDpi="300" verticalDpi="30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E13"/>
  <sheetViews>
    <sheetView workbookViewId="0"/>
  </sheetViews>
  <sheetFormatPr baseColWidth="10" defaultRowHeight="14.4" x14ac:dyDescent="0.3"/>
  <cols>
    <col min="2" max="2" width="9.6640625" customWidth="1"/>
    <col min="3" max="3" width="59.664062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CHE'!A1", "Zurück")</f>
        <v>Zurück</v>
      </c>
    </row>
    <row r="3" spans="1:5" x14ac:dyDescent="0.3">
      <c r="B3" s="7" t="s">
        <v>417</v>
      </c>
    </row>
    <row r="4" spans="1:5" x14ac:dyDescent="0.3">
      <c r="B4" s="25" t="s">
        <v>35</v>
      </c>
      <c r="C4" s="25" t="s">
        <v>394</v>
      </c>
      <c r="D4" s="21" t="s">
        <v>37</v>
      </c>
      <c r="E4" s="25" t="s">
        <v>37</v>
      </c>
    </row>
    <row r="5" spans="1:5" x14ac:dyDescent="0.3">
      <c r="B5" s="22"/>
      <c r="C5" s="22"/>
      <c r="D5" s="8" t="s">
        <v>38</v>
      </c>
      <c r="E5" s="8" t="s">
        <v>39</v>
      </c>
    </row>
    <row r="6" spans="1:5" ht="25.2" x14ac:dyDescent="0.3">
      <c r="B6" s="6" t="s">
        <v>395</v>
      </c>
      <c r="C6" s="6" t="s">
        <v>396</v>
      </c>
      <c r="D6" s="9" t="s">
        <v>366</v>
      </c>
      <c r="E6" s="9" t="s">
        <v>367</v>
      </c>
    </row>
    <row r="7" spans="1:5" ht="25.2" x14ac:dyDescent="0.3">
      <c r="B7" s="12" t="s">
        <v>397</v>
      </c>
      <c r="C7" s="12" t="s">
        <v>398</v>
      </c>
      <c r="D7" s="13" t="s">
        <v>399</v>
      </c>
      <c r="E7" s="13" t="s">
        <v>400</v>
      </c>
    </row>
    <row r="8" spans="1:5" ht="25.2" x14ac:dyDescent="0.3">
      <c r="B8" s="6" t="s">
        <v>401</v>
      </c>
      <c r="C8" s="6" t="s">
        <v>402</v>
      </c>
      <c r="D8" s="9" t="s">
        <v>314</v>
      </c>
      <c r="E8" s="9" t="s">
        <v>315</v>
      </c>
    </row>
    <row r="9" spans="1:5" ht="25.2" x14ac:dyDescent="0.3">
      <c r="B9" s="12" t="s">
        <v>403</v>
      </c>
      <c r="C9" s="12" t="s">
        <v>404</v>
      </c>
      <c r="D9" s="13" t="s">
        <v>405</v>
      </c>
      <c r="E9" s="13" t="s">
        <v>406</v>
      </c>
    </row>
    <row r="10" spans="1:5" ht="25.2" x14ac:dyDescent="0.3">
      <c r="B10" s="6" t="s">
        <v>407</v>
      </c>
      <c r="C10" s="6" t="s">
        <v>408</v>
      </c>
      <c r="D10" s="9" t="s">
        <v>409</v>
      </c>
      <c r="E10" s="9" t="s">
        <v>410</v>
      </c>
    </row>
    <row r="11" spans="1:5" ht="25.2" x14ac:dyDescent="0.3">
      <c r="B11" s="12" t="s">
        <v>411</v>
      </c>
      <c r="C11" s="12" t="s">
        <v>412</v>
      </c>
      <c r="D11" s="13" t="s">
        <v>399</v>
      </c>
      <c r="E11" s="13" t="s">
        <v>400</v>
      </c>
    </row>
    <row r="12" spans="1:5" ht="25.2" x14ac:dyDescent="0.3">
      <c r="B12" s="6" t="s">
        <v>413</v>
      </c>
      <c r="C12" s="6" t="s">
        <v>414</v>
      </c>
      <c r="D12" s="9" t="s">
        <v>170</v>
      </c>
      <c r="E12" s="9" t="s">
        <v>171</v>
      </c>
    </row>
    <row r="13" spans="1:5" ht="25.2" x14ac:dyDescent="0.3">
      <c r="B13" s="14" t="s">
        <v>52</v>
      </c>
      <c r="C13" s="14"/>
      <c r="D13" s="15" t="s">
        <v>415</v>
      </c>
      <c r="E13" s="15" t="s">
        <v>416</v>
      </c>
    </row>
  </sheetData>
  <mergeCells count="3">
    <mergeCell ref="B4:B5"/>
    <mergeCell ref="C4:C5"/>
    <mergeCell ref="D4:E4"/>
  </mergeCells>
  <pageMargins left="0.7" right="0.7" top="0.75" bottom="0.75" header="0.3" footer="0.3"/>
  <pageSetup paperSize="9" orientation="portrait" horizontalDpi="300" verticalDpi="30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E10"/>
  <sheetViews>
    <sheetView workbookViewId="0"/>
  </sheetViews>
  <sheetFormatPr baseColWidth="10" defaultRowHeight="14.4" x14ac:dyDescent="0.3"/>
  <cols>
    <col min="2" max="2" width="9.6640625" customWidth="1"/>
    <col min="3" max="3" width="44.4414062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CHE'!A1", "Zurück")</f>
        <v>Zurück</v>
      </c>
    </row>
    <row r="3" spans="1:5" x14ac:dyDescent="0.3">
      <c r="B3" s="7" t="s">
        <v>55</v>
      </c>
    </row>
    <row r="4" spans="1:5" x14ac:dyDescent="0.3">
      <c r="B4" s="25" t="s">
        <v>35</v>
      </c>
      <c r="C4" s="25" t="s">
        <v>36</v>
      </c>
      <c r="D4" s="21" t="s">
        <v>37</v>
      </c>
      <c r="E4" s="25" t="s">
        <v>37</v>
      </c>
    </row>
    <row r="5" spans="1:5" x14ac:dyDescent="0.3">
      <c r="B5" s="22"/>
      <c r="C5" s="22"/>
      <c r="D5" s="8" t="s">
        <v>38</v>
      </c>
      <c r="E5" s="8" t="s">
        <v>39</v>
      </c>
    </row>
    <row r="6" spans="1:5" x14ac:dyDescent="0.3">
      <c r="B6" s="23" t="s">
        <v>40</v>
      </c>
      <c r="C6" s="23"/>
      <c r="D6" s="29"/>
      <c r="E6" s="29"/>
    </row>
    <row r="7" spans="1:5" ht="25.2" x14ac:dyDescent="0.3">
      <c r="B7" s="6" t="s">
        <v>41</v>
      </c>
      <c r="C7" s="6" t="s">
        <v>42</v>
      </c>
      <c r="D7" s="9" t="s">
        <v>43</v>
      </c>
      <c r="E7" s="9" t="s">
        <v>44</v>
      </c>
    </row>
    <row r="8" spans="1:5" ht="25.2" x14ac:dyDescent="0.3">
      <c r="B8" s="6" t="s">
        <v>45</v>
      </c>
      <c r="C8" s="6" t="s">
        <v>46</v>
      </c>
      <c r="D8" s="9" t="s">
        <v>47</v>
      </c>
      <c r="E8" s="9" t="s">
        <v>48</v>
      </c>
    </row>
    <row r="9" spans="1:5" ht="25.2" x14ac:dyDescent="0.3">
      <c r="B9" s="6" t="s">
        <v>49</v>
      </c>
      <c r="C9" s="6" t="s">
        <v>50</v>
      </c>
      <c r="D9" s="9" t="s">
        <v>51</v>
      </c>
      <c r="E9" s="9" t="s">
        <v>51</v>
      </c>
    </row>
    <row r="10" spans="1:5" ht="25.2" x14ac:dyDescent="0.3">
      <c r="B10" s="10" t="s">
        <v>52</v>
      </c>
      <c r="C10" s="10"/>
      <c r="D10" s="11" t="s">
        <v>53</v>
      </c>
      <c r="E10" s="11" t="s">
        <v>54</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G13"/>
  <sheetViews>
    <sheetView workbookViewId="0"/>
  </sheetViews>
  <sheetFormatPr baseColWidth="10" defaultRowHeight="14.4" x14ac:dyDescent="0.3"/>
  <cols>
    <col min="2" max="2" width="9.6640625" customWidth="1"/>
    <col min="3" max="3" width="59.664062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CHE'!A1", "Zurück")</f>
        <v>Zurück</v>
      </c>
    </row>
    <row r="3" spans="1:7" x14ac:dyDescent="0.3">
      <c r="B3" s="7" t="s">
        <v>1191</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395</v>
      </c>
      <c r="C6" s="6" t="s">
        <v>396</v>
      </c>
      <c r="D6" s="9" t="s">
        <v>1178</v>
      </c>
      <c r="E6" s="9" t="s">
        <v>1179</v>
      </c>
      <c r="F6" s="9" t="s">
        <v>367</v>
      </c>
      <c r="G6" s="9" t="s">
        <v>367</v>
      </c>
    </row>
    <row r="7" spans="1:7" ht="25.2" x14ac:dyDescent="0.3">
      <c r="B7" s="12" t="s">
        <v>397</v>
      </c>
      <c r="C7" s="12" t="s">
        <v>398</v>
      </c>
      <c r="D7" s="13" t="s">
        <v>1180</v>
      </c>
      <c r="E7" s="13" t="s">
        <v>1181</v>
      </c>
      <c r="F7" s="13" t="s">
        <v>400</v>
      </c>
      <c r="G7" s="13" t="s">
        <v>400</v>
      </c>
    </row>
    <row r="8" spans="1:7" ht="25.2" x14ac:dyDescent="0.3">
      <c r="B8" s="6" t="s">
        <v>401</v>
      </c>
      <c r="C8" s="6" t="s">
        <v>402</v>
      </c>
      <c r="D8" s="9" t="s">
        <v>1182</v>
      </c>
      <c r="E8" s="9" t="s">
        <v>1183</v>
      </c>
      <c r="F8" s="9" t="s">
        <v>315</v>
      </c>
      <c r="G8" s="9" t="s">
        <v>315</v>
      </c>
    </row>
    <row r="9" spans="1:7" ht="25.2" x14ac:dyDescent="0.3">
      <c r="B9" s="12" t="s">
        <v>403</v>
      </c>
      <c r="C9" s="12" t="s">
        <v>404</v>
      </c>
      <c r="D9" s="13" t="s">
        <v>1184</v>
      </c>
      <c r="E9" s="13" t="s">
        <v>1185</v>
      </c>
      <c r="F9" s="13" t="s">
        <v>406</v>
      </c>
      <c r="G9" s="13" t="s">
        <v>406</v>
      </c>
    </row>
    <row r="10" spans="1:7" ht="25.2" x14ac:dyDescent="0.3">
      <c r="B10" s="6" t="s">
        <v>407</v>
      </c>
      <c r="C10" s="6" t="s">
        <v>408</v>
      </c>
      <c r="D10" s="9" t="s">
        <v>1186</v>
      </c>
      <c r="E10" s="9" t="s">
        <v>1187</v>
      </c>
      <c r="F10" s="9" t="s">
        <v>410</v>
      </c>
      <c r="G10" s="9" t="s">
        <v>410</v>
      </c>
    </row>
    <row r="11" spans="1:7" ht="25.2" x14ac:dyDescent="0.3">
      <c r="B11" s="12" t="s">
        <v>411</v>
      </c>
      <c r="C11" s="12" t="s">
        <v>412</v>
      </c>
      <c r="D11" s="13" t="s">
        <v>1188</v>
      </c>
      <c r="E11" s="13" t="s">
        <v>1189</v>
      </c>
      <c r="F11" s="13" t="s">
        <v>400</v>
      </c>
      <c r="G11" s="13" t="s">
        <v>1190</v>
      </c>
    </row>
    <row r="12" spans="1:7" ht="25.2" x14ac:dyDescent="0.3">
      <c r="B12" s="6" t="s">
        <v>413</v>
      </c>
      <c r="C12" s="6" t="s">
        <v>414</v>
      </c>
      <c r="D12" s="9" t="s">
        <v>171</v>
      </c>
      <c r="E12" s="9" t="s">
        <v>170</v>
      </c>
      <c r="F12" s="9" t="s">
        <v>171</v>
      </c>
      <c r="G12" s="9" t="s">
        <v>171</v>
      </c>
    </row>
    <row r="13" spans="1:7" x14ac:dyDescent="0.3">
      <c r="B13"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G10"/>
  <sheetViews>
    <sheetView workbookViewId="0"/>
  </sheetViews>
  <sheetFormatPr baseColWidth="10" defaultRowHeight="14.4" x14ac:dyDescent="0.3"/>
  <cols>
    <col min="2" max="2" width="9.6640625" customWidth="1"/>
    <col min="3" max="3" width="44.44140625"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CHE'!A1", "Zurück")</f>
        <v>Zurück</v>
      </c>
    </row>
    <row r="3" spans="1:7" x14ac:dyDescent="0.3">
      <c r="B3" s="7" t="s">
        <v>967</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40</v>
      </c>
      <c r="C6" s="23"/>
      <c r="D6" s="29"/>
      <c r="E6" s="29"/>
      <c r="F6" s="29"/>
      <c r="G6" s="29"/>
    </row>
    <row r="7" spans="1:7" ht="25.2" x14ac:dyDescent="0.3">
      <c r="B7" s="6" t="s">
        <v>41</v>
      </c>
      <c r="C7" s="6" t="s">
        <v>42</v>
      </c>
      <c r="D7" s="9" t="s">
        <v>963</v>
      </c>
      <c r="E7" s="9" t="s">
        <v>964</v>
      </c>
      <c r="F7" s="9" t="s">
        <v>44</v>
      </c>
      <c r="G7" s="9" t="s">
        <v>44</v>
      </c>
    </row>
    <row r="8" spans="1:7" ht="25.2" x14ac:dyDescent="0.3">
      <c r="B8" s="6" t="s">
        <v>45</v>
      </c>
      <c r="C8" s="6" t="s">
        <v>46</v>
      </c>
      <c r="D8" s="9" t="s">
        <v>965</v>
      </c>
      <c r="E8" s="9" t="s">
        <v>966</v>
      </c>
      <c r="F8" s="9" t="s">
        <v>48</v>
      </c>
      <c r="G8" s="9" t="s">
        <v>48</v>
      </c>
    </row>
    <row r="9" spans="1:7" ht="25.2" x14ac:dyDescent="0.3">
      <c r="B9" s="6" t="s">
        <v>49</v>
      </c>
      <c r="C9" s="6" t="s">
        <v>50</v>
      </c>
      <c r="D9" s="9" t="s">
        <v>51</v>
      </c>
      <c r="E9" s="9" t="s">
        <v>51</v>
      </c>
      <c r="F9" s="9" t="s">
        <v>51</v>
      </c>
      <c r="G9" s="9" t="s">
        <v>51</v>
      </c>
    </row>
    <row r="10" spans="1:7" x14ac:dyDescent="0.3">
      <c r="B10" s="17" t="s">
        <v>968</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D10"/>
  <sheetViews>
    <sheetView workbookViewId="0"/>
  </sheetViews>
  <sheetFormatPr baseColWidth="10" defaultRowHeight="14.4" x14ac:dyDescent="0.3"/>
  <cols>
    <col min="2" max="2" width="9.6640625" customWidth="1"/>
    <col min="3" max="3" width="59.6640625" customWidth="1"/>
    <col min="4" max="4" width="250.6640625" customWidth="1"/>
  </cols>
  <sheetData>
    <row r="1" spans="1:4" x14ac:dyDescent="0.3">
      <c r="A1" s="2" t="str">
        <f>HYPERLINK("#'Auswahl Auswertungsmodul'!A1", "Zurück zum Start")</f>
        <v>Zurück zum Start</v>
      </c>
    </row>
    <row r="2" spans="1:4" x14ac:dyDescent="0.3">
      <c r="A2" s="2" t="str">
        <f>HYPERLINK("#'Auswahl CHE'!A1", "Zurück")</f>
        <v>Zurück</v>
      </c>
    </row>
    <row r="3" spans="1:4" x14ac:dyDescent="0.3">
      <c r="B3" s="7" t="s">
        <v>1439</v>
      </c>
    </row>
    <row r="4" spans="1:4" x14ac:dyDescent="0.3">
      <c r="B4" s="3" t="s">
        <v>35</v>
      </c>
      <c r="C4" s="4" t="s">
        <v>394</v>
      </c>
      <c r="D4" s="4" t="s">
        <v>1101</v>
      </c>
    </row>
    <row r="5" spans="1:4" ht="63" x14ac:dyDescent="0.3">
      <c r="B5" s="5" t="s">
        <v>395</v>
      </c>
      <c r="C5" s="6" t="s">
        <v>396</v>
      </c>
      <c r="D5" s="6" t="s">
        <v>1433</v>
      </c>
    </row>
    <row r="6" spans="1:4" ht="113.4" x14ac:dyDescent="0.3">
      <c r="B6" s="18" t="s">
        <v>397</v>
      </c>
      <c r="C6" s="12" t="s">
        <v>398</v>
      </c>
      <c r="D6" s="12" t="s">
        <v>1434</v>
      </c>
    </row>
    <row r="7" spans="1:4" ht="163.80000000000001" x14ac:dyDescent="0.3">
      <c r="B7" s="5" t="s">
        <v>401</v>
      </c>
      <c r="C7" s="6" t="s">
        <v>402</v>
      </c>
      <c r="D7" s="6" t="s">
        <v>1435</v>
      </c>
    </row>
    <row r="8" spans="1:4" ht="113.4" x14ac:dyDescent="0.3">
      <c r="B8" s="18" t="s">
        <v>403</v>
      </c>
      <c r="C8" s="12" t="s">
        <v>404</v>
      </c>
      <c r="D8" s="12" t="s">
        <v>1436</v>
      </c>
    </row>
    <row r="9" spans="1:4" ht="75.599999999999994" x14ac:dyDescent="0.3">
      <c r="B9" s="5" t="s">
        <v>407</v>
      </c>
      <c r="C9" s="6" t="s">
        <v>408</v>
      </c>
      <c r="D9" s="6" t="s">
        <v>1437</v>
      </c>
    </row>
    <row r="10" spans="1:4" ht="88.2" x14ac:dyDescent="0.3">
      <c r="B10" s="18" t="s">
        <v>411</v>
      </c>
      <c r="C10" s="12" t="s">
        <v>412</v>
      </c>
      <c r="D10" s="12" t="s">
        <v>1438</v>
      </c>
    </row>
  </sheetData>
  <pageMargins left="0.7" right="0.7" top="0.75" bottom="0.75" header="0.3" footer="0.3"/>
  <pageSetup paperSize="9" orientation="portrait" horizontalDpi="300" verticalDpi="30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D7"/>
  <sheetViews>
    <sheetView workbookViewId="0"/>
  </sheetViews>
  <sheetFormatPr baseColWidth="10" defaultRowHeight="14.4" x14ac:dyDescent="0.3"/>
  <cols>
    <col min="2" max="2" width="9.6640625" customWidth="1"/>
    <col min="3" max="3" width="41" customWidth="1"/>
    <col min="4" max="4" width="83" customWidth="1"/>
  </cols>
  <sheetData>
    <row r="1" spans="1:4" x14ac:dyDescent="0.3">
      <c r="A1" s="2" t="str">
        <f>HYPERLINK("#'Auswahl Auswertungsmodul'!A1", "Zurück zum Start")</f>
        <v>Zurück zum Start</v>
      </c>
    </row>
    <row r="2" spans="1:4" x14ac:dyDescent="0.3">
      <c r="A2" s="2" t="str">
        <f>HYPERLINK("#'Auswahl CHE'!A1", "Zurück")</f>
        <v>Zurück</v>
      </c>
    </row>
    <row r="3" spans="1:4" x14ac:dyDescent="0.3">
      <c r="B3" s="7" t="s">
        <v>1104</v>
      </c>
    </row>
    <row r="4" spans="1:4" x14ac:dyDescent="0.3">
      <c r="B4" s="3" t="s">
        <v>35</v>
      </c>
      <c r="C4" s="4" t="s">
        <v>36</v>
      </c>
      <c r="D4" s="4" t="s">
        <v>1101</v>
      </c>
    </row>
    <row r="5" spans="1:4" x14ac:dyDescent="0.3">
      <c r="B5" s="23" t="s">
        <v>40</v>
      </c>
      <c r="C5" s="23"/>
      <c r="D5" s="23"/>
    </row>
    <row r="6" spans="1:4" x14ac:dyDescent="0.3">
      <c r="B6" s="5" t="s">
        <v>41</v>
      </c>
      <c r="C6" s="6" t="s">
        <v>42</v>
      </c>
      <c r="D6" s="6" t="s">
        <v>1102</v>
      </c>
    </row>
    <row r="7" spans="1:4" x14ac:dyDescent="0.3">
      <c r="B7" s="5" t="s">
        <v>45</v>
      </c>
      <c r="C7" s="6" t="s">
        <v>46</v>
      </c>
      <c r="D7" s="6" t="s">
        <v>1103</v>
      </c>
    </row>
  </sheetData>
  <mergeCells count="1">
    <mergeCell ref="B5:D5"/>
  </mergeCells>
  <pageMargins left="0.7" right="0.7" top="0.75" bottom="0.75" header="0.3" footer="0.3"/>
  <pageSetup paperSize="9" orientation="portrait" horizontalDpi="300" verticalDpi="30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G9"/>
  <sheetViews>
    <sheetView workbookViewId="0"/>
  </sheetViews>
  <sheetFormatPr baseColWidth="10" defaultRowHeight="14.4" x14ac:dyDescent="0.3"/>
  <cols>
    <col min="2" max="2" width="9.6640625" customWidth="1"/>
    <col min="3" max="3" width="44.4414062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CHE'!A1", "Zurück")</f>
        <v>Zurück</v>
      </c>
    </row>
    <row r="3" spans="1:7" x14ac:dyDescent="0.3">
      <c r="B3" s="7" t="s">
        <v>1581</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40</v>
      </c>
      <c r="C6" s="23"/>
      <c r="D6" s="29"/>
      <c r="E6" s="29"/>
      <c r="F6" s="29"/>
      <c r="G6" s="29"/>
    </row>
    <row r="7" spans="1:7" ht="25.2" x14ac:dyDescent="0.3">
      <c r="B7" s="6" t="s">
        <v>41</v>
      </c>
      <c r="C7" s="6" t="s">
        <v>42</v>
      </c>
      <c r="D7" s="9" t="s">
        <v>1578</v>
      </c>
      <c r="E7" s="9" t="s">
        <v>1064</v>
      </c>
      <c r="F7" s="9" t="s">
        <v>963</v>
      </c>
      <c r="G7" s="9" t="s">
        <v>44</v>
      </c>
    </row>
    <row r="8" spans="1:7" ht="25.2" x14ac:dyDescent="0.3">
      <c r="B8" s="6" t="s">
        <v>45</v>
      </c>
      <c r="C8" s="6" t="s">
        <v>46</v>
      </c>
      <c r="D8" s="9" t="s">
        <v>1579</v>
      </c>
      <c r="E8" s="9" t="s">
        <v>48</v>
      </c>
      <c r="F8" s="9" t="s">
        <v>48</v>
      </c>
      <c r="G8" s="9" t="s">
        <v>48</v>
      </c>
    </row>
    <row r="9" spans="1:7" ht="25.2" x14ac:dyDescent="0.3">
      <c r="B9" s="6" t="s">
        <v>49</v>
      </c>
      <c r="C9" s="6" t="s">
        <v>50</v>
      </c>
      <c r="D9" s="9" t="s">
        <v>1580</v>
      </c>
      <c r="E9" s="9" t="s">
        <v>51</v>
      </c>
      <c r="F9" s="9" t="s">
        <v>51</v>
      </c>
      <c r="G9" s="9" t="s">
        <v>51</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E7"/>
  <sheetViews>
    <sheetView workbookViewId="0"/>
  </sheetViews>
  <sheetFormatPr baseColWidth="10" defaultRowHeight="14.4" x14ac:dyDescent="0.3"/>
  <cols>
    <col min="2" max="2" width="9.6640625" customWidth="1"/>
    <col min="3" max="3" width="41" customWidth="1"/>
    <col min="4" max="4" width="9.6640625" customWidth="1"/>
    <col min="5" max="5" width="150.77734375" customWidth="1"/>
  </cols>
  <sheetData>
    <row r="1" spans="1:5" x14ac:dyDescent="0.3">
      <c r="A1" s="2" t="str">
        <f>HYPERLINK("#'Auswahl Auswertungsmodul'!A1", "Zurück zum Start")</f>
        <v>Zurück zum Start</v>
      </c>
    </row>
    <row r="2" spans="1:5" x14ac:dyDescent="0.3">
      <c r="A2" s="2" t="str">
        <f>HYPERLINK("#'Auswahl CHE'!A1", "Zurück")</f>
        <v>Zurück</v>
      </c>
    </row>
    <row r="3" spans="1:5" x14ac:dyDescent="0.3">
      <c r="B3" s="7" t="s">
        <v>1767</v>
      </c>
    </row>
    <row r="4" spans="1:5" x14ac:dyDescent="0.3">
      <c r="B4" s="3" t="s">
        <v>35</v>
      </c>
      <c r="C4" s="4" t="s">
        <v>36</v>
      </c>
      <c r="D4" s="3" t="s">
        <v>1765</v>
      </c>
      <c r="E4" s="4" t="s">
        <v>1101</v>
      </c>
    </row>
    <row r="5" spans="1:5" x14ac:dyDescent="0.3">
      <c r="B5" s="23" t="s">
        <v>40</v>
      </c>
      <c r="C5" s="23"/>
      <c r="D5" s="30"/>
      <c r="E5" s="23"/>
    </row>
    <row r="6" spans="1:5" x14ac:dyDescent="0.3">
      <c r="B6" s="5" t="s">
        <v>41</v>
      </c>
      <c r="C6" s="6" t="s">
        <v>42</v>
      </c>
      <c r="D6" s="5" t="s">
        <v>3</v>
      </c>
      <c r="E6" s="6" t="s">
        <v>1766</v>
      </c>
    </row>
    <row r="7" spans="1:5" x14ac:dyDescent="0.3">
      <c r="B7" s="5" t="s">
        <v>41</v>
      </c>
      <c r="C7" s="6" t="s">
        <v>42</v>
      </c>
      <c r="D7" s="5" t="s">
        <v>9</v>
      </c>
      <c r="E7" s="6" t="s">
        <v>1766</v>
      </c>
    </row>
  </sheetData>
  <mergeCells count="1">
    <mergeCell ref="B5:E5"/>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PCI'!A1", "Zurück")</f>
        <v>Zurück</v>
      </c>
    </row>
    <row r="3" spans="1:6" x14ac:dyDescent="0.3">
      <c r="B3" s="7" t="s">
        <v>4668</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4644</v>
      </c>
      <c r="D6" s="9" t="s">
        <v>4530</v>
      </c>
      <c r="E6" s="9" t="s">
        <v>4645</v>
      </c>
      <c r="F6" s="9" t="s">
        <v>4530</v>
      </c>
    </row>
    <row r="7" spans="1:6" x14ac:dyDescent="0.3">
      <c r="B7" s="10" t="s">
        <v>4532</v>
      </c>
      <c r="C7" s="9" t="s">
        <v>4646</v>
      </c>
      <c r="D7" s="9" t="s">
        <v>4647</v>
      </c>
      <c r="E7" s="9" t="s">
        <v>4648</v>
      </c>
      <c r="F7" s="9" t="s">
        <v>4649</v>
      </c>
    </row>
    <row r="8" spans="1:6" x14ac:dyDescent="0.3">
      <c r="B8" s="9" t="s">
        <v>4535</v>
      </c>
      <c r="C8" s="9" t="s">
        <v>1586</v>
      </c>
      <c r="D8" s="9" t="s">
        <v>4650</v>
      </c>
      <c r="E8" s="9" t="s">
        <v>1580</v>
      </c>
      <c r="F8" s="9" t="s">
        <v>4536</v>
      </c>
    </row>
    <row r="9" spans="1:6" x14ac:dyDescent="0.3">
      <c r="B9" s="10" t="s">
        <v>4537</v>
      </c>
      <c r="C9" s="9" t="s">
        <v>4651</v>
      </c>
      <c r="D9" s="9" t="s">
        <v>4530</v>
      </c>
      <c r="E9" s="9" t="s">
        <v>4648</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4652</v>
      </c>
      <c r="D12" s="9" t="s">
        <v>4653</v>
      </c>
      <c r="E12" s="9" t="s">
        <v>1992</v>
      </c>
      <c r="F12" s="9" t="s">
        <v>4654</v>
      </c>
    </row>
    <row r="13" spans="1:6" x14ac:dyDescent="0.3">
      <c r="B13" s="6" t="s">
        <v>4543</v>
      </c>
      <c r="C13" s="9" t="s">
        <v>4655</v>
      </c>
      <c r="D13" s="9" t="s">
        <v>4656</v>
      </c>
      <c r="E13" s="9" t="s">
        <v>4657</v>
      </c>
      <c r="F13" s="9" t="s">
        <v>4658</v>
      </c>
    </row>
    <row r="14" spans="1:6" x14ac:dyDescent="0.3">
      <c r="B14" s="9" t="s">
        <v>4546</v>
      </c>
      <c r="C14" s="9" t="s">
        <v>4655</v>
      </c>
      <c r="D14" s="9" t="s">
        <v>4530</v>
      </c>
      <c r="E14" s="9" t="s">
        <v>4657</v>
      </c>
      <c r="F14" s="9" t="s">
        <v>4530</v>
      </c>
    </row>
    <row r="15" spans="1:6" x14ac:dyDescent="0.3">
      <c r="B15" s="9" t="s">
        <v>4547</v>
      </c>
      <c r="C15" s="9" t="s">
        <v>1587</v>
      </c>
      <c r="D15" s="9" t="s">
        <v>4659</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1586</v>
      </c>
      <c r="F17" s="9" t="s">
        <v>4660</v>
      </c>
    </row>
    <row r="18" spans="2:6" x14ac:dyDescent="0.3">
      <c r="B18" s="23" t="s">
        <v>4550</v>
      </c>
      <c r="C18" s="24" t="s">
        <v>4523</v>
      </c>
      <c r="D18" s="24" t="s">
        <v>4523</v>
      </c>
      <c r="E18" s="24" t="s">
        <v>4523</v>
      </c>
      <c r="F18" s="24" t="s">
        <v>4523</v>
      </c>
    </row>
    <row r="19" spans="2:6" x14ac:dyDescent="0.3">
      <c r="B19" s="6" t="s">
        <v>4551</v>
      </c>
      <c r="C19" s="9" t="s">
        <v>1678</v>
      </c>
      <c r="D19" s="9" t="s">
        <v>4661</v>
      </c>
      <c r="E19" s="9" t="s">
        <v>1611</v>
      </c>
      <c r="F19" s="9" t="s">
        <v>4662</v>
      </c>
    </row>
    <row r="20" spans="2:6" x14ac:dyDescent="0.3">
      <c r="B20" s="6" t="s">
        <v>4553</v>
      </c>
      <c r="C20" s="9" t="s">
        <v>2014</v>
      </c>
      <c r="D20" s="9" t="s">
        <v>4663</v>
      </c>
      <c r="E20" s="9" t="s">
        <v>4664</v>
      </c>
      <c r="F20" s="9" t="s">
        <v>4665</v>
      </c>
    </row>
    <row r="21" spans="2:6" x14ac:dyDescent="0.3">
      <c r="B21" s="6" t="s">
        <v>4556</v>
      </c>
      <c r="C21" s="9" t="s">
        <v>1718</v>
      </c>
      <c r="D21" s="9" t="s">
        <v>4666</v>
      </c>
      <c r="E21" s="9" t="s">
        <v>1643</v>
      </c>
      <c r="F21" s="9" t="s">
        <v>4667</v>
      </c>
    </row>
    <row r="22" spans="2:6" x14ac:dyDescent="0.3">
      <c r="B22" s="23" t="s">
        <v>4558</v>
      </c>
      <c r="C22" s="24" t="s">
        <v>4523</v>
      </c>
      <c r="D22" s="24" t="s">
        <v>4523</v>
      </c>
      <c r="E22" s="24" t="s">
        <v>4523</v>
      </c>
      <c r="F22" s="24" t="s">
        <v>4523</v>
      </c>
    </row>
    <row r="23" spans="2:6" x14ac:dyDescent="0.3">
      <c r="B23" s="6" t="s">
        <v>4444</v>
      </c>
      <c r="C23" s="9" t="s">
        <v>1597</v>
      </c>
      <c r="D23" s="9" t="s">
        <v>4559</v>
      </c>
      <c r="E23" s="9" t="s">
        <v>1614</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G12"/>
  <sheetViews>
    <sheetView workbookViewId="0"/>
  </sheetViews>
  <sheetFormatPr baseColWidth="10" defaultRowHeight="14.4" x14ac:dyDescent="0.3"/>
  <cols>
    <col min="2" max="2" width="9.6640625" customWidth="1"/>
    <col min="3" max="3" width="59.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CHE'!A1", "Zurück")</f>
        <v>Zurück</v>
      </c>
    </row>
    <row r="3" spans="1:7" x14ac:dyDescent="0.3">
      <c r="B3" s="7" t="s">
        <v>1859</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395</v>
      </c>
      <c r="C6" s="6" t="s">
        <v>396</v>
      </c>
      <c r="D6" s="9" t="s">
        <v>1751</v>
      </c>
      <c r="E6" s="9" t="s">
        <v>1085</v>
      </c>
      <c r="F6" s="9" t="s">
        <v>1849</v>
      </c>
      <c r="G6" s="9" t="s">
        <v>1223</v>
      </c>
    </row>
    <row r="7" spans="1:7" ht="25.2" x14ac:dyDescent="0.3">
      <c r="B7" s="12" t="s">
        <v>397</v>
      </c>
      <c r="C7" s="12" t="s">
        <v>398</v>
      </c>
      <c r="D7" s="13" t="s">
        <v>1850</v>
      </c>
      <c r="E7" s="13" t="s">
        <v>400</v>
      </c>
      <c r="F7" s="13" t="s">
        <v>1851</v>
      </c>
      <c r="G7" s="13" t="s">
        <v>400</v>
      </c>
    </row>
    <row r="8" spans="1:7" ht="25.2" x14ac:dyDescent="0.3">
      <c r="B8" s="6" t="s">
        <v>401</v>
      </c>
      <c r="C8" s="6" t="s">
        <v>402</v>
      </c>
      <c r="D8" s="9" t="s">
        <v>1727</v>
      </c>
      <c r="E8" s="9" t="s">
        <v>1730</v>
      </c>
      <c r="F8" s="9" t="s">
        <v>1852</v>
      </c>
      <c r="G8" s="9" t="s">
        <v>1730</v>
      </c>
    </row>
    <row r="9" spans="1:7" ht="25.2" x14ac:dyDescent="0.3">
      <c r="B9" s="12" t="s">
        <v>403</v>
      </c>
      <c r="C9" s="12" t="s">
        <v>404</v>
      </c>
      <c r="D9" s="13" t="s">
        <v>1853</v>
      </c>
      <c r="E9" s="13" t="s">
        <v>406</v>
      </c>
      <c r="F9" s="13" t="s">
        <v>406</v>
      </c>
      <c r="G9" s="13" t="s">
        <v>1854</v>
      </c>
    </row>
    <row r="10" spans="1:7" ht="25.2" x14ac:dyDescent="0.3">
      <c r="B10" s="6" t="s">
        <v>407</v>
      </c>
      <c r="C10" s="6" t="s">
        <v>408</v>
      </c>
      <c r="D10" s="9" t="s">
        <v>1855</v>
      </c>
      <c r="E10" s="9" t="s">
        <v>1856</v>
      </c>
      <c r="F10" s="9" t="s">
        <v>1856</v>
      </c>
      <c r="G10" s="9" t="s">
        <v>1857</v>
      </c>
    </row>
    <row r="11" spans="1:7" ht="25.2" x14ac:dyDescent="0.3">
      <c r="B11" s="12" t="s">
        <v>411</v>
      </c>
      <c r="C11" s="12" t="s">
        <v>412</v>
      </c>
      <c r="D11" s="13" t="s">
        <v>1850</v>
      </c>
      <c r="E11" s="13" t="s">
        <v>1858</v>
      </c>
      <c r="F11" s="13" t="s">
        <v>1858</v>
      </c>
      <c r="G11" s="13" t="s">
        <v>1190</v>
      </c>
    </row>
    <row r="12" spans="1:7" ht="25.2" x14ac:dyDescent="0.3">
      <c r="B12" s="6" t="s">
        <v>413</v>
      </c>
      <c r="C12" s="6" t="s">
        <v>414</v>
      </c>
      <c r="D12" s="9" t="s">
        <v>1622</v>
      </c>
      <c r="E12" s="9" t="s">
        <v>1625</v>
      </c>
      <c r="F12" s="9" t="s">
        <v>983</v>
      </c>
      <c r="G12" s="9" t="s">
        <v>171</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E16"/>
  <sheetViews>
    <sheetView workbookViewId="0"/>
  </sheetViews>
  <sheetFormatPr baseColWidth="10" defaultRowHeight="14.4" x14ac:dyDescent="0.3"/>
  <cols>
    <col min="2" max="2" width="9.6640625" customWidth="1"/>
    <col min="3" max="3" width="66.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CHE'!A1", "Zurück")</f>
        <v>Zurück</v>
      </c>
    </row>
    <row r="3" spans="1:5" x14ac:dyDescent="0.3">
      <c r="B3" s="7" t="s">
        <v>2133</v>
      </c>
    </row>
    <row r="4" spans="1:5" x14ac:dyDescent="0.3">
      <c r="B4" s="3" t="s">
        <v>35</v>
      </c>
      <c r="C4" s="4" t="s">
        <v>394</v>
      </c>
      <c r="D4" s="3" t="s">
        <v>1765</v>
      </c>
      <c r="E4" s="4" t="s">
        <v>1101</v>
      </c>
    </row>
    <row r="5" spans="1:5" ht="37.799999999999997" x14ac:dyDescent="0.3">
      <c r="B5" s="5" t="s">
        <v>395</v>
      </c>
      <c r="C5" s="6" t="s">
        <v>396</v>
      </c>
      <c r="D5" s="5" t="s">
        <v>6</v>
      </c>
      <c r="E5" s="6" t="s">
        <v>2124</v>
      </c>
    </row>
    <row r="6" spans="1:5" x14ac:dyDescent="0.3">
      <c r="B6" s="18" t="s">
        <v>395</v>
      </c>
      <c r="C6" s="12" t="s">
        <v>396</v>
      </c>
      <c r="D6" s="18" t="s">
        <v>9</v>
      </c>
      <c r="E6" s="12" t="s">
        <v>2125</v>
      </c>
    </row>
    <row r="7" spans="1:5" x14ac:dyDescent="0.3">
      <c r="B7" s="5" t="s">
        <v>395</v>
      </c>
      <c r="C7" s="6" t="s">
        <v>396</v>
      </c>
      <c r="D7" s="5" t="s">
        <v>12</v>
      </c>
      <c r="E7" s="6" t="s">
        <v>2126</v>
      </c>
    </row>
    <row r="8" spans="1:5" x14ac:dyDescent="0.3">
      <c r="B8" s="18" t="s">
        <v>401</v>
      </c>
      <c r="C8" s="12" t="s">
        <v>402</v>
      </c>
      <c r="D8" s="18" t="s">
        <v>6</v>
      </c>
      <c r="E8" s="12" t="s">
        <v>2127</v>
      </c>
    </row>
    <row r="9" spans="1:5" x14ac:dyDescent="0.3">
      <c r="B9" s="5" t="s">
        <v>401</v>
      </c>
      <c r="C9" s="6" t="s">
        <v>402</v>
      </c>
      <c r="D9" s="5" t="s">
        <v>9</v>
      </c>
      <c r="E9" s="6" t="s">
        <v>2125</v>
      </c>
    </row>
    <row r="10" spans="1:5" x14ac:dyDescent="0.3">
      <c r="B10" s="18" t="s">
        <v>401</v>
      </c>
      <c r="C10" s="12" t="s">
        <v>402</v>
      </c>
      <c r="D10" s="18" t="s">
        <v>12</v>
      </c>
      <c r="E10" s="12" t="s">
        <v>2126</v>
      </c>
    </row>
    <row r="11" spans="1:5" x14ac:dyDescent="0.3">
      <c r="B11" s="5" t="s">
        <v>403</v>
      </c>
      <c r="C11" s="6" t="s">
        <v>404</v>
      </c>
      <c r="D11" s="5" t="s">
        <v>12</v>
      </c>
      <c r="E11" s="6" t="s">
        <v>2126</v>
      </c>
    </row>
    <row r="12" spans="1:5" ht="50.4" x14ac:dyDescent="0.3">
      <c r="B12" s="18" t="s">
        <v>407</v>
      </c>
      <c r="C12" s="12" t="s">
        <v>408</v>
      </c>
      <c r="D12" s="18" t="s">
        <v>6</v>
      </c>
      <c r="E12" s="12" t="s">
        <v>2128</v>
      </c>
    </row>
    <row r="13" spans="1:5" x14ac:dyDescent="0.3">
      <c r="B13" s="5" t="s">
        <v>407</v>
      </c>
      <c r="C13" s="6" t="s">
        <v>408</v>
      </c>
      <c r="D13" s="5" t="s">
        <v>12</v>
      </c>
      <c r="E13" s="6" t="s">
        <v>2129</v>
      </c>
    </row>
    <row r="14" spans="1:5" ht="37.799999999999997" x14ac:dyDescent="0.3">
      <c r="B14" s="18" t="s">
        <v>411</v>
      </c>
      <c r="C14" s="12" t="s">
        <v>412</v>
      </c>
      <c r="D14" s="18" t="s">
        <v>6</v>
      </c>
      <c r="E14" s="12" t="s">
        <v>2130</v>
      </c>
    </row>
    <row r="15" spans="1:5" ht="25.2" x14ac:dyDescent="0.3">
      <c r="B15" s="5" t="s">
        <v>411</v>
      </c>
      <c r="C15" s="6" t="s">
        <v>412</v>
      </c>
      <c r="D15" s="5" t="s">
        <v>12</v>
      </c>
      <c r="E15" s="6" t="s">
        <v>2131</v>
      </c>
    </row>
    <row r="16" spans="1:5" x14ac:dyDescent="0.3">
      <c r="B16" s="18" t="s">
        <v>413</v>
      </c>
      <c r="C16" s="12" t="s">
        <v>414</v>
      </c>
      <c r="D16" s="18" t="s">
        <v>6</v>
      </c>
      <c r="E16" s="12" t="s">
        <v>2132</v>
      </c>
    </row>
  </sheetData>
  <pageMargins left="0.7" right="0.7" top="0.75" bottom="0.75" header="0.3" footer="0.3"/>
  <pageSetup paperSize="9" orientation="portrait" horizontalDpi="300" verticalDpi="30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F9"/>
  <sheetViews>
    <sheetView workbookViewId="0"/>
  </sheetViews>
  <sheetFormatPr baseColWidth="10" defaultRowHeight="14.4" x14ac:dyDescent="0.3"/>
  <cols>
    <col min="2" max="2" width="9.6640625" customWidth="1"/>
    <col min="3" max="3" width="44.4414062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CHE'!A1", "Zurück")</f>
        <v>Zurück</v>
      </c>
    </row>
    <row r="3" spans="1:6" x14ac:dyDescent="0.3">
      <c r="B3" s="7" t="s">
        <v>2311</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40</v>
      </c>
      <c r="C6" s="23"/>
      <c r="D6" s="29"/>
      <c r="E6" s="29"/>
      <c r="F6" s="29"/>
    </row>
    <row r="7" spans="1:6" ht="25.2" x14ac:dyDescent="0.3">
      <c r="B7" s="6" t="s">
        <v>41</v>
      </c>
      <c r="C7" s="6" t="s">
        <v>42</v>
      </c>
      <c r="D7" s="9" t="s">
        <v>1578</v>
      </c>
      <c r="E7" s="9" t="s">
        <v>44</v>
      </c>
      <c r="F7" s="9" t="s">
        <v>44</v>
      </c>
    </row>
    <row r="8" spans="1:6" ht="25.2" x14ac:dyDescent="0.3">
      <c r="B8" s="6" t="s">
        <v>45</v>
      </c>
      <c r="C8" s="6" t="s">
        <v>46</v>
      </c>
      <c r="D8" s="9" t="s">
        <v>1579</v>
      </c>
      <c r="E8" s="9" t="s">
        <v>48</v>
      </c>
      <c r="F8" s="9" t="s">
        <v>48</v>
      </c>
    </row>
    <row r="9" spans="1:6" ht="25.2" x14ac:dyDescent="0.3">
      <c r="B9" s="6" t="s">
        <v>49</v>
      </c>
      <c r="C9" s="6" t="s">
        <v>50</v>
      </c>
      <c r="D9" s="9" t="s">
        <v>1580</v>
      </c>
      <c r="E9" s="9" t="s">
        <v>51</v>
      </c>
      <c r="F9" s="9" t="s">
        <v>51</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CHE'!A1", "Zurück")</f>
        <v>Zurück</v>
      </c>
    </row>
  </sheetData>
  <pageMargins left="0.7" right="0.7" top="0.75" bottom="0.75" header="0.3" footer="0.3"/>
  <pageSetup paperSize="9" orientation="portrait" horizontalDpi="300" verticalDpi="300"/>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H12"/>
  <sheetViews>
    <sheetView workbookViewId="0"/>
  </sheetViews>
  <sheetFormatPr baseColWidth="10" defaultRowHeight="14.4" x14ac:dyDescent="0.3"/>
  <cols>
    <col min="2" max="2" width="9.6640625" customWidth="1"/>
    <col min="3" max="3" width="59.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CHE'!A1", "Zurück")</f>
        <v>Zurück</v>
      </c>
    </row>
    <row r="3" spans="1:8" x14ac:dyDescent="0.3">
      <c r="B3" s="7" t="s">
        <v>2451</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395</v>
      </c>
      <c r="C6" s="6" t="s">
        <v>396</v>
      </c>
      <c r="D6" s="9" t="s">
        <v>1751</v>
      </c>
      <c r="E6" s="9" t="s">
        <v>367</v>
      </c>
      <c r="F6" s="9" t="s">
        <v>2439</v>
      </c>
      <c r="G6" s="9" t="s">
        <v>1914</v>
      </c>
      <c r="H6" s="9" t="s">
        <v>1223</v>
      </c>
    </row>
    <row r="7" spans="1:8" ht="25.2" x14ac:dyDescent="0.3">
      <c r="B7" s="12" t="s">
        <v>397</v>
      </c>
      <c r="C7" s="12" t="s">
        <v>398</v>
      </c>
      <c r="D7" s="13" t="s">
        <v>1850</v>
      </c>
      <c r="E7" s="13" t="s">
        <v>1858</v>
      </c>
      <c r="F7" s="13" t="s">
        <v>2440</v>
      </c>
      <c r="G7" s="13" t="s">
        <v>2441</v>
      </c>
      <c r="H7" s="13" t="s">
        <v>1190</v>
      </c>
    </row>
    <row r="8" spans="1:8" ht="25.2" x14ac:dyDescent="0.3">
      <c r="B8" s="6" t="s">
        <v>401</v>
      </c>
      <c r="C8" s="6" t="s">
        <v>402</v>
      </c>
      <c r="D8" s="9" t="s">
        <v>1727</v>
      </c>
      <c r="E8" s="9" t="s">
        <v>1730</v>
      </c>
      <c r="F8" s="9" t="s">
        <v>2442</v>
      </c>
      <c r="G8" s="9" t="s">
        <v>2443</v>
      </c>
      <c r="H8" s="9" t="s">
        <v>1729</v>
      </c>
    </row>
    <row r="9" spans="1:8" ht="25.2" x14ac:dyDescent="0.3">
      <c r="B9" s="12" t="s">
        <v>403</v>
      </c>
      <c r="C9" s="12" t="s">
        <v>404</v>
      </c>
      <c r="D9" s="13" t="s">
        <v>1853</v>
      </c>
      <c r="E9" s="13" t="s">
        <v>406</v>
      </c>
      <c r="F9" s="13" t="s">
        <v>2444</v>
      </c>
      <c r="G9" s="13" t="s">
        <v>2445</v>
      </c>
      <c r="H9" s="13" t="s">
        <v>2446</v>
      </c>
    </row>
    <row r="10" spans="1:8" ht="25.2" x14ac:dyDescent="0.3">
      <c r="B10" s="6" t="s">
        <v>407</v>
      </c>
      <c r="C10" s="6" t="s">
        <v>408</v>
      </c>
      <c r="D10" s="9" t="s">
        <v>1855</v>
      </c>
      <c r="E10" s="9" t="s">
        <v>1857</v>
      </c>
      <c r="F10" s="9" t="s">
        <v>1273</v>
      </c>
      <c r="G10" s="9" t="s">
        <v>2447</v>
      </c>
      <c r="H10" s="9" t="s">
        <v>1856</v>
      </c>
    </row>
    <row r="11" spans="1:8" ht="25.2" x14ac:dyDescent="0.3">
      <c r="B11" s="12" t="s">
        <v>411</v>
      </c>
      <c r="C11" s="12" t="s">
        <v>412</v>
      </c>
      <c r="D11" s="13" t="s">
        <v>1850</v>
      </c>
      <c r="E11" s="13" t="s">
        <v>400</v>
      </c>
      <c r="F11" s="13" t="s">
        <v>2448</v>
      </c>
      <c r="G11" s="13" t="s">
        <v>1973</v>
      </c>
      <c r="H11" s="13" t="s">
        <v>1858</v>
      </c>
    </row>
    <row r="12" spans="1:8" ht="25.2" x14ac:dyDescent="0.3">
      <c r="B12" s="6" t="s">
        <v>413</v>
      </c>
      <c r="C12" s="6" t="s">
        <v>414</v>
      </c>
      <c r="D12" s="9" t="s">
        <v>1622</v>
      </c>
      <c r="E12" s="9" t="s">
        <v>2327</v>
      </c>
      <c r="F12" s="9" t="s">
        <v>2449</v>
      </c>
      <c r="G12" s="9" t="s">
        <v>2450</v>
      </c>
      <c r="H12" s="9" t="s">
        <v>983</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E19"/>
  <sheetViews>
    <sheetView workbookViewId="0"/>
  </sheetViews>
  <sheetFormatPr baseColWidth="10" defaultRowHeight="14.4" x14ac:dyDescent="0.3"/>
  <cols>
    <col min="2" max="2" width="9.6640625" customWidth="1"/>
    <col min="3" max="3" width="65.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CHE'!A1", "Zurück")</f>
        <v>Zurück</v>
      </c>
    </row>
    <row r="3" spans="1:5" x14ac:dyDescent="0.3">
      <c r="B3" s="7" t="s">
        <v>2719</v>
      </c>
    </row>
    <row r="4" spans="1:5" x14ac:dyDescent="0.3">
      <c r="B4" s="3" t="s">
        <v>35</v>
      </c>
      <c r="C4" s="4" t="s">
        <v>394</v>
      </c>
      <c r="D4" s="3" t="s">
        <v>1765</v>
      </c>
      <c r="E4" s="4" t="s">
        <v>1101</v>
      </c>
    </row>
    <row r="5" spans="1:5" x14ac:dyDescent="0.3">
      <c r="B5" s="5" t="s">
        <v>395</v>
      </c>
      <c r="C5" s="6" t="s">
        <v>396</v>
      </c>
      <c r="D5" s="5" t="s">
        <v>32</v>
      </c>
      <c r="E5" s="6" t="s">
        <v>2705</v>
      </c>
    </row>
    <row r="6" spans="1:5" ht="50.4" x14ac:dyDescent="0.3">
      <c r="B6" s="18" t="s">
        <v>397</v>
      </c>
      <c r="C6" s="12" t="s">
        <v>398</v>
      </c>
      <c r="D6" s="18" t="s">
        <v>26</v>
      </c>
      <c r="E6" s="12" t="s">
        <v>2706</v>
      </c>
    </row>
    <row r="7" spans="1:5" x14ac:dyDescent="0.3">
      <c r="B7" s="5" t="s">
        <v>397</v>
      </c>
      <c r="C7" s="6" t="s">
        <v>398</v>
      </c>
      <c r="D7" s="5" t="s">
        <v>28</v>
      </c>
      <c r="E7" s="6" t="s">
        <v>2707</v>
      </c>
    </row>
    <row r="8" spans="1:5" x14ac:dyDescent="0.3">
      <c r="B8" s="18" t="s">
        <v>397</v>
      </c>
      <c r="C8" s="12" t="s">
        <v>398</v>
      </c>
      <c r="D8" s="18" t="s">
        <v>32</v>
      </c>
      <c r="E8" s="12" t="s">
        <v>2708</v>
      </c>
    </row>
    <row r="9" spans="1:5" x14ac:dyDescent="0.3">
      <c r="B9" s="5" t="s">
        <v>401</v>
      </c>
      <c r="C9" s="6" t="s">
        <v>402</v>
      </c>
      <c r="D9" s="5" t="s">
        <v>26</v>
      </c>
      <c r="E9" s="6" t="s">
        <v>1159</v>
      </c>
    </row>
    <row r="10" spans="1:5" ht="75.599999999999994" x14ac:dyDescent="0.3">
      <c r="B10" s="18" t="s">
        <v>401</v>
      </c>
      <c r="C10" s="12" t="s">
        <v>402</v>
      </c>
      <c r="D10" s="18" t="s">
        <v>32</v>
      </c>
      <c r="E10" s="12" t="s">
        <v>2709</v>
      </c>
    </row>
    <row r="11" spans="1:5" ht="37.799999999999997" x14ac:dyDescent="0.3">
      <c r="B11" s="5" t="s">
        <v>403</v>
      </c>
      <c r="C11" s="6" t="s">
        <v>404</v>
      </c>
      <c r="D11" s="5" t="s">
        <v>32</v>
      </c>
      <c r="E11" s="6" t="s">
        <v>2710</v>
      </c>
    </row>
    <row r="12" spans="1:5" ht="25.2" x14ac:dyDescent="0.3">
      <c r="B12" s="18" t="s">
        <v>407</v>
      </c>
      <c r="C12" s="12" t="s">
        <v>408</v>
      </c>
      <c r="D12" s="18" t="s">
        <v>26</v>
      </c>
      <c r="E12" s="12" t="s">
        <v>2711</v>
      </c>
    </row>
    <row r="13" spans="1:5" x14ac:dyDescent="0.3">
      <c r="B13" s="5" t="s">
        <v>407</v>
      </c>
      <c r="C13" s="6" t="s">
        <v>408</v>
      </c>
      <c r="D13" s="5" t="s">
        <v>30</v>
      </c>
      <c r="E13" s="6" t="s">
        <v>2712</v>
      </c>
    </row>
    <row r="14" spans="1:5" ht="37.799999999999997" x14ac:dyDescent="0.3">
      <c r="B14" s="18" t="s">
        <v>407</v>
      </c>
      <c r="C14" s="12" t="s">
        <v>408</v>
      </c>
      <c r="D14" s="18" t="s">
        <v>32</v>
      </c>
      <c r="E14" s="12" t="s">
        <v>2713</v>
      </c>
    </row>
    <row r="15" spans="1:5" x14ac:dyDescent="0.3">
      <c r="B15" s="5" t="s">
        <v>411</v>
      </c>
      <c r="C15" s="6" t="s">
        <v>412</v>
      </c>
      <c r="D15" s="5" t="s">
        <v>28</v>
      </c>
      <c r="E15" s="6" t="s">
        <v>2714</v>
      </c>
    </row>
    <row r="16" spans="1:5" ht="63" x14ac:dyDescent="0.3">
      <c r="B16" s="18" t="s">
        <v>411</v>
      </c>
      <c r="C16" s="12" t="s">
        <v>412</v>
      </c>
      <c r="D16" s="18" t="s">
        <v>32</v>
      </c>
      <c r="E16" s="12" t="s">
        <v>2715</v>
      </c>
    </row>
    <row r="17" spans="2:5" ht="63" x14ac:dyDescent="0.3">
      <c r="B17" s="5" t="s">
        <v>413</v>
      </c>
      <c r="C17" s="6" t="s">
        <v>414</v>
      </c>
      <c r="D17" s="5" t="s">
        <v>26</v>
      </c>
      <c r="E17" s="6" t="s">
        <v>2716</v>
      </c>
    </row>
    <row r="18" spans="2:5" x14ac:dyDescent="0.3">
      <c r="B18" s="18" t="s">
        <v>413</v>
      </c>
      <c r="C18" s="12" t="s">
        <v>414</v>
      </c>
      <c r="D18" s="18" t="s">
        <v>28</v>
      </c>
      <c r="E18" s="12" t="s">
        <v>2717</v>
      </c>
    </row>
    <row r="19" spans="2:5" ht="37.799999999999997" x14ac:dyDescent="0.3">
      <c r="B19" s="5" t="s">
        <v>413</v>
      </c>
      <c r="C19" s="6" t="s">
        <v>414</v>
      </c>
      <c r="D19" s="5" t="s">
        <v>32</v>
      </c>
      <c r="E19" s="6" t="s">
        <v>2718</v>
      </c>
    </row>
  </sheetData>
  <pageMargins left="0.7" right="0.7" top="0.75" bottom="0.75" header="0.3" footer="0.3"/>
  <pageSetup paperSize="9" orientation="portrait" horizontalDpi="300" verticalDpi="30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E9"/>
  <sheetViews>
    <sheetView workbookViewId="0"/>
  </sheetViews>
  <sheetFormatPr baseColWidth="10" defaultRowHeight="14.4" x14ac:dyDescent="0.3"/>
  <cols>
    <col min="2" max="2" width="9.6640625" customWidth="1"/>
    <col min="3" max="3" width="44.4414062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CHE'!A1", "Zurück")</f>
        <v>Zurück</v>
      </c>
    </row>
    <row r="3" spans="1:5" x14ac:dyDescent="0.3">
      <c r="B3" s="7" t="s">
        <v>2911</v>
      </c>
    </row>
    <row r="4" spans="1:5" x14ac:dyDescent="0.3">
      <c r="B4" s="25" t="s">
        <v>35</v>
      </c>
      <c r="C4" s="25" t="s">
        <v>36</v>
      </c>
      <c r="D4" s="28" t="s">
        <v>1574</v>
      </c>
      <c r="E4" s="16" t="s">
        <v>1575</v>
      </c>
    </row>
    <row r="5" spans="1:5" x14ac:dyDescent="0.3">
      <c r="B5" s="22"/>
      <c r="C5" s="22"/>
      <c r="D5" s="27"/>
      <c r="E5" s="8" t="s">
        <v>2910</v>
      </c>
    </row>
    <row r="6" spans="1:5" x14ac:dyDescent="0.3">
      <c r="B6" s="23" t="s">
        <v>40</v>
      </c>
      <c r="C6" s="23"/>
      <c r="D6" s="29"/>
      <c r="E6" s="29"/>
    </row>
    <row r="7" spans="1:5" ht="25.2" x14ac:dyDescent="0.3">
      <c r="B7" s="6" t="s">
        <v>41</v>
      </c>
      <c r="C7" s="6" t="s">
        <v>42</v>
      </c>
      <c r="D7" s="9" t="s">
        <v>1578</v>
      </c>
      <c r="E7" s="9" t="s">
        <v>44</v>
      </c>
    </row>
    <row r="8" spans="1:5" ht="25.2" x14ac:dyDescent="0.3">
      <c r="B8" s="6" t="s">
        <v>45</v>
      </c>
      <c r="C8" s="6" t="s">
        <v>46</v>
      </c>
      <c r="D8" s="9" t="s">
        <v>1579</v>
      </c>
      <c r="E8" s="9" t="s">
        <v>966</v>
      </c>
    </row>
    <row r="9" spans="1:5" ht="25.2" x14ac:dyDescent="0.3">
      <c r="B9" s="6" t="s">
        <v>49</v>
      </c>
      <c r="C9" s="6" t="s">
        <v>50</v>
      </c>
      <c r="D9" s="9" t="s">
        <v>1580</v>
      </c>
      <c r="E9" s="9" t="s">
        <v>51</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E6"/>
  <sheetViews>
    <sheetView workbookViewId="0"/>
  </sheetViews>
  <sheetFormatPr baseColWidth="10" defaultRowHeight="14.4" x14ac:dyDescent="0.3"/>
  <cols>
    <col min="2" max="2" width="9.6640625" customWidth="1"/>
    <col min="3" max="3" width="41" customWidth="1"/>
    <col min="4" max="4" width="9.6640625" customWidth="1"/>
    <col min="5" max="5" width="182.44140625" customWidth="1"/>
  </cols>
  <sheetData>
    <row r="1" spans="1:5" x14ac:dyDescent="0.3">
      <c r="A1" s="2" t="str">
        <f>HYPERLINK("#'Auswahl Auswertungsmodul'!A1", "Zurück zum Start")</f>
        <v>Zurück zum Start</v>
      </c>
    </row>
    <row r="2" spans="1:5" x14ac:dyDescent="0.3">
      <c r="A2" s="2" t="str">
        <f>HYPERLINK("#'Auswahl CHE'!A1", "Zurück")</f>
        <v>Zurück</v>
      </c>
    </row>
    <row r="3" spans="1:5" x14ac:dyDescent="0.3">
      <c r="B3" s="7" t="s">
        <v>2953</v>
      </c>
    </row>
    <row r="4" spans="1:5" x14ac:dyDescent="0.3">
      <c r="B4" s="3" t="s">
        <v>35</v>
      </c>
      <c r="C4" s="4" t="s">
        <v>36</v>
      </c>
      <c r="D4" s="3" t="s">
        <v>1765</v>
      </c>
      <c r="E4" s="4" t="s">
        <v>1101</v>
      </c>
    </row>
    <row r="5" spans="1:5" x14ac:dyDescent="0.3">
      <c r="B5" s="23" t="s">
        <v>40</v>
      </c>
      <c r="C5" s="23"/>
      <c r="D5" s="30"/>
      <c r="E5" s="23"/>
    </row>
    <row r="6" spans="1:5" ht="37.799999999999997" x14ac:dyDescent="0.3">
      <c r="B6" s="5" t="s">
        <v>45</v>
      </c>
      <c r="C6" s="6" t="s">
        <v>46</v>
      </c>
      <c r="D6" s="5" t="s">
        <v>22</v>
      </c>
      <c r="E6" s="6" t="s">
        <v>2952</v>
      </c>
    </row>
  </sheetData>
  <mergeCells count="1">
    <mergeCell ref="B5:E5"/>
  </mergeCells>
  <pageMargins left="0.7" right="0.7" top="0.75" bottom="0.75" header="0.3" footer="0.3"/>
  <pageSetup paperSize="9" orientation="portrait" horizontalDpi="300" verticalDpi="30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H12"/>
  <sheetViews>
    <sheetView workbookViewId="0"/>
  </sheetViews>
  <sheetFormatPr baseColWidth="10" defaultRowHeight="14.4" x14ac:dyDescent="0.3"/>
  <cols>
    <col min="2" max="2" width="9.6640625" customWidth="1"/>
    <col min="3" max="3" width="59.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CHE'!A1", "Zurück")</f>
        <v>Zurück</v>
      </c>
    </row>
    <row r="3" spans="1:8" x14ac:dyDescent="0.3">
      <c r="B3" s="7" t="s">
        <v>3011</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395</v>
      </c>
      <c r="C6" s="6" t="s">
        <v>396</v>
      </c>
      <c r="D6" s="9" t="s">
        <v>1751</v>
      </c>
      <c r="E6" s="9" t="s">
        <v>367</v>
      </c>
      <c r="F6" s="9" t="s">
        <v>367</v>
      </c>
      <c r="G6" s="9" t="s">
        <v>367</v>
      </c>
      <c r="H6" s="9" t="s">
        <v>1849</v>
      </c>
    </row>
    <row r="7" spans="1:8" ht="25.2" x14ac:dyDescent="0.3">
      <c r="B7" s="12" t="s">
        <v>397</v>
      </c>
      <c r="C7" s="12" t="s">
        <v>398</v>
      </c>
      <c r="D7" s="13" t="s">
        <v>1850</v>
      </c>
      <c r="E7" s="13" t="s">
        <v>400</v>
      </c>
      <c r="F7" s="13" t="s">
        <v>400</v>
      </c>
      <c r="G7" s="13" t="s">
        <v>1858</v>
      </c>
      <c r="H7" s="13" t="s">
        <v>1858</v>
      </c>
    </row>
    <row r="8" spans="1:8" ht="25.2" x14ac:dyDescent="0.3">
      <c r="B8" s="6" t="s">
        <v>401</v>
      </c>
      <c r="C8" s="6" t="s">
        <v>402</v>
      </c>
      <c r="D8" s="9" t="s">
        <v>1727</v>
      </c>
      <c r="E8" s="9" t="s">
        <v>3008</v>
      </c>
      <c r="F8" s="9" t="s">
        <v>1730</v>
      </c>
      <c r="G8" s="9" t="s">
        <v>1729</v>
      </c>
      <c r="H8" s="9" t="s">
        <v>3009</v>
      </c>
    </row>
    <row r="9" spans="1:8" ht="25.2" x14ac:dyDescent="0.3">
      <c r="B9" s="12" t="s">
        <v>403</v>
      </c>
      <c r="C9" s="12" t="s">
        <v>404</v>
      </c>
      <c r="D9" s="13" t="s">
        <v>1853</v>
      </c>
      <c r="E9" s="13" t="s">
        <v>406</v>
      </c>
      <c r="F9" s="13" t="s">
        <v>406</v>
      </c>
      <c r="G9" s="13" t="s">
        <v>1854</v>
      </c>
      <c r="H9" s="13" t="s">
        <v>1976</v>
      </c>
    </row>
    <row r="10" spans="1:8" ht="25.2" x14ac:dyDescent="0.3">
      <c r="B10" s="6" t="s">
        <v>407</v>
      </c>
      <c r="C10" s="6" t="s">
        <v>408</v>
      </c>
      <c r="D10" s="9" t="s">
        <v>1855</v>
      </c>
      <c r="E10" s="9" t="s">
        <v>3010</v>
      </c>
      <c r="F10" s="9" t="s">
        <v>1857</v>
      </c>
      <c r="G10" s="9" t="s">
        <v>410</v>
      </c>
      <c r="H10" s="9" t="s">
        <v>1857</v>
      </c>
    </row>
    <row r="11" spans="1:8" ht="25.2" x14ac:dyDescent="0.3">
      <c r="B11" s="12" t="s">
        <v>411</v>
      </c>
      <c r="C11" s="12" t="s">
        <v>412</v>
      </c>
      <c r="D11" s="13" t="s">
        <v>1850</v>
      </c>
      <c r="E11" s="13" t="s">
        <v>1858</v>
      </c>
      <c r="F11" s="13" t="s">
        <v>400</v>
      </c>
      <c r="G11" s="13" t="s">
        <v>400</v>
      </c>
      <c r="H11" s="13" t="s">
        <v>1257</v>
      </c>
    </row>
    <row r="12" spans="1:8" ht="25.2" x14ac:dyDescent="0.3">
      <c r="B12" s="6" t="s">
        <v>413</v>
      </c>
      <c r="C12" s="6" t="s">
        <v>414</v>
      </c>
      <c r="D12" s="9" t="s">
        <v>1622</v>
      </c>
      <c r="E12" s="9" t="s">
        <v>171</v>
      </c>
      <c r="F12" s="9" t="s">
        <v>171</v>
      </c>
      <c r="G12" s="9" t="s">
        <v>1625</v>
      </c>
      <c r="H12" s="9" t="s">
        <v>2327</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E12"/>
  <sheetViews>
    <sheetView workbookViewId="0"/>
  </sheetViews>
  <sheetFormatPr baseColWidth="10" defaultRowHeight="14.4" x14ac:dyDescent="0.3"/>
  <cols>
    <col min="2" max="2" width="9.6640625" customWidth="1"/>
    <col min="3" max="3" width="65.6640625" customWidth="1"/>
    <col min="4" max="4" width="11.6640625" customWidth="1"/>
    <col min="5" max="5" width="250.6640625" customWidth="1"/>
  </cols>
  <sheetData>
    <row r="1" spans="1:5" x14ac:dyDescent="0.3">
      <c r="A1" s="2" t="str">
        <f>HYPERLINK("#'Auswahl Auswertungsmodul'!A1", "Zurück zum Start")</f>
        <v>Zurück zum Start</v>
      </c>
    </row>
    <row r="2" spans="1:5" x14ac:dyDescent="0.3">
      <c r="A2" s="2" t="str">
        <f>HYPERLINK("#'Auswahl CHE'!A1", "Zurück")</f>
        <v>Zurück</v>
      </c>
    </row>
    <row r="3" spans="1:5" x14ac:dyDescent="0.3">
      <c r="B3" s="7" t="s">
        <v>3147</v>
      </c>
    </row>
    <row r="4" spans="1:5" x14ac:dyDescent="0.3">
      <c r="B4" s="3" t="s">
        <v>35</v>
      </c>
      <c r="C4" s="4" t="s">
        <v>394</v>
      </c>
      <c r="D4" s="3" t="s">
        <v>1765</v>
      </c>
      <c r="E4" s="4" t="s">
        <v>1101</v>
      </c>
    </row>
    <row r="5" spans="1:5" ht="63" x14ac:dyDescent="0.3">
      <c r="B5" s="5" t="s">
        <v>395</v>
      </c>
      <c r="C5" s="6" t="s">
        <v>396</v>
      </c>
      <c r="D5" s="5" t="s">
        <v>22</v>
      </c>
      <c r="E5" s="6" t="s">
        <v>3138</v>
      </c>
    </row>
    <row r="6" spans="1:5" ht="63" x14ac:dyDescent="0.3">
      <c r="B6" s="18" t="s">
        <v>397</v>
      </c>
      <c r="C6" s="12" t="s">
        <v>398</v>
      </c>
      <c r="D6" s="18" t="s">
        <v>3139</v>
      </c>
      <c r="E6" s="12" t="s">
        <v>3140</v>
      </c>
    </row>
    <row r="7" spans="1:5" ht="151.19999999999999" x14ac:dyDescent="0.3">
      <c r="B7" s="5" t="s">
        <v>401</v>
      </c>
      <c r="C7" s="6" t="s">
        <v>402</v>
      </c>
      <c r="D7" s="5" t="s">
        <v>3139</v>
      </c>
      <c r="E7" s="6" t="s">
        <v>3141</v>
      </c>
    </row>
    <row r="8" spans="1:5" ht="88.2" x14ac:dyDescent="0.3">
      <c r="B8" s="18" t="s">
        <v>403</v>
      </c>
      <c r="C8" s="12" t="s">
        <v>404</v>
      </c>
      <c r="D8" s="18" t="s">
        <v>3139</v>
      </c>
      <c r="E8" s="12" t="s">
        <v>3142</v>
      </c>
    </row>
    <row r="9" spans="1:5" ht="50.4" x14ac:dyDescent="0.3">
      <c r="B9" s="5" t="s">
        <v>407</v>
      </c>
      <c r="C9" s="6" t="s">
        <v>408</v>
      </c>
      <c r="D9" s="5" t="s">
        <v>14</v>
      </c>
      <c r="E9" s="6" t="s">
        <v>3143</v>
      </c>
    </row>
    <row r="10" spans="1:5" x14ac:dyDescent="0.3">
      <c r="B10" s="18" t="s">
        <v>407</v>
      </c>
      <c r="C10" s="12" t="s">
        <v>408</v>
      </c>
      <c r="D10" s="18" t="s">
        <v>22</v>
      </c>
      <c r="E10" s="12" t="s">
        <v>3144</v>
      </c>
    </row>
    <row r="11" spans="1:5" ht="63" x14ac:dyDescent="0.3">
      <c r="B11" s="5" t="s">
        <v>411</v>
      </c>
      <c r="C11" s="6" t="s">
        <v>412</v>
      </c>
      <c r="D11" s="5" t="s">
        <v>22</v>
      </c>
      <c r="E11" s="6" t="s">
        <v>3145</v>
      </c>
    </row>
    <row r="12" spans="1:5" ht="100.8" x14ac:dyDescent="0.3">
      <c r="B12" s="18" t="s">
        <v>413</v>
      </c>
      <c r="C12" s="12" t="s">
        <v>414</v>
      </c>
      <c r="D12" s="18" t="s">
        <v>3139</v>
      </c>
      <c r="E12" s="12" t="s">
        <v>3146</v>
      </c>
    </row>
  </sheetData>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42"/>
  <sheetViews>
    <sheetView workbookViewId="0"/>
  </sheetViews>
  <sheetFormatPr baseColWidth="10" defaultRowHeight="14.4" x14ac:dyDescent="0.3"/>
  <cols>
    <col min="2" max="2" width="9.6640625" customWidth="1"/>
    <col min="3" max="3" width="89" customWidth="1"/>
    <col min="4" max="4" width="17" customWidth="1"/>
    <col min="5" max="5" width="64.6640625" customWidth="1"/>
    <col min="6" max="6" width="22.6640625" customWidth="1"/>
    <col min="7" max="8" width="47.6640625" customWidth="1"/>
    <col min="9" max="9" width="40.6640625" customWidth="1"/>
    <col min="10" max="10" width="35.6640625" customWidth="1"/>
    <col min="11" max="11" width="40.6640625" customWidth="1"/>
    <col min="12" max="12" width="33.6640625" customWidth="1"/>
    <col min="13" max="13" width="40.6640625" customWidth="1"/>
    <col min="14" max="14" width="32.6640625" customWidth="1"/>
    <col min="15" max="15" width="40.6640625" customWidth="1"/>
    <col min="16" max="16" width="32.6640625" customWidth="1"/>
  </cols>
  <sheetData>
    <row r="1" spans="1:16" x14ac:dyDescent="0.3">
      <c r="A1" s="2" t="str">
        <f>HYPERLINK("#'Auswahl Auswertungsmodul'!A1", "Zurück zum Start")</f>
        <v>Zurück zum Start</v>
      </c>
    </row>
    <row r="2" spans="1:16" x14ac:dyDescent="0.3">
      <c r="A2" s="2" t="str">
        <f>HYPERLINK("#'Auswahl PCI'!A1", "Zurück")</f>
        <v>Zurück</v>
      </c>
    </row>
    <row r="3" spans="1:16" x14ac:dyDescent="0.3">
      <c r="B3" s="7" t="s">
        <v>6231</v>
      </c>
    </row>
    <row r="4" spans="1:16" x14ac:dyDescent="0.3">
      <c r="B4" s="25" t="s">
        <v>35</v>
      </c>
      <c r="C4" s="25" t="s">
        <v>394</v>
      </c>
      <c r="D4" s="25" t="s">
        <v>1619</v>
      </c>
      <c r="E4" s="28" t="s">
        <v>5880</v>
      </c>
      <c r="F4" s="28" t="s">
        <v>5451</v>
      </c>
      <c r="G4" s="21" t="s">
        <v>5452</v>
      </c>
      <c r="H4" s="25" t="s">
        <v>5452</v>
      </c>
      <c r="I4" s="25" t="s">
        <v>5452</v>
      </c>
      <c r="J4" s="25" t="s">
        <v>5452</v>
      </c>
      <c r="K4" s="25" t="s">
        <v>5452</v>
      </c>
      <c r="L4" s="25" t="s">
        <v>5452</v>
      </c>
      <c r="M4" s="25" t="s">
        <v>5452</v>
      </c>
      <c r="N4" s="25" t="s">
        <v>5452</v>
      </c>
      <c r="O4" s="25" t="s">
        <v>5452</v>
      </c>
      <c r="P4" s="25" t="s">
        <v>5452</v>
      </c>
    </row>
    <row r="5" spans="1:16" x14ac:dyDescent="0.3">
      <c r="B5" s="26"/>
      <c r="C5" s="26"/>
      <c r="D5" s="26"/>
      <c r="E5" s="26"/>
      <c r="F5" s="26"/>
      <c r="G5" s="26" t="s">
        <v>4549</v>
      </c>
      <c r="H5" s="26" t="s">
        <v>4549</v>
      </c>
      <c r="I5" s="26" t="s">
        <v>5453</v>
      </c>
      <c r="J5" s="26" t="s">
        <v>5453</v>
      </c>
      <c r="K5" s="26" t="s">
        <v>5454</v>
      </c>
      <c r="L5" s="26" t="s">
        <v>5454</v>
      </c>
      <c r="M5" s="26" t="s">
        <v>4425</v>
      </c>
      <c r="N5" s="26" t="s">
        <v>4425</v>
      </c>
      <c r="O5" s="26" t="s">
        <v>4556</v>
      </c>
      <c r="P5" s="26" t="s">
        <v>4556</v>
      </c>
    </row>
    <row r="6" spans="1:16" x14ac:dyDescent="0.3">
      <c r="B6" s="27"/>
      <c r="C6" s="27"/>
      <c r="D6" s="27"/>
      <c r="E6" s="27"/>
      <c r="F6" s="27"/>
      <c r="G6" s="8" t="s">
        <v>5455</v>
      </c>
      <c r="H6" s="8" t="s">
        <v>5881</v>
      </c>
      <c r="I6" s="8" t="s">
        <v>5455</v>
      </c>
      <c r="J6" s="8" t="s">
        <v>5881</v>
      </c>
      <c r="K6" s="8" t="s">
        <v>5455</v>
      </c>
      <c r="L6" s="8" t="s">
        <v>5881</v>
      </c>
      <c r="M6" s="8" t="s">
        <v>5455</v>
      </c>
      <c r="N6" s="8" t="s">
        <v>5881</v>
      </c>
      <c r="O6" s="8" t="s">
        <v>5455</v>
      </c>
      <c r="P6" s="8" t="s">
        <v>5881</v>
      </c>
    </row>
    <row r="7" spans="1:16" ht="25.2" x14ac:dyDescent="0.3">
      <c r="B7" s="6" t="s">
        <v>634</v>
      </c>
      <c r="C7" s="6" t="s">
        <v>635</v>
      </c>
      <c r="D7" s="6" t="s">
        <v>1621</v>
      </c>
      <c r="E7" s="9" t="s">
        <v>6094</v>
      </c>
      <c r="F7" s="9" t="s">
        <v>1587</v>
      </c>
      <c r="G7" s="9" t="s">
        <v>367</v>
      </c>
      <c r="H7" s="9" t="s">
        <v>6095</v>
      </c>
      <c r="I7" s="9" t="s">
        <v>6096</v>
      </c>
      <c r="J7" s="9" t="s">
        <v>6097</v>
      </c>
      <c r="K7" s="9" t="s">
        <v>6098</v>
      </c>
      <c r="L7" s="9" t="s">
        <v>6099</v>
      </c>
      <c r="M7" s="9" t="s">
        <v>5828</v>
      </c>
      <c r="N7" s="9" t="s">
        <v>6100</v>
      </c>
      <c r="O7" s="9" t="s">
        <v>1914</v>
      </c>
      <c r="P7" s="9" t="s">
        <v>6101</v>
      </c>
    </row>
    <row r="8" spans="1:16" ht="25.2" x14ac:dyDescent="0.3">
      <c r="B8" s="6" t="s">
        <v>634</v>
      </c>
      <c r="C8" s="6" t="s">
        <v>635</v>
      </c>
      <c r="D8" s="6" t="s">
        <v>1626</v>
      </c>
      <c r="E8" s="9" t="s">
        <v>6102</v>
      </c>
      <c r="F8" s="9" t="s">
        <v>1580</v>
      </c>
      <c r="G8" s="9" t="s">
        <v>240</v>
      </c>
      <c r="H8" s="9" t="s">
        <v>6103</v>
      </c>
      <c r="I8" s="9" t="s">
        <v>1741</v>
      </c>
      <c r="J8" s="9" t="s">
        <v>6104</v>
      </c>
      <c r="K8" s="9" t="s">
        <v>1741</v>
      </c>
      <c r="L8" s="9" t="s">
        <v>6104</v>
      </c>
      <c r="M8" s="9" t="s">
        <v>6105</v>
      </c>
      <c r="N8" s="9" t="s">
        <v>6106</v>
      </c>
      <c r="O8" s="9" t="s">
        <v>240</v>
      </c>
      <c r="P8" s="9" t="s">
        <v>6103</v>
      </c>
    </row>
    <row r="9" spans="1:16" ht="25.2" x14ac:dyDescent="0.3">
      <c r="B9" s="6" t="s">
        <v>634</v>
      </c>
      <c r="C9" s="6" t="s">
        <v>635</v>
      </c>
      <c r="D9" s="6" t="s">
        <v>1631</v>
      </c>
      <c r="E9" s="9" t="s">
        <v>6107</v>
      </c>
      <c r="F9" s="9" t="s">
        <v>1587</v>
      </c>
      <c r="G9" s="9" t="s">
        <v>149</v>
      </c>
      <c r="H9" s="9" t="s">
        <v>834</v>
      </c>
      <c r="I9" s="9" t="s">
        <v>2101</v>
      </c>
      <c r="J9" s="9" t="s">
        <v>2055</v>
      </c>
      <c r="K9" s="9" t="s">
        <v>2499</v>
      </c>
      <c r="L9" s="9" t="s">
        <v>2053</v>
      </c>
      <c r="M9" s="9" t="s">
        <v>1414</v>
      </c>
      <c r="N9" s="9" t="s">
        <v>6108</v>
      </c>
      <c r="O9" s="9" t="s">
        <v>1612</v>
      </c>
      <c r="P9" s="9" t="s">
        <v>6109</v>
      </c>
    </row>
    <row r="10" spans="1:16" ht="25.2" x14ac:dyDescent="0.3">
      <c r="B10" s="6" t="s">
        <v>636</v>
      </c>
      <c r="C10" s="6" t="s">
        <v>637</v>
      </c>
      <c r="D10" s="6" t="s">
        <v>1621</v>
      </c>
      <c r="E10" s="9" t="s">
        <v>6110</v>
      </c>
      <c r="F10" s="9" t="s">
        <v>1683</v>
      </c>
      <c r="G10" s="9" t="s">
        <v>249</v>
      </c>
      <c r="H10" s="9" t="s">
        <v>6111</v>
      </c>
      <c r="I10" s="9" t="s">
        <v>3051</v>
      </c>
      <c r="J10" s="9" t="s">
        <v>6112</v>
      </c>
      <c r="K10" s="9" t="s">
        <v>1284</v>
      </c>
      <c r="L10" s="9" t="s">
        <v>6113</v>
      </c>
      <c r="M10" s="9" t="s">
        <v>249</v>
      </c>
      <c r="N10" s="9" t="s">
        <v>6111</v>
      </c>
      <c r="O10" s="9" t="s">
        <v>249</v>
      </c>
      <c r="P10" s="9" t="s">
        <v>6111</v>
      </c>
    </row>
    <row r="11" spans="1:16" ht="25.2" x14ac:dyDescent="0.3">
      <c r="B11" s="6" t="s">
        <v>636</v>
      </c>
      <c r="C11" s="6" t="s">
        <v>637</v>
      </c>
      <c r="D11" s="6" t="s">
        <v>1626</v>
      </c>
      <c r="E11" s="9" t="s">
        <v>6114</v>
      </c>
      <c r="F11" s="9" t="s">
        <v>1683</v>
      </c>
      <c r="G11" s="9" t="s">
        <v>166</v>
      </c>
      <c r="H11" s="9" t="s">
        <v>6115</v>
      </c>
      <c r="I11" s="9" t="s">
        <v>5864</v>
      </c>
      <c r="J11" s="9" t="s">
        <v>6116</v>
      </c>
      <c r="K11" s="9" t="s">
        <v>6117</v>
      </c>
      <c r="L11" s="9" t="s">
        <v>6118</v>
      </c>
      <c r="M11" s="9" t="s">
        <v>166</v>
      </c>
      <c r="N11" s="9" t="s">
        <v>6115</v>
      </c>
      <c r="O11" s="9" t="s">
        <v>166</v>
      </c>
      <c r="P11" s="9" t="s">
        <v>6115</v>
      </c>
    </row>
    <row r="12" spans="1:16" ht="25.2" x14ac:dyDescent="0.3">
      <c r="B12" s="6" t="s">
        <v>636</v>
      </c>
      <c r="C12" s="6" t="s">
        <v>637</v>
      </c>
      <c r="D12" s="6" t="s">
        <v>1631</v>
      </c>
      <c r="E12" s="9" t="s">
        <v>1393</v>
      </c>
      <c r="F12" s="9" t="s">
        <v>1580</v>
      </c>
      <c r="G12" s="9" t="s">
        <v>87</v>
      </c>
      <c r="H12" s="9" t="s">
        <v>103</v>
      </c>
      <c r="I12" s="9" t="s">
        <v>86</v>
      </c>
      <c r="J12" s="9" t="s">
        <v>1393</v>
      </c>
      <c r="K12" s="9" t="s">
        <v>87</v>
      </c>
      <c r="L12" s="9" t="s">
        <v>103</v>
      </c>
      <c r="M12" s="9" t="s">
        <v>87</v>
      </c>
      <c r="N12" s="9" t="s">
        <v>103</v>
      </c>
      <c r="O12" s="9" t="s">
        <v>87</v>
      </c>
      <c r="P12" s="9" t="s">
        <v>103</v>
      </c>
    </row>
    <row r="13" spans="1:16" ht="25.2" x14ac:dyDescent="0.3">
      <c r="B13" s="6" t="s">
        <v>638</v>
      </c>
      <c r="C13" s="6" t="s">
        <v>639</v>
      </c>
      <c r="D13" s="6" t="s">
        <v>1621</v>
      </c>
      <c r="E13" s="9" t="s">
        <v>6119</v>
      </c>
      <c r="F13" s="9" t="s">
        <v>1582</v>
      </c>
      <c r="G13" s="9" t="s">
        <v>249</v>
      </c>
      <c r="H13" s="9" t="s">
        <v>6120</v>
      </c>
      <c r="I13" s="9" t="s">
        <v>1025</v>
      </c>
      <c r="J13" s="9" t="s">
        <v>6121</v>
      </c>
      <c r="K13" s="9" t="s">
        <v>1227</v>
      </c>
      <c r="L13" s="9" t="s">
        <v>6122</v>
      </c>
      <c r="M13" s="9" t="s">
        <v>5488</v>
      </c>
      <c r="N13" s="9" t="s">
        <v>6123</v>
      </c>
      <c r="O13" s="9" t="s">
        <v>249</v>
      </c>
      <c r="P13" s="9" t="s">
        <v>6120</v>
      </c>
    </row>
    <row r="14" spans="1:16" ht="25.2" x14ac:dyDescent="0.3">
      <c r="B14" s="6" t="s">
        <v>638</v>
      </c>
      <c r="C14" s="6" t="s">
        <v>639</v>
      </c>
      <c r="D14" s="6" t="s">
        <v>1626</v>
      </c>
      <c r="E14" s="9" t="s">
        <v>6124</v>
      </c>
      <c r="F14" s="9" t="s">
        <v>1582</v>
      </c>
      <c r="G14" s="9" t="s">
        <v>202</v>
      </c>
      <c r="H14" s="9" t="s">
        <v>6125</v>
      </c>
      <c r="I14" s="9" t="s">
        <v>1001</v>
      </c>
      <c r="J14" s="9" t="s">
        <v>6126</v>
      </c>
      <c r="K14" s="9" t="s">
        <v>1708</v>
      </c>
      <c r="L14" s="9" t="s">
        <v>6127</v>
      </c>
      <c r="M14" s="9" t="s">
        <v>6128</v>
      </c>
      <c r="N14" s="9" t="s">
        <v>6129</v>
      </c>
      <c r="O14" s="9" t="s">
        <v>202</v>
      </c>
      <c r="P14" s="9" t="s">
        <v>6125</v>
      </c>
    </row>
    <row r="15" spans="1:16" ht="25.2" x14ac:dyDescent="0.3">
      <c r="B15" s="6" t="s">
        <v>638</v>
      </c>
      <c r="C15" s="6" t="s">
        <v>639</v>
      </c>
      <c r="D15" s="6" t="s">
        <v>1631</v>
      </c>
      <c r="E15" s="9" t="s">
        <v>3376</v>
      </c>
      <c r="F15" s="9" t="s">
        <v>1580</v>
      </c>
      <c r="G15" s="9" t="s">
        <v>68</v>
      </c>
      <c r="H15" s="9" t="s">
        <v>229</v>
      </c>
      <c r="I15" s="9" t="s">
        <v>1070</v>
      </c>
      <c r="J15" s="9" t="s">
        <v>2099</v>
      </c>
      <c r="K15" s="9" t="s">
        <v>1020</v>
      </c>
      <c r="L15" s="9" t="s">
        <v>1068</v>
      </c>
      <c r="M15" s="9" t="s">
        <v>1020</v>
      </c>
      <c r="N15" s="9" t="s">
        <v>1068</v>
      </c>
      <c r="O15" s="9" t="s">
        <v>68</v>
      </c>
      <c r="P15" s="9" t="s">
        <v>229</v>
      </c>
    </row>
    <row r="16" spans="1:16" ht="25.2" x14ac:dyDescent="0.3">
      <c r="B16" s="6" t="s">
        <v>640</v>
      </c>
      <c r="C16" s="6" t="s">
        <v>641</v>
      </c>
      <c r="D16" s="6" t="s">
        <v>1621</v>
      </c>
      <c r="E16" s="9" t="s">
        <v>6130</v>
      </c>
      <c r="F16" s="9" t="s">
        <v>1683</v>
      </c>
      <c r="G16" s="9" t="s">
        <v>213</v>
      </c>
      <c r="H16" s="9" t="s">
        <v>6131</v>
      </c>
      <c r="I16" s="9" t="s">
        <v>5921</v>
      </c>
      <c r="J16" s="9" t="s">
        <v>6132</v>
      </c>
      <c r="K16" s="9" t="s">
        <v>3545</v>
      </c>
      <c r="L16" s="9" t="s">
        <v>6133</v>
      </c>
      <c r="M16" s="9" t="s">
        <v>2512</v>
      </c>
      <c r="N16" s="9" t="s">
        <v>6134</v>
      </c>
      <c r="O16" s="9" t="s">
        <v>1229</v>
      </c>
      <c r="P16" s="9" t="s">
        <v>6135</v>
      </c>
    </row>
    <row r="17" spans="2:16" ht="25.2" x14ac:dyDescent="0.3">
      <c r="B17" s="6" t="s">
        <v>640</v>
      </c>
      <c r="C17" s="6" t="s">
        <v>641</v>
      </c>
      <c r="D17" s="6" t="s">
        <v>1626</v>
      </c>
      <c r="E17" s="9" t="s">
        <v>6136</v>
      </c>
      <c r="F17" s="9" t="s">
        <v>1683</v>
      </c>
      <c r="G17" s="9" t="s">
        <v>367</v>
      </c>
      <c r="H17" s="9" t="s">
        <v>6137</v>
      </c>
      <c r="I17" s="9" t="s">
        <v>6138</v>
      </c>
      <c r="J17" s="9" t="s">
        <v>6139</v>
      </c>
      <c r="K17" s="9" t="s">
        <v>6140</v>
      </c>
      <c r="L17" s="9" t="s">
        <v>6141</v>
      </c>
      <c r="M17" s="9" t="s">
        <v>2513</v>
      </c>
      <c r="N17" s="9" t="s">
        <v>6142</v>
      </c>
      <c r="O17" s="9" t="s">
        <v>1085</v>
      </c>
      <c r="P17" s="9" t="s">
        <v>6143</v>
      </c>
    </row>
    <row r="18" spans="2:16" ht="25.2" x14ac:dyDescent="0.3">
      <c r="B18" s="6" t="s">
        <v>640</v>
      </c>
      <c r="C18" s="6" t="s">
        <v>641</v>
      </c>
      <c r="D18" s="6" t="s">
        <v>1631</v>
      </c>
      <c r="E18" s="9" t="s">
        <v>6144</v>
      </c>
      <c r="F18" s="9" t="s">
        <v>1580</v>
      </c>
      <c r="G18" s="9" t="s">
        <v>77</v>
      </c>
      <c r="H18" s="9" t="s">
        <v>5510</v>
      </c>
      <c r="I18" s="9" t="s">
        <v>1860</v>
      </c>
      <c r="J18" s="9" t="s">
        <v>5511</v>
      </c>
      <c r="K18" s="9" t="s">
        <v>1014</v>
      </c>
      <c r="L18" s="9" t="s">
        <v>5957</v>
      </c>
      <c r="M18" s="9" t="s">
        <v>77</v>
      </c>
      <c r="N18" s="9" t="s">
        <v>5510</v>
      </c>
      <c r="O18" s="9" t="s">
        <v>1860</v>
      </c>
      <c r="P18" s="9" t="s">
        <v>5511</v>
      </c>
    </row>
    <row r="19" spans="2:16" ht="25.2" x14ac:dyDescent="0.3">
      <c r="B19" s="6" t="s">
        <v>642</v>
      </c>
      <c r="C19" s="6" t="s">
        <v>643</v>
      </c>
      <c r="D19" s="6" t="s">
        <v>1621</v>
      </c>
      <c r="E19" s="9" t="s">
        <v>6145</v>
      </c>
      <c r="F19" s="9" t="s">
        <v>1683</v>
      </c>
      <c r="G19" s="9" t="s">
        <v>166</v>
      </c>
      <c r="H19" s="9" t="s">
        <v>6146</v>
      </c>
      <c r="I19" s="9" t="s">
        <v>6147</v>
      </c>
      <c r="J19" s="9" t="s">
        <v>6148</v>
      </c>
      <c r="K19" s="9" t="s">
        <v>1094</v>
      </c>
      <c r="L19" s="9" t="s">
        <v>6149</v>
      </c>
      <c r="M19" s="9" t="s">
        <v>166</v>
      </c>
      <c r="N19" s="9" t="s">
        <v>6146</v>
      </c>
      <c r="O19" s="9" t="s">
        <v>166</v>
      </c>
      <c r="P19" s="9" t="s">
        <v>6146</v>
      </c>
    </row>
    <row r="20" spans="2:16" ht="25.2" x14ac:dyDescent="0.3">
      <c r="B20" s="6" t="s">
        <v>642</v>
      </c>
      <c r="C20" s="6" t="s">
        <v>643</v>
      </c>
      <c r="D20" s="6" t="s">
        <v>1626</v>
      </c>
      <c r="E20" s="9" t="s">
        <v>6150</v>
      </c>
      <c r="F20" s="9" t="s">
        <v>1683</v>
      </c>
      <c r="G20" s="9" t="s">
        <v>240</v>
      </c>
      <c r="H20" s="9" t="s">
        <v>6151</v>
      </c>
      <c r="I20" s="9" t="s">
        <v>6152</v>
      </c>
      <c r="J20" s="9" t="s">
        <v>6153</v>
      </c>
      <c r="K20" s="9" t="s">
        <v>6154</v>
      </c>
      <c r="L20" s="9" t="s">
        <v>6155</v>
      </c>
      <c r="M20" s="9" t="s">
        <v>240</v>
      </c>
      <c r="N20" s="9" t="s">
        <v>6151</v>
      </c>
      <c r="O20" s="9" t="s">
        <v>240</v>
      </c>
      <c r="P20" s="9" t="s">
        <v>6151</v>
      </c>
    </row>
    <row r="21" spans="2:16" ht="25.2" x14ac:dyDescent="0.3">
      <c r="B21" s="6" t="s">
        <v>642</v>
      </c>
      <c r="C21" s="6" t="s">
        <v>643</v>
      </c>
      <c r="D21" s="6" t="s">
        <v>1631</v>
      </c>
      <c r="E21" s="9" t="s">
        <v>6156</v>
      </c>
      <c r="F21" s="9" t="s">
        <v>1580</v>
      </c>
      <c r="G21" s="9" t="s">
        <v>87</v>
      </c>
      <c r="H21" s="9" t="s">
        <v>363</v>
      </c>
      <c r="I21" s="9" t="s">
        <v>86</v>
      </c>
      <c r="J21" s="9" t="s">
        <v>6156</v>
      </c>
      <c r="K21" s="9" t="s">
        <v>87</v>
      </c>
      <c r="L21" s="9" t="s">
        <v>363</v>
      </c>
      <c r="M21" s="9" t="s">
        <v>87</v>
      </c>
      <c r="N21" s="9" t="s">
        <v>363</v>
      </c>
      <c r="O21" s="9" t="s">
        <v>87</v>
      </c>
      <c r="P21" s="9" t="s">
        <v>363</v>
      </c>
    </row>
    <row r="22" spans="2:16" ht="25.2" x14ac:dyDescent="0.3">
      <c r="B22" s="6" t="s">
        <v>644</v>
      </c>
      <c r="C22" s="6" t="s">
        <v>645</v>
      </c>
      <c r="D22" s="6" t="s">
        <v>1621</v>
      </c>
      <c r="E22" s="9" t="s">
        <v>6157</v>
      </c>
      <c r="F22" s="9" t="s">
        <v>1586</v>
      </c>
      <c r="G22" s="9" t="s">
        <v>647</v>
      </c>
      <c r="H22" s="9" t="s">
        <v>6158</v>
      </c>
      <c r="I22" s="9" t="s">
        <v>6159</v>
      </c>
      <c r="J22" s="9" t="s">
        <v>6160</v>
      </c>
      <c r="K22" s="9" t="s">
        <v>6159</v>
      </c>
      <c r="L22" s="9" t="s">
        <v>6160</v>
      </c>
      <c r="M22" s="9" t="s">
        <v>1233</v>
      </c>
      <c r="N22" s="9" t="s">
        <v>6161</v>
      </c>
      <c r="O22" s="9" t="s">
        <v>1944</v>
      </c>
      <c r="P22" s="9" t="s">
        <v>6162</v>
      </c>
    </row>
    <row r="23" spans="2:16" ht="25.2" x14ac:dyDescent="0.3">
      <c r="B23" s="6" t="s">
        <v>644</v>
      </c>
      <c r="C23" s="6" t="s">
        <v>645</v>
      </c>
      <c r="D23" s="6" t="s">
        <v>1626</v>
      </c>
      <c r="E23" s="9" t="s">
        <v>6163</v>
      </c>
      <c r="F23" s="9" t="s">
        <v>1586</v>
      </c>
      <c r="G23" s="9" t="s">
        <v>647</v>
      </c>
      <c r="H23" s="9" t="s">
        <v>6164</v>
      </c>
      <c r="I23" s="9" t="s">
        <v>6159</v>
      </c>
      <c r="J23" s="9" t="s">
        <v>6165</v>
      </c>
      <c r="K23" s="9" t="s">
        <v>6159</v>
      </c>
      <c r="L23" s="9" t="s">
        <v>6165</v>
      </c>
      <c r="M23" s="9" t="s">
        <v>1233</v>
      </c>
      <c r="N23" s="9" t="s">
        <v>6166</v>
      </c>
      <c r="O23" s="9" t="s">
        <v>1944</v>
      </c>
      <c r="P23" s="9" t="s">
        <v>6167</v>
      </c>
    </row>
    <row r="24" spans="2:16" ht="25.2" x14ac:dyDescent="0.3">
      <c r="B24" s="6" t="s">
        <v>644</v>
      </c>
      <c r="C24" s="6" t="s">
        <v>645</v>
      </c>
      <c r="D24" s="6" t="s">
        <v>1631</v>
      </c>
      <c r="E24" s="9" t="s">
        <v>6168</v>
      </c>
      <c r="F24" s="9" t="s">
        <v>3429</v>
      </c>
      <c r="G24" s="9" t="s">
        <v>3430</v>
      </c>
      <c r="H24" s="9" t="s">
        <v>6168</v>
      </c>
      <c r="I24" s="9" t="s">
        <v>3430</v>
      </c>
      <c r="J24" s="9" t="s">
        <v>6168</v>
      </c>
      <c r="K24" s="9" t="s">
        <v>3430</v>
      </c>
      <c r="L24" s="9" t="s">
        <v>6168</v>
      </c>
      <c r="M24" s="9" t="s">
        <v>3430</v>
      </c>
      <c r="N24" s="9" t="s">
        <v>6168</v>
      </c>
      <c r="O24" s="9" t="s">
        <v>3430</v>
      </c>
      <c r="P24" s="9" t="s">
        <v>6168</v>
      </c>
    </row>
    <row r="25" spans="2:16" ht="25.2" x14ac:dyDescent="0.3">
      <c r="B25" s="6" t="s">
        <v>648</v>
      </c>
      <c r="C25" s="6" t="s">
        <v>649</v>
      </c>
      <c r="D25" s="6" t="s">
        <v>1621</v>
      </c>
      <c r="E25" s="9" t="s">
        <v>6169</v>
      </c>
      <c r="F25" s="9" t="s">
        <v>1597</v>
      </c>
      <c r="G25" s="9" t="s">
        <v>651</v>
      </c>
      <c r="H25" s="9" t="s">
        <v>5497</v>
      </c>
      <c r="I25" s="9" t="s">
        <v>6170</v>
      </c>
      <c r="J25" s="9" t="s">
        <v>6171</v>
      </c>
      <c r="K25" s="9" t="s">
        <v>2518</v>
      </c>
      <c r="L25" s="9" t="s">
        <v>5499</v>
      </c>
      <c r="M25" s="9" t="s">
        <v>4260</v>
      </c>
      <c r="N25" s="9" t="s">
        <v>6172</v>
      </c>
      <c r="O25" s="9" t="s">
        <v>3048</v>
      </c>
      <c r="P25" s="9" t="s">
        <v>6173</v>
      </c>
    </row>
    <row r="26" spans="2:16" ht="25.2" x14ac:dyDescent="0.3">
      <c r="B26" s="6" t="s">
        <v>648</v>
      </c>
      <c r="C26" s="6" t="s">
        <v>649</v>
      </c>
      <c r="D26" s="6" t="s">
        <v>1626</v>
      </c>
      <c r="E26" s="9" t="s">
        <v>6174</v>
      </c>
      <c r="F26" s="9" t="s">
        <v>1597</v>
      </c>
      <c r="G26" s="9" t="s">
        <v>2520</v>
      </c>
      <c r="H26" s="9" t="s">
        <v>5504</v>
      </c>
      <c r="I26" s="9" t="s">
        <v>4305</v>
      </c>
      <c r="J26" s="9" t="s">
        <v>6175</v>
      </c>
      <c r="K26" s="9" t="s">
        <v>2521</v>
      </c>
      <c r="L26" s="9" t="s">
        <v>6176</v>
      </c>
      <c r="M26" s="9" t="s">
        <v>6177</v>
      </c>
      <c r="N26" s="9" t="s">
        <v>6178</v>
      </c>
      <c r="O26" s="9" t="s">
        <v>3050</v>
      </c>
      <c r="P26" s="9" t="s">
        <v>6179</v>
      </c>
    </row>
    <row r="27" spans="2:16" ht="25.2" x14ac:dyDescent="0.3">
      <c r="B27" s="6" t="s">
        <v>648</v>
      </c>
      <c r="C27" s="6" t="s">
        <v>649</v>
      </c>
      <c r="D27" s="6" t="s">
        <v>1631</v>
      </c>
      <c r="E27" s="9" t="s">
        <v>6180</v>
      </c>
      <c r="F27" s="9" t="s">
        <v>1580</v>
      </c>
      <c r="G27" s="9" t="s">
        <v>68</v>
      </c>
      <c r="H27" s="9" t="s">
        <v>5510</v>
      </c>
      <c r="I27" s="9" t="s">
        <v>68</v>
      </c>
      <c r="J27" s="9" t="s">
        <v>5510</v>
      </c>
      <c r="K27" s="9" t="s">
        <v>68</v>
      </c>
      <c r="L27" s="9" t="s">
        <v>5510</v>
      </c>
      <c r="M27" s="9" t="s">
        <v>67</v>
      </c>
      <c r="N27" s="9" t="s">
        <v>6180</v>
      </c>
      <c r="O27" s="9" t="s">
        <v>68</v>
      </c>
      <c r="P27" s="9" t="s">
        <v>5510</v>
      </c>
    </row>
    <row r="28" spans="2:16" ht="25.2" x14ac:dyDescent="0.3">
      <c r="B28" s="6" t="s">
        <v>652</v>
      </c>
      <c r="C28" s="6" t="s">
        <v>653</v>
      </c>
      <c r="D28" s="6" t="s">
        <v>1621</v>
      </c>
      <c r="E28" s="9" t="s">
        <v>6181</v>
      </c>
      <c r="F28" s="9" t="s">
        <v>1609</v>
      </c>
      <c r="G28" s="9" t="s">
        <v>655</v>
      </c>
      <c r="H28" s="9" t="s">
        <v>6182</v>
      </c>
      <c r="I28" s="9" t="s">
        <v>6183</v>
      </c>
      <c r="J28" s="9" t="s">
        <v>6184</v>
      </c>
      <c r="K28" s="9" t="s">
        <v>1940</v>
      </c>
      <c r="L28" s="9" t="s">
        <v>6185</v>
      </c>
      <c r="M28" s="9" t="s">
        <v>1277</v>
      </c>
      <c r="N28" s="9" t="s">
        <v>6186</v>
      </c>
      <c r="O28" s="9" t="s">
        <v>1277</v>
      </c>
      <c r="P28" s="9" t="s">
        <v>6186</v>
      </c>
    </row>
    <row r="29" spans="2:16" ht="25.2" x14ac:dyDescent="0.3">
      <c r="B29" s="6" t="s">
        <v>652</v>
      </c>
      <c r="C29" s="6" t="s">
        <v>653</v>
      </c>
      <c r="D29" s="6" t="s">
        <v>1626</v>
      </c>
      <c r="E29" s="9" t="s">
        <v>6187</v>
      </c>
      <c r="F29" s="9" t="s">
        <v>1609</v>
      </c>
      <c r="G29" s="9" t="s">
        <v>213</v>
      </c>
      <c r="H29" s="9" t="s">
        <v>6188</v>
      </c>
      <c r="I29" s="9" t="s">
        <v>1241</v>
      </c>
      <c r="J29" s="9" t="s">
        <v>6189</v>
      </c>
      <c r="K29" s="9" t="s">
        <v>1941</v>
      </c>
      <c r="L29" s="9" t="s">
        <v>6190</v>
      </c>
      <c r="M29" s="9" t="s">
        <v>1943</v>
      </c>
      <c r="N29" s="9" t="s">
        <v>6191</v>
      </c>
      <c r="O29" s="9" t="s">
        <v>1943</v>
      </c>
      <c r="P29" s="9" t="s">
        <v>6191</v>
      </c>
    </row>
    <row r="30" spans="2:16" ht="25.2" x14ac:dyDescent="0.3">
      <c r="B30" s="6" t="s">
        <v>652</v>
      </c>
      <c r="C30" s="6" t="s">
        <v>653</v>
      </c>
      <c r="D30" s="6" t="s">
        <v>1631</v>
      </c>
      <c r="E30" s="9" t="s">
        <v>5511</v>
      </c>
      <c r="F30" s="9" t="s">
        <v>1580</v>
      </c>
      <c r="G30" s="9" t="s">
        <v>87</v>
      </c>
      <c r="H30" s="9" t="s">
        <v>5510</v>
      </c>
      <c r="I30" s="9" t="s">
        <v>87</v>
      </c>
      <c r="J30" s="9" t="s">
        <v>5510</v>
      </c>
      <c r="K30" s="9" t="s">
        <v>86</v>
      </c>
      <c r="L30" s="9" t="s">
        <v>5511</v>
      </c>
      <c r="M30" s="9" t="s">
        <v>87</v>
      </c>
      <c r="N30" s="9" t="s">
        <v>5510</v>
      </c>
      <c r="O30" s="9" t="s">
        <v>87</v>
      </c>
      <c r="P30" s="9" t="s">
        <v>5510</v>
      </c>
    </row>
    <row r="31" spans="2:16" ht="25.2" x14ac:dyDescent="0.3">
      <c r="B31" s="6" t="s">
        <v>656</v>
      </c>
      <c r="C31" s="6" t="s">
        <v>657</v>
      </c>
      <c r="D31" s="6" t="s">
        <v>1621</v>
      </c>
      <c r="E31" s="9" t="s">
        <v>6192</v>
      </c>
      <c r="F31" s="9" t="s">
        <v>1586</v>
      </c>
      <c r="G31" s="9" t="s">
        <v>249</v>
      </c>
      <c r="H31" s="9" t="s">
        <v>6193</v>
      </c>
      <c r="I31" s="9" t="s">
        <v>1917</v>
      </c>
      <c r="J31" s="9" t="s">
        <v>6194</v>
      </c>
      <c r="K31" s="9" t="s">
        <v>1239</v>
      </c>
      <c r="L31" s="9" t="s">
        <v>6195</v>
      </c>
      <c r="M31" s="9" t="s">
        <v>3051</v>
      </c>
      <c r="N31" s="9" t="s">
        <v>6196</v>
      </c>
      <c r="O31" s="9" t="s">
        <v>1942</v>
      </c>
      <c r="P31" s="9" t="s">
        <v>6197</v>
      </c>
    </row>
    <row r="32" spans="2:16" ht="25.2" x14ac:dyDescent="0.3">
      <c r="B32" s="6" t="s">
        <v>656</v>
      </c>
      <c r="C32" s="6" t="s">
        <v>657</v>
      </c>
      <c r="D32" s="6" t="s">
        <v>1626</v>
      </c>
      <c r="E32" s="9" t="s">
        <v>6198</v>
      </c>
      <c r="F32" s="9" t="s">
        <v>1586</v>
      </c>
      <c r="G32" s="9" t="s">
        <v>273</v>
      </c>
      <c r="H32" s="9" t="s">
        <v>5716</v>
      </c>
      <c r="I32" s="9" t="s">
        <v>2351</v>
      </c>
      <c r="J32" s="9" t="s">
        <v>6199</v>
      </c>
      <c r="K32" s="9" t="s">
        <v>1328</v>
      </c>
      <c r="L32" s="9" t="s">
        <v>5719</v>
      </c>
      <c r="M32" s="9" t="s">
        <v>3052</v>
      </c>
      <c r="N32" s="9" t="s">
        <v>6200</v>
      </c>
      <c r="O32" s="9" t="s">
        <v>1328</v>
      </c>
      <c r="P32" s="9" t="s">
        <v>5719</v>
      </c>
    </row>
    <row r="33" spans="2:16" ht="25.2" x14ac:dyDescent="0.3">
      <c r="B33" s="6" t="s">
        <v>656</v>
      </c>
      <c r="C33" s="6" t="s">
        <v>657</v>
      </c>
      <c r="D33" s="6" t="s">
        <v>1631</v>
      </c>
      <c r="E33" s="9" t="s">
        <v>1862</v>
      </c>
      <c r="F33" s="9" t="s">
        <v>1580</v>
      </c>
      <c r="G33" s="9" t="s">
        <v>211</v>
      </c>
      <c r="H33" s="9" t="s">
        <v>156</v>
      </c>
      <c r="I33" s="9" t="s">
        <v>1007</v>
      </c>
      <c r="J33" s="9" t="s">
        <v>1615</v>
      </c>
      <c r="K33" s="9" t="s">
        <v>1007</v>
      </c>
      <c r="L33" s="9" t="s">
        <v>1615</v>
      </c>
      <c r="M33" s="9" t="s">
        <v>1007</v>
      </c>
      <c r="N33" s="9" t="s">
        <v>1615</v>
      </c>
      <c r="O33" s="9" t="s">
        <v>211</v>
      </c>
      <c r="P33" s="9" t="s">
        <v>156</v>
      </c>
    </row>
    <row r="34" spans="2:16" ht="25.2" x14ac:dyDescent="0.3">
      <c r="B34" s="6" t="s">
        <v>658</v>
      </c>
      <c r="C34" s="6" t="s">
        <v>659</v>
      </c>
      <c r="D34" s="6" t="s">
        <v>1621</v>
      </c>
      <c r="E34" s="9" t="s">
        <v>6201</v>
      </c>
      <c r="F34" s="9" t="s">
        <v>1674</v>
      </c>
      <c r="G34" s="9" t="s">
        <v>213</v>
      </c>
      <c r="H34" s="9" t="s">
        <v>5741</v>
      </c>
      <c r="I34" s="9" t="s">
        <v>6202</v>
      </c>
      <c r="J34" s="9" t="s">
        <v>6203</v>
      </c>
      <c r="K34" s="9" t="s">
        <v>1943</v>
      </c>
      <c r="L34" s="9" t="s">
        <v>5743</v>
      </c>
      <c r="M34" s="9" t="s">
        <v>213</v>
      </c>
      <c r="N34" s="9" t="s">
        <v>5741</v>
      </c>
      <c r="O34" s="9" t="s">
        <v>1229</v>
      </c>
      <c r="P34" s="9" t="s">
        <v>5745</v>
      </c>
    </row>
    <row r="35" spans="2:16" ht="25.2" x14ac:dyDescent="0.3">
      <c r="B35" s="6" t="s">
        <v>658</v>
      </c>
      <c r="C35" s="6" t="s">
        <v>659</v>
      </c>
      <c r="D35" s="6" t="s">
        <v>1626</v>
      </c>
      <c r="E35" s="9" t="s">
        <v>6204</v>
      </c>
      <c r="F35" s="9" t="s">
        <v>1674</v>
      </c>
      <c r="G35" s="9" t="s">
        <v>406</v>
      </c>
      <c r="H35" s="9" t="s">
        <v>6205</v>
      </c>
      <c r="I35" s="9" t="s">
        <v>2563</v>
      </c>
      <c r="J35" s="9" t="s">
        <v>6206</v>
      </c>
      <c r="K35" s="9" t="s">
        <v>406</v>
      </c>
      <c r="L35" s="9" t="s">
        <v>6205</v>
      </c>
      <c r="M35" s="9" t="s">
        <v>406</v>
      </c>
      <c r="N35" s="9" t="s">
        <v>6205</v>
      </c>
      <c r="O35" s="9" t="s">
        <v>1976</v>
      </c>
      <c r="P35" s="9" t="s">
        <v>6207</v>
      </c>
    </row>
    <row r="36" spans="2:16" ht="25.2" x14ac:dyDescent="0.3">
      <c r="B36" s="6" t="s">
        <v>658</v>
      </c>
      <c r="C36" s="6" t="s">
        <v>659</v>
      </c>
      <c r="D36" s="6" t="s">
        <v>1631</v>
      </c>
      <c r="E36" s="9" t="s">
        <v>5513</v>
      </c>
      <c r="F36" s="9" t="s">
        <v>1580</v>
      </c>
      <c r="G36" s="9" t="s">
        <v>83</v>
      </c>
      <c r="H36" s="9" t="s">
        <v>5510</v>
      </c>
      <c r="I36" s="9" t="s">
        <v>1019</v>
      </c>
      <c r="J36" s="9" t="s">
        <v>5511</v>
      </c>
      <c r="K36" s="9" t="s">
        <v>1019</v>
      </c>
      <c r="L36" s="9" t="s">
        <v>5511</v>
      </c>
      <c r="M36" s="9" t="s">
        <v>83</v>
      </c>
      <c r="N36" s="9" t="s">
        <v>5510</v>
      </c>
      <c r="O36" s="9" t="s">
        <v>83</v>
      </c>
      <c r="P36" s="9" t="s">
        <v>5510</v>
      </c>
    </row>
    <row r="37" spans="2:16" ht="25.2" x14ac:dyDescent="0.3">
      <c r="B37" s="6" t="s">
        <v>660</v>
      </c>
      <c r="C37" s="6" t="s">
        <v>661</v>
      </c>
      <c r="D37" s="6" t="s">
        <v>1621</v>
      </c>
      <c r="E37" s="9" t="s">
        <v>6157</v>
      </c>
      <c r="F37" s="9" t="s">
        <v>1688</v>
      </c>
      <c r="G37" s="9" t="s">
        <v>647</v>
      </c>
      <c r="H37" s="9" t="s">
        <v>6158</v>
      </c>
      <c r="I37" s="9" t="s">
        <v>6208</v>
      </c>
      <c r="J37" s="9" t="s">
        <v>6209</v>
      </c>
      <c r="K37" s="9" t="s">
        <v>1233</v>
      </c>
      <c r="L37" s="9" t="s">
        <v>6161</v>
      </c>
      <c r="M37" s="9" t="s">
        <v>1233</v>
      </c>
      <c r="N37" s="9" t="s">
        <v>6161</v>
      </c>
      <c r="O37" s="9" t="s">
        <v>1944</v>
      </c>
      <c r="P37" s="9" t="s">
        <v>6162</v>
      </c>
    </row>
    <row r="38" spans="2:16" ht="25.2" x14ac:dyDescent="0.3">
      <c r="B38" s="6" t="s">
        <v>660</v>
      </c>
      <c r="C38" s="6" t="s">
        <v>661</v>
      </c>
      <c r="D38" s="6" t="s">
        <v>1626</v>
      </c>
      <c r="E38" s="9" t="s">
        <v>6210</v>
      </c>
      <c r="F38" s="9" t="s">
        <v>1597</v>
      </c>
      <c r="G38" s="9" t="s">
        <v>554</v>
      </c>
      <c r="H38" s="9" t="s">
        <v>6211</v>
      </c>
      <c r="I38" s="9" t="s">
        <v>6212</v>
      </c>
      <c r="J38" s="9" t="s">
        <v>6213</v>
      </c>
      <c r="K38" s="9" t="s">
        <v>2045</v>
      </c>
      <c r="L38" s="9" t="s">
        <v>6214</v>
      </c>
      <c r="M38" s="9" t="s">
        <v>554</v>
      </c>
      <c r="N38" s="9" t="s">
        <v>6211</v>
      </c>
      <c r="O38" s="9" t="s">
        <v>1946</v>
      </c>
      <c r="P38" s="9" t="s">
        <v>6215</v>
      </c>
    </row>
    <row r="39" spans="2:16" ht="25.2" x14ac:dyDescent="0.3">
      <c r="B39" s="6" t="s">
        <v>660</v>
      </c>
      <c r="C39" s="6" t="s">
        <v>661</v>
      </c>
      <c r="D39" s="6" t="s">
        <v>1631</v>
      </c>
      <c r="E39" s="9" t="s">
        <v>6216</v>
      </c>
      <c r="F39" s="9" t="s">
        <v>1617</v>
      </c>
      <c r="G39" s="9" t="s">
        <v>156</v>
      </c>
      <c r="H39" s="9" t="s">
        <v>6217</v>
      </c>
      <c r="I39" s="9" t="s">
        <v>1044</v>
      </c>
      <c r="J39" s="9" t="s">
        <v>6218</v>
      </c>
      <c r="K39" s="9" t="s">
        <v>156</v>
      </c>
      <c r="L39" s="9" t="s">
        <v>6217</v>
      </c>
      <c r="M39" s="9" t="s">
        <v>1685</v>
      </c>
      <c r="N39" s="9" t="s">
        <v>3710</v>
      </c>
      <c r="O39" s="9" t="s">
        <v>156</v>
      </c>
      <c r="P39" s="9" t="s">
        <v>6217</v>
      </c>
    </row>
    <row r="40" spans="2:16" ht="25.2" x14ac:dyDescent="0.3">
      <c r="B40" s="6" t="s">
        <v>662</v>
      </c>
      <c r="C40" s="6" t="s">
        <v>663</v>
      </c>
      <c r="D40" s="6" t="s">
        <v>1621</v>
      </c>
      <c r="E40" s="9" t="s">
        <v>6219</v>
      </c>
      <c r="F40" s="9" t="s">
        <v>1611</v>
      </c>
      <c r="G40" s="9" t="s">
        <v>665</v>
      </c>
      <c r="H40" s="9" t="s">
        <v>6220</v>
      </c>
      <c r="I40" s="9" t="s">
        <v>6221</v>
      </c>
      <c r="J40" s="9" t="s">
        <v>6222</v>
      </c>
      <c r="K40" s="9" t="s">
        <v>2481</v>
      </c>
      <c r="L40" s="9" t="s">
        <v>6223</v>
      </c>
      <c r="M40" s="9" t="s">
        <v>1638</v>
      </c>
      <c r="N40" s="9" t="s">
        <v>6224</v>
      </c>
      <c r="O40" s="9" t="s">
        <v>665</v>
      </c>
      <c r="P40" s="9" t="s">
        <v>6220</v>
      </c>
    </row>
    <row r="41" spans="2:16" ht="25.2" x14ac:dyDescent="0.3">
      <c r="B41" s="6" t="s">
        <v>662</v>
      </c>
      <c r="C41" s="6" t="s">
        <v>663</v>
      </c>
      <c r="D41" s="6" t="s">
        <v>1626</v>
      </c>
      <c r="E41" s="9" t="s">
        <v>6225</v>
      </c>
      <c r="F41" s="9" t="s">
        <v>1611</v>
      </c>
      <c r="G41" s="9" t="s">
        <v>494</v>
      </c>
      <c r="H41" s="9" t="s">
        <v>6226</v>
      </c>
      <c r="I41" s="9" t="s">
        <v>6227</v>
      </c>
      <c r="J41" s="9" t="s">
        <v>6228</v>
      </c>
      <c r="K41" s="9" t="s">
        <v>2006</v>
      </c>
      <c r="L41" s="9" t="s">
        <v>6229</v>
      </c>
      <c r="M41" s="9" t="s">
        <v>1297</v>
      </c>
      <c r="N41" s="9" t="s">
        <v>6230</v>
      </c>
      <c r="O41" s="9" t="s">
        <v>494</v>
      </c>
      <c r="P41" s="9" t="s">
        <v>6226</v>
      </c>
    </row>
    <row r="42" spans="2:16" ht="25.2" x14ac:dyDescent="0.3">
      <c r="B42" s="6" t="s">
        <v>662</v>
      </c>
      <c r="C42" s="6" t="s">
        <v>663</v>
      </c>
      <c r="D42" s="6" t="s">
        <v>1631</v>
      </c>
      <c r="E42" s="9" t="s">
        <v>1023</v>
      </c>
      <c r="F42" s="9" t="s">
        <v>1580</v>
      </c>
      <c r="G42" s="9" t="s">
        <v>83</v>
      </c>
      <c r="H42" s="9" t="s">
        <v>245</v>
      </c>
      <c r="I42" s="9" t="s">
        <v>82</v>
      </c>
      <c r="J42" s="9" t="s">
        <v>1023</v>
      </c>
      <c r="K42" s="9" t="s">
        <v>83</v>
      </c>
      <c r="L42" s="9" t="s">
        <v>245</v>
      </c>
      <c r="M42" s="9" t="s">
        <v>83</v>
      </c>
      <c r="N42" s="9" t="s">
        <v>245</v>
      </c>
      <c r="O42" s="9" t="s">
        <v>83</v>
      </c>
      <c r="P42" s="9" t="s">
        <v>245</v>
      </c>
    </row>
  </sheetData>
  <mergeCells count="11">
    <mergeCell ref="G4:P4"/>
    <mergeCell ref="G5:H5"/>
    <mergeCell ref="I5:J5"/>
    <mergeCell ref="K5:L5"/>
    <mergeCell ref="M5:N5"/>
    <mergeCell ref="O5:P5"/>
    <mergeCell ref="B4:B6"/>
    <mergeCell ref="C4:C6"/>
    <mergeCell ref="D4:D6"/>
    <mergeCell ref="E4:E6"/>
    <mergeCell ref="F4:F6"/>
  </mergeCells>
  <pageMargins left="0.7" right="0.7" top="0.75" bottom="0.75" header="0.3" footer="0.3"/>
  <pageSetup paperSize="9" orientation="portrait" horizontalDpi="300" verticalDpi="30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G12"/>
  <sheetViews>
    <sheetView workbookViewId="0"/>
  </sheetViews>
  <sheetFormatPr baseColWidth="10" defaultRowHeight="14.4" x14ac:dyDescent="0.3"/>
  <cols>
    <col min="2" max="2" width="9.6640625" customWidth="1"/>
    <col min="3" max="3" width="59.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CHE'!A1", "Zurück")</f>
        <v>Zurück</v>
      </c>
    </row>
    <row r="3" spans="1:7" x14ac:dyDescent="0.3">
      <c r="B3" s="7" t="s">
        <v>3325</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395</v>
      </c>
      <c r="C6" s="6" t="s">
        <v>396</v>
      </c>
      <c r="D6" s="9" t="s">
        <v>1014</v>
      </c>
      <c r="E6" s="9" t="s">
        <v>665</v>
      </c>
      <c r="F6" s="9" t="s">
        <v>77</v>
      </c>
      <c r="G6" s="9" t="s">
        <v>665</v>
      </c>
    </row>
    <row r="7" spans="1:7" ht="25.2" x14ac:dyDescent="0.3">
      <c r="B7" s="12" t="s">
        <v>397</v>
      </c>
      <c r="C7" s="12" t="s">
        <v>398</v>
      </c>
      <c r="D7" s="13" t="s">
        <v>965</v>
      </c>
      <c r="E7" s="13" t="s">
        <v>494</v>
      </c>
      <c r="F7" s="13" t="s">
        <v>48</v>
      </c>
      <c r="G7" s="13" t="s">
        <v>494</v>
      </c>
    </row>
    <row r="8" spans="1:7" ht="25.2" x14ac:dyDescent="0.3">
      <c r="B8" s="6" t="s">
        <v>401</v>
      </c>
      <c r="C8" s="6" t="s">
        <v>402</v>
      </c>
      <c r="D8" s="9" t="s">
        <v>1070</v>
      </c>
      <c r="E8" s="9" t="s">
        <v>1389</v>
      </c>
      <c r="F8" s="9" t="s">
        <v>68</v>
      </c>
      <c r="G8" s="9" t="s">
        <v>878</v>
      </c>
    </row>
    <row r="9" spans="1:7" ht="25.2" x14ac:dyDescent="0.3">
      <c r="B9" s="12" t="s">
        <v>403</v>
      </c>
      <c r="C9" s="12" t="s">
        <v>404</v>
      </c>
      <c r="D9" s="13" t="s">
        <v>87</v>
      </c>
      <c r="E9" s="13" t="s">
        <v>874</v>
      </c>
      <c r="F9" s="13" t="s">
        <v>87</v>
      </c>
      <c r="G9" s="13" t="s">
        <v>874</v>
      </c>
    </row>
    <row r="10" spans="1:7" ht="25.2" x14ac:dyDescent="0.3">
      <c r="B10" s="6" t="s">
        <v>407</v>
      </c>
      <c r="C10" s="6" t="s">
        <v>408</v>
      </c>
      <c r="D10" s="9" t="s">
        <v>1020</v>
      </c>
      <c r="E10" s="9" t="s">
        <v>1944</v>
      </c>
      <c r="F10" s="9" t="s">
        <v>68</v>
      </c>
      <c r="G10" s="9" t="s">
        <v>647</v>
      </c>
    </row>
    <row r="11" spans="1:7" ht="25.2" x14ac:dyDescent="0.3">
      <c r="B11" s="12" t="s">
        <v>411</v>
      </c>
      <c r="C11" s="12" t="s">
        <v>412</v>
      </c>
      <c r="D11" s="13" t="s">
        <v>1020</v>
      </c>
      <c r="E11" s="13" t="s">
        <v>769</v>
      </c>
      <c r="F11" s="13" t="s">
        <v>68</v>
      </c>
      <c r="G11" s="13" t="s">
        <v>769</v>
      </c>
    </row>
    <row r="12" spans="1:7" ht="25.2" x14ac:dyDescent="0.3">
      <c r="B12" s="6" t="s">
        <v>413</v>
      </c>
      <c r="C12" s="6" t="s">
        <v>414</v>
      </c>
      <c r="D12" s="9" t="s">
        <v>1008</v>
      </c>
      <c r="E12" s="9" t="s">
        <v>213</v>
      </c>
      <c r="F12" s="9" t="s">
        <v>211</v>
      </c>
      <c r="G12" s="9" t="s">
        <v>213</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G9"/>
  <sheetViews>
    <sheetView workbookViewId="0"/>
  </sheetViews>
  <sheetFormatPr baseColWidth="10" defaultRowHeight="14.4" x14ac:dyDescent="0.3"/>
  <cols>
    <col min="2" max="2" width="9.6640625" customWidth="1"/>
    <col min="3" max="3" width="44.441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CHE'!A1", "Zurück")</f>
        <v>Zurück</v>
      </c>
    </row>
    <row r="3" spans="1:7" x14ac:dyDescent="0.3">
      <c r="B3" s="7" t="s">
        <v>3291</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40</v>
      </c>
      <c r="C6" s="23"/>
      <c r="D6" s="29"/>
      <c r="E6" s="29"/>
      <c r="F6" s="29"/>
      <c r="G6" s="29"/>
    </row>
    <row r="7" spans="1:7" ht="25.2" x14ac:dyDescent="0.3">
      <c r="B7" s="6" t="s">
        <v>41</v>
      </c>
      <c r="C7" s="6" t="s">
        <v>42</v>
      </c>
      <c r="D7" s="9" t="s">
        <v>77</v>
      </c>
      <c r="E7" s="9" t="s">
        <v>51</v>
      </c>
      <c r="F7" s="9" t="s">
        <v>77</v>
      </c>
      <c r="G7" s="9" t="s">
        <v>51</v>
      </c>
    </row>
    <row r="8" spans="1:7" ht="25.2" x14ac:dyDescent="0.3">
      <c r="B8" s="6" t="s">
        <v>45</v>
      </c>
      <c r="C8" s="6" t="s">
        <v>46</v>
      </c>
      <c r="D8" s="9" t="s">
        <v>51</v>
      </c>
      <c r="E8" s="9" t="s">
        <v>211</v>
      </c>
      <c r="F8" s="9" t="s">
        <v>51</v>
      </c>
      <c r="G8" s="9" t="s">
        <v>211</v>
      </c>
    </row>
    <row r="9" spans="1:7" ht="25.2" x14ac:dyDescent="0.3">
      <c r="B9" s="6" t="s">
        <v>49</v>
      </c>
      <c r="C9" s="6" t="s">
        <v>50</v>
      </c>
      <c r="D9" s="9" t="s">
        <v>51</v>
      </c>
      <c r="E9" s="9" t="s">
        <v>51</v>
      </c>
      <c r="F9" s="9" t="s">
        <v>51</v>
      </c>
      <c r="G9" s="9" t="s">
        <v>51</v>
      </c>
    </row>
  </sheetData>
  <mergeCells count="5">
    <mergeCell ref="B4:B5"/>
    <mergeCell ref="C4:C5"/>
    <mergeCell ref="D4:E4"/>
    <mergeCell ref="F4:G4"/>
    <mergeCell ref="B6:G6"/>
  </mergeCells>
  <pageMargins left="0.7" right="0.7" top="0.75" bottom="0.75" header="0.3" footer="0.3"/>
  <pageSetup paperSize="9" orientation="portrait" horizontalDpi="300" verticalDpi="30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H21"/>
  <sheetViews>
    <sheetView workbookViewId="0"/>
  </sheetViews>
  <sheetFormatPr baseColWidth="10" defaultRowHeight="14.4" x14ac:dyDescent="0.3"/>
  <cols>
    <col min="2" max="2" width="81.3320312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CHE'!A1", "Zurück")</f>
        <v>Zurück</v>
      </c>
    </row>
    <row r="3" spans="1:8" x14ac:dyDescent="0.3">
      <c r="B3" s="7" t="s">
        <v>3843</v>
      </c>
    </row>
    <row r="4" spans="1:8" x14ac:dyDescent="0.3">
      <c r="B4" s="4" t="s">
        <v>3417</v>
      </c>
      <c r="C4" s="19" t="s">
        <v>3418</v>
      </c>
      <c r="D4" s="19" t="s">
        <v>3812</v>
      </c>
      <c r="E4" s="19" t="s">
        <v>3420</v>
      </c>
      <c r="F4" s="19" t="s">
        <v>3421</v>
      </c>
      <c r="G4" s="19" t="s">
        <v>3422</v>
      </c>
      <c r="H4" s="19" t="s">
        <v>3423</v>
      </c>
    </row>
    <row r="5" spans="1:8" ht="25.2" x14ac:dyDescent="0.3">
      <c r="B5" s="6" t="s">
        <v>3424</v>
      </c>
      <c r="C5" s="9" t="s">
        <v>3813</v>
      </c>
      <c r="D5" s="9" t="s">
        <v>3814</v>
      </c>
      <c r="E5" s="9" t="s">
        <v>1580</v>
      </c>
      <c r="F5" s="9" t="s">
        <v>592</v>
      </c>
      <c r="G5" s="9" t="s">
        <v>593</v>
      </c>
      <c r="H5" s="9" t="s">
        <v>593</v>
      </c>
    </row>
    <row r="6" spans="1:8" ht="25.2" x14ac:dyDescent="0.3">
      <c r="B6" s="12" t="s">
        <v>3427</v>
      </c>
      <c r="C6" s="13" t="s">
        <v>2037</v>
      </c>
      <c r="D6" s="13" t="s">
        <v>3815</v>
      </c>
      <c r="E6" s="13" t="s">
        <v>1580</v>
      </c>
      <c r="F6" s="13" t="s">
        <v>155</v>
      </c>
      <c r="G6" s="13" t="s">
        <v>1615</v>
      </c>
      <c r="H6" s="13" t="s">
        <v>1615</v>
      </c>
    </row>
    <row r="7" spans="1:8" ht="25.2" x14ac:dyDescent="0.3">
      <c r="B7" s="6" t="s">
        <v>3431</v>
      </c>
      <c r="C7" s="9" t="s">
        <v>2037</v>
      </c>
      <c r="D7" s="9" t="s">
        <v>3816</v>
      </c>
      <c r="E7" s="9" t="s">
        <v>1580</v>
      </c>
      <c r="F7" s="9" t="s">
        <v>3023</v>
      </c>
      <c r="G7" s="9" t="s">
        <v>207</v>
      </c>
      <c r="H7" s="9" t="s">
        <v>89</v>
      </c>
    </row>
    <row r="8" spans="1:8" ht="25.2" x14ac:dyDescent="0.3">
      <c r="B8" s="12" t="s">
        <v>3433</v>
      </c>
      <c r="C8" s="13" t="s">
        <v>3817</v>
      </c>
      <c r="D8" s="13" t="s">
        <v>3818</v>
      </c>
      <c r="E8" s="13" t="s">
        <v>1580</v>
      </c>
      <c r="F8" s="13" t="s">
        <v>3819</v>
      </c>
      <c r="G8" s="13" t="s">
        <v>1996</v>
      </c>
      <c r="H8" s="13" t="s">
        <v>1676</v>
      </c>
    </row>
    <row r="9" spans="1:8" ht="25.2" x14ac:dyDescent="0.3">
      <c r="B9" s="6" t="s">
        <v>3435</v>
      </c>
      <c r="C9" s="9" t="s">
        <v>1594</v>
      </c>
      <c r="D9" s="9" t="s">
        <v>3820</v>
      </c>
      <c r="E9" s="9" t="s">
        <v>3429</v>
      </c>
      <c r="F9" s="9" t="s">
        <v>3430</v>
      </c>
      <c r="G9" s="9" t="s">
        <v>3430</v>
      </c>
      <c r="H9" s="9" t="s">
        <v>3430</v>
      </c>
    </row>
    <row r="10" spans="1:8" ht="25.2" x14ac:dyDescent="0.3">
      <c r="B10" s="12" t="s">
        <v>3436</v>
      </c>
      <c r="C10" s="13" t="s">
        <v>1992</v>
      </c>
      <c r="D10" s="13" t="s">
        <v>3821</v>
      </c>
      <c r="E10" s="13" t="s">
        <v>1580</v>
      </c>
      <c r="F10" s="13" t="s">
        <v>3822</v>
      </c>
      <c r="G10" s="13" t="s">
        <v>1996</v>
      </c>
      <c r="H10" s="13" t="s">
        <v>1023</v>
      </c>
    </row>
    <row r="11" spans="1:8" ht="25.2" x14ac:dyDescent="0.3">
      <c r="B11" s="6" t="s">
        <v>3439</v>
      </c>
      <c r="C11" s="9" t="s">
        <v>1688</v>
      </c>
      <c r="D11" s="9" t="s">
        <v>3823</v>
      </c>
      <c r="E11" s="9" t="s">
        <v>1580</v>
      </c>
      <c r="F11" s="9" t="s">
        <v>3720</v>
      </c>
      <c r="G11" s="9" t="s">
        <v>1083</v>
      </c>
      <c r="H11" s="9" t="s">
        <v>1743</v>
      </c>
    </row>
    <row r="12" spans="1:8" ht="25.2" x14ac:dyDescent="0.3">
      <c r="B12" s="12" t="s">
        <v>3440</v>
      </c>
      <c r="C12" s="13" t="s">
        <v>1718</v>
      </c>
      <c r="D12" s="13" t="s">
        <v>3824</v>
      </c>
      <c r="E12" s="13" t="s">
        <v>1580</v>
      </c>
      <c r="F12" s="13" t="s">
        <v>102</v>
      </c>
      <c r="G12" s="13" t="s">
        <v>1393</v>
      </c>
      <c r="H12" s="13" t="s">
        <v>1393</v>
      </c>
    </row>
    <row r="13" spans="1:8" ht="25.2" x14ac:dyDescent="0.3">
      <c r="B13" s="6" t="s">
        <v>3441</v>
      </c>
      <c r="C13" s="9" t="s">
        <v>3442</v>
      </c>
      <c r="D13" s="9" t="s">
        <v>3825</v>
      </c>
      <c r="E13" s="9" t="s">
        <v>1580</v>
      </c>
      <c r="F13" s="9" t="s">
        <v>553</v>
      </c>
      <c r="G13" s="9" t="s">
        <v>3826</v>
      </c>
      <c r="H13" s="9" t="s">
        <v>3826</v>
      </c>
    </row>
    <row r="14" spans="1:8" ht="25.2" x14ac:dyDescent="0.3">
      <c r="B14" s="12" t="s">
        <v>3444</v>
      </c>
      <c r="C14" s="13" t="s">
        <v>3827</v>
      </c>
      <c r="D14" s="13" t="s">
        <v>3828</v>
      </c>
      <c r="E14" s="13" t="s">
        <v>1580</v>
      </c>
      <c r="F14" s="13" t="s">
        <v>3829</v>
      </c>
      <c r="G14" s="13" t="s">
        <v>3830</v>
      </c>
      <c r="H14" s="13" t="s">
        <v>3831</v>
      </c>
    </row>
    <row r="15" spans="1:8" ht="25.2" x14ac:dyDescent="0.3">
      <c r="B15" s="6" t="s">
        <v>3447</v>
      </c>
      <c r="C15" s="9" t="s">
        <v>2070</v>
      </c>
      <c r="D15" s="9" t="s">
        <v>3832</v>
      </c>
      <c r="E15" s="9" t="s">
        <v>1580</v>
      </c>
      <c r="F15" s="9" t="s">
        <v>553</v>
      </c>
      <c r="G15" s="9" t="s">
        <v>1946</v>
      </c>
      <c r="H15" s="9" t="s">
        <v>1946</v>
      </c>
    </row>
    <row r="16" spans="1:8" ht="25.2" x14ac:dyDescent="0.3">
      <c r="B16" s="12" t="s">
        <v>3450</v>
      </c>
      <c r="C16" s="13" t="s">
        <v>1760</v>
      </c>
      <c r="D16" s="13" t="s">
        <v>3833</v>
      </c>
      <c r="E16" s="13" t="s">
        <v>1580</v>
      </c>
      <c r="F16" s="13" t="s">
        <v>1585</v>
      </c>
      <c r="G16" s="13" t="s">
        <v>77</v>
      </c>
      <c r="H16" s="13" t="s">
        <v>211</v>
      </c>
    </row>
    <row r="17" spans="2:8" ht="25.2" x14ac:dyDescent="0.3">
      <c r="B17" s="6" t="s">
        <v>3452</v>
      </c>
      <c r="C17" s="9" t="s">
        <v>1871</v>
      </c>
      <c r="D17" s="9" t="s">
        <v>3834</v>
      </c>
      <c r="E17" s="9" t="s">
        <v>1580</v>
      </c>
      <c r="F17" s="9" t="s">
        <v>210</v>
      </c>
      <c r="G17" s="9" t="s">
        <v>1007</v>
      </c>
      <c r="H17" s="9" t="s">
        <v>1007</v>
      </c>
    </row>
    <row r="18" spans="2:8" ht="25.2" x14ac:dyDescent="0.3">
      <c r="B18" s="12" t="s">
        <v>3453</v>
      </c>
      <c r="C18" s="13" t="s">
        <v>2070</v>
      </c>
      <c r="D18" s="13" t="s">
        <v>3835</v>
      </c>
      <c r="E18" s="13" t="s">
        <v>1580</v>
      </c>
      <c r="F18" s="13" t="s">
        <v>88</v>
      </c>
      <c r="G18" s="13" t="s">
        <v>89</v>
      </c>
      <c r="H18" s="13" t="s">
        <v>89</v>
      </c>
    </row>
    <row r="19" spans="2:8" ht="25.2" x14ac:dyDescent="0.3">
      <c r="B19" s="6" t="s">
        <v>3455</v>
      </c>
      <c r="C19" s="9" t="s">
        <v>1636</v>
      </c>
      <c r="D19" s="9" t="s">
        <v>3836</v>
      </c>
      <c r="E19" s="9" t="s">
        <v>1580</v>
      </c>
      <c r="F19" s="9" t="s">
        <v>228</v>
      </c>
      <c r="G19" s="9" t="s">
        <v>229</v>
      </c>
      <c r="H19" s="9" t="s">
        <v>229</v>
      </c>
    </row>
    <row r="20" spans="2:8" ht="25.2" x14ac:dyDescent="0.3">
      <c r="B20" s="12" t="s">
        <v>3457</v>
      </c>
      <c r="C20" s="13" t="s">
        <v>1760</v>
      </c>
      <c r="D20" s="13" t="s">
        <v>3837</v>
      </c>
      <c r="E20" s="13" t="s">
        <v>1580</v>
      </c>
      <c r="F20" s="13" t="s">
        <v>148</v>
      </c>
      <c r="G20" s="13" t="s">
        <v>149</v>
      </c>
      <c r="H20" s="13" t="s">
        <v>149</v>
      </c>
    </row>
    <row r="21" spans="2:8" ht="25.2" x14ac:dyDescent="0.3">
      <c r="B21" s="10" t="s">
        <v>3459</v>
      </c>
      <c r="C21" s="11" t="s">
        <v>3838</v>
      </c>
      <c r="D21" s="11" t="s">
        <v>3839</v>
      </c>
      <c r="E21" s="11" t="s">
        <v>1580</v>
      </c>
      <c r="F21" s="11" t="s">
        <v>3840</v>
      </c>
      <c r="G21" s="11" t="s">
        <v>3841</v>
      </c>
      <c r="H21" s="11" t="s">
        <v>3842</v>
      </c>
    </row>
  </sheetData>
  <pageMargins left="0.7" right="0.7" top="0.75" bottom="0.75" header="0.3" footer="0.3"/>
  <pageSetup paperSize="9" orientation="portrait" horizontalDpi="300" verticalDpi="30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H21"/>
  <sheetViews>
    <sheetView workbookViewId="0"/>
  </sheetViews>
  <sheetFormatPr baseColWidth="10" defaultRowHeight="14.4" x14ac:dyDescent="0.3"/>
  <cols>
    <col min="2" max="2" width="83.886718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CHE'!A1", "Zurück")</f>
        <v>Zurück</v>
      </c>
    </row>
    <row r="3" spans="1:8" x14ac:dyDescent="0.3">
      <c r="B3" s="7" t="s">
        <v>3462</v>
      </c>
    </row>
    <row r="4" spans="1:8" x14ac:dyDescent="0.3">
      <c r="B4" s="4" t="s">
        <v>3417</v>
      </c>
      <c r="C4" s="19" t="s">
        <v>3418</v>
      </c>
      <c r="D4" s="19" t="s">
        <v>3419</v>
      </c>
      <c r="E4" s="19" t="s">
        <v>3420</v>
      </c>
      <c r="F4" s="19" t="s">
        <v>3421</v>
      </c>
      <c r="G4" s="19" t="s">
        <v>3422</v>
      </c>
      <c r="H4" s="19" t="s">
        <v>3423</v>
      </c>
    </row>
    <row r="5" spans="1:8" ht="25.2" x14ac:dyDescent="0.3">
      <c r="B5" s="6" t="s">
        <v>3424</v>
      </c>
      <c r="C5" s="9" t="s">
        <v>3425</v>
      </c>
      <c r="D5" s="9" t="s">
        <v>3426</v>
      </c>
      <c r="E5" s="9" t="s">
        <v>1580</v>
      </c>
      <c r="F5" s="9" t="s">
        <v>82</v>
      </c>
      <c r="G5" s="9" t="s">
        <v>82</v>
      </c>
      <c r="H5" s="9" t="s">
        <v>82</v>
      </c>
    </row>
    <row r="6" spans="1:8" ht="25.2" x14ac:dyDescent="0.3">
      <c r="B6" s="12" t="s">
        <v>3427</v>
      </c>
      <c r="C6" s="13" t="s">
        <v>1650</v>
      </c>
      <c r="D6" s="13" t="s">
        <v>3428</v>
      </c>
      <c r="E6" s="13" t="s">
        <v>3429</v>
      </c>
      <c r="F6" s="13" t="s">
        <v>3430</v>
      </c>
      <c r="G6" s="13" t="s">
        <v>3430</v>
      </c>
      <c r="H6" s="13" t="s">
        <v>3430</v>
      </c>
    </row>
    <row r="7" spans="1:8" ht="25.2" x14ac:dyDescent="0.3">
      <c r="B7" s="6" t="s">
        <v>3431</v>
      </c>
      <c r="C7" s="9" t="s">
        <v>2082</v>
      </c>
      <c r="D7" s="9" t="s">
        <v>3432</v>
      </c>
      <c r="E7" s="9" t="s">
        <v>3429</v>
      </c>
      <c r="F7" s="9" t="s">
        <v>3430</v>
      </c>
      <c r="G7" s="9" t="s">
        <v>3430</v>
      </c>
      <c r="H7" s="9" t="s">
        <v>3430</v>
      </c>
    </row>
    <row r="8" spans="1:8" ht="25.2" x14ac:dyDescent="0.3">
      <c r="B8" s="12" t="s">
        <v>3433</v>
      </c>
      <c r="C8" s="13" t="s">
        <v>3434</v>
      </c>
      <c r="D8" s="13" t="s">
        <v>810</v>
      </c>
      <c r="E8" s="13" t="s">
        <v>3429</v>
      </c>
      <c r="F8" s="13" t="s">
        <v>3430</v>
      </c>
      <c r="G8" s="13" t="s">
        <v>3430</v>
      </c>
      <c r="H8" s="13" t="s">
        <v>3430</v>
      </c>
    </row>
    <row r="9" spans="1:8" ht="25.2" x14ac:dyDescent="0.3">
      <c r="B9" s="6" t="s">
        <v>3435</v>
      </c>
      <c r="C9" s="9" t="s">
        <v>1589</v>
      </c>
      <c r="D9" s="9" t="s">
        <v>295</v>
      </c>
      <c r="E9" s="9" t="s">
        <v>3429</v>
      </c>
      <c r="F9" s="9" t="s">
        <v>3430</v>
      </c>
      <c r="G9" s="9" t="s">
        <v>3430</v>
      </c>
      <c r="H9" s="9" t="s">
        <v>3430</v>
      </c>
    </row>
    <row r="10" spans="1:8" ht="25.2" x14ac:dyDescent="0.3">
      <c r="B10" s="12" t="s">
        <v>3436</v>
      </c>
      <c r="C10" s="13" t="s">
        <v>3437</v>
      </c>
      <c r="D10" s="13" t="s">
        <v>3438</v>
      </c>
      <c r="E10" s="13" t="s">
        <v>3429</v>
      </c>
      <c r="F10" s="13" t="s">
        <v>3430</v>
      </c>
      <c r="G10" s="13" t="s">
        <v>3430</v>
      </c>
      <c r="H10" s="13" t="s">
        <v>3430</v>
      </c>
    </row>
    <row r="11" spans="1:8" ht="25.2" x14ac:dyDescent="0.3">
      <c r="B11" s="6" t="s">
        <v>3439</v>
      </c>
      <c r="C11" s="9" t="s">
        <v>1721</v>
      </c>
      <c r="D11" s="9" t="s">
        <v>263</v>
      </c>
      <c r="E11" s="9" t="s">
        <v>3429</v>
      </c>
      <c r="F11" s="9" t="s">
        <v>3430</v>
      </c>
      <c r="G11" s="9" t="s">
        <v>3430</v>
      </c>
      <c r="H11" s="9" t="s">
        <v>3430</v>
      </c>
    </row>
    <row r="12" spans="1:8" ht="25.2" x14ac:dyDescent="0.3">
      <c r="B12" s="12" t="s">
        <v>3440</v>
      </c>
      <c r="C12" s="13" t="s">
        <v>1718</v>
      </c>
      <c r="D12" s="13" t="s">
        <v>3341</v>
      </c>
      <c r="E12" s="13" t="s">
        <v>3429</v>
      </c>
      <c r="F12" s="13" t="s">
        <v>3430</v>
      </c>
      <c r="G12" s="13" t="s">
        <v>3430</v>
      </c>
      <c r="H12" s="13" t="s">
        <v>3430</v>
      </c>
    </row>
    <row r="13" spans="1:8" ht="25.2" x14ac:dyDescent="0.3">
      <c r="B13" s="6" t="s">
        <v>3441</v>
      </c>
      <c r="C13" s="9" t="s">
        <v>3442</v>
      </c>
      <c r="D13" s="9" t="s">
        <v>3443</v>
      </c>
      <c r="E13" s="9" t="s">
        <v>1580</v>
      </c>
      <c r="F13" s="9" t="s">
        <v>82</v>
      </c>
      <c r="G13" s="9" t="s">
        <v>82</v>
      </c>
      <c r="H13" s="9" t="s">
        <v>82</v>
      </c>
    </row>
    <row r="14" spans="1:8" ht="25.2" x14ac:dyDescent="0.3">
      <c r="B14" s="12" t="s">
        <v>3444</v>
      </c>
      <c r="C14" s="13" t="s">
        <v>3445</v>
      </c>
      <c r="D14" s="13" t="s">
        <v>3446</v>
      </c>
      <c r="E14" s="13" t="s">
        <v>1580</v>
      </c>
      <c r="F14" s="13" t="s">
        <v>86</v>
      </c>
      <c r="G14" s="13" t="s">
        <v>86</v>
      </c>
      <c r="H14" s="13" t="s">
        <v>86</v>
      </c>
    </row>
    <row r="15" spans="1:8" ht="25.2" x14ac:dyDescent="0.3">
      <c r="B15" s="6" t="s">
        <v>3447</v>
      </c>
      <c r="C15" s="9" t="s">
        <v>3448</v>
      </c>
      <c r="D15" s="9" t="s">
        <v>3449</v>
      </c>
      <c r="E15" s="9" t="s">
        <v>3429</v>
      </c>
      <c r="F15" s="9" t="s">
        <v>3430</v>
      </c>
      <c r="G15" s="9" t="s">
        <v>3430</v>
      </c>
      <c r="H15" s="9" t="s">
        <v>3430</v>
      </c>
    </row>
    <row r="16" spans="1:8" ht="25.2" x14ac:dyDescent="0.3">
      <c r="B16" s="12" t="s">
        <v>3450</v>
      </c>
      <c r="C16" s="13" t="s">
        <v>1760</v>
      </c>
      <c r="D16" s="13" t="s">
        <v>3451</v>
      </c>
      <c r="E16" s="13" t="s">
        <v>1580</v>
      </c>
      <c r="F16" s="13" t="s">
        <v>83</v>
      </c>
      <c r="G16" s="13" t="s">
        <v>83</v>
      </c>
      <c r="H16" s="13" t="s">
        <v>51</v>
      </c>
    </row>
    <row r="17" spans="2:8" ht="25.2" x14ac:dyDescent="0.3">
      <c r="B17" s="6" t="s">
        <v>3452</v>
      </c>
      <c r="C17" s="9" t="s">
        <v>1597</v>
      </c>
      <c r="D17" s="9" t="s">
        <v>769</v>
      </c>
      <c r="E17" s="9" t="s">
        <v>3429</v>
      </c>
      <c r="F17" s="9" t="s">
        <v>3430</v>
      </c>
      <c r="G17" s="9" t="s">
        <v>3430</v>
      </c>
      <c r="H17" s="9" t="s">
        <v>3430</v>
      </c>
    </row>
    <row r="18" spans="2:8" ht="25.2" x14ac:dyDescent="0.3">
      <c r="B18" s="12" t="s">
        <v>3453</v>
      </c>
      <c r="C18" s="13" t="s">
        <v>1622</v>
      </c>
      <c r="D18" s="13" t="s">
        <v>3454</v>
      </c>
      <c r="E18" s="13" t="s">
        <v>3429</v>
      </c>
      <c r="F18" s="13" t="s">
        <v>3430</v>
      </c>
      <c r="G18" s="13" t="s">
        <v>3430</v>
      </c>
      <c r="H18" s="13" t="s">
        <v>3430</v>
      </c>
    </row>
    <row r="19" spans="2:8" ht="25.2" x14ac:dyDescent="0.3">
      <c r="B19" s="6" t="s">
        <v>3455</v>
      </c>
      <c r="C19" s="9" t="s">
        <v>1711</v>
      </c>
      <c r="D19" s="9" t="s">
        <v>3456</v>
      </c>
      <c r="E19" s="9" t="s">
        <v>1580</v>
      </c>
      <c r="F19" s="9" t="s">
        <v>210</v>
      </c>
      <c r="G19" s="9" t="s">
        <v>211</v>
      </c>
      <c r="H19" s="9" t="s">
        <v>211</v>
      </c>
    </row>
    <row r="20" spans="2:8" ht="25.2" x14ac:dyDescent="0.3">
      <c r="B20" s="12" t="s">
        <v>3457</v>
      </c>
      <c r="C20" s="13" t="s">
        <v>1693</v>
      </c>
      <c r="D20" s="13" t="s">
        <v>3458</v>
      </c>
      <c r="E20" s="13" t="s">
        <v>1580</v>
      </c>
      <c r="F20" s="13" t="s">
        <v>86</v>
      </c>
      <c r="G20" s="13" t="s">
        <v>86</v>
      </c>
      <c r="H20" s="13" t="s">
        <v>86</v>
      </c>
    </row>
    <row r="21" spans="2:8" ht="25.2" x14ac:dyDescent="0.3">
      <c r="B21" s="10" t="s">
        <v>3459</v>
      </c>
      <c r="C21" s="11" t="s">
        <v>3460</v>
      </c>
      <c r="D21" s="11" t="s">
        <v>3461</v>
      </c>
      <c r="E21" s="11" t="s">
        <v>1580</v>
      </c>
      <c r="F21" s="11" t="s">
        <v>1099</v>
      </c>
      <c r="G21" s="11" t="s">
        <v>1695</v>
      </c>
      <c r="H21" s="11" t="s">
        <v>1639</v>
      </c>
    </row>
  </sheetData>
  <pageMargins left="0.7" right="0.7" top="0.75" bottom="0.75" header="0.3" footer="0.3"/>
  <pageSetup paperSize="9" orientation="portrait" horizontalDpi="300" verticalDpi="30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CHE'!A1", "Zurück")</f>
        <v>Zurück</v>
      </c>
    </row>
  </sheetData>
  <pageMargins left="0.7" right="0.7" top="0.75" bottom="0.75" header="0.3" footer="0.3"/>
  <pageSetup paperSize="9" orientation="portrait" horizontalDpi="300" verticalDpi="30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CHE'!A1", "Zurück")</f>
        <v>Zurück</v>
      </c>
    </row>
  </sheetData>
  <pageMargins left="0.7" right="0.7" top="0.75" bottom="0.75" header="0.3" footer="0.3"/>
  <pageSetup paperSize="9" orientation="portrait" horizontalDpi="300" verticalDpi="300"/>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K20"/>
  <sheetViews>
    <sheetView workbookViewId="0"/>
  </sheetViews>
  <sheetFormatPr baseColWidth="10" defaultRowHeight="14.4" x14ac:dyDescent="0.3"/>
  <cols>
    <col min="2" max="2" width="9.6640625" customWidth="1"/>
    <col min="3" max="3" width="57.3320312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CHE'!A1", "Zurück")</f>
        <v>Zurück</v>
      </c>
    </row>
    <row r="3" spans="1:11" x14ac:dyDescent="0.3">
      <c r="B3" s="7" t="s">
        <v>4483</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395</v>
      </c>
      <c r="C6" s="6" t="s">
        <v>396</v>
      </c>
      <c r="D6" s="6" t="s">
        <v>1621</v>
      </c>
      <c r="E6" s="9" t="s">
        <v>1580</v>
      </c>
      <c r="F6" s="9" t="s">
        <v>1580</v>
      </c>
      <c r="G6" s="9" t="s">
        <v>1580</v>
      </c>
      <c r="H6" s="9" t="s">
        <v>1580</v>
      </c>
      <c r="I6" s="9" t="s">
        <v>1587</v>
      </c>
      <c r="J6" s="9" t="s">
        <v>1586</v>
      </c>
      <c r="K6" s="9" t="s">
        <v>1586</v>
      </c>
    </row>
    <row r="7" spans="1:11" x14ac:dyDescent="0.3">
      <c r="B7" s="6" t="s">
        <v>395</v>
      </c>
      <c r="C7" s="6" t="s">
        <v>396</v>
      </c>
      <c r="D7" s="6" t="s">
        <v>4452</v>
      </c>
      <c r="E7" s="9" t="s">
        <v>1580</v>
      </c>
      <c r="F7" s="9" t="s">
        <v>1580</v>
      </c>
      <c r="G7" s="9" t="s">
        <v>1580</v>
      </c>
      <c r="H7" s="9" t="s">
        <v>1580</v>
      </c>
      <c r="I7" s="9" t="s">
        <v>1580</v>
      </c>
      <c r="J7" s="9" t="s">
        <v>1580</v>
      </c>
      <c r="K7" s="9" t="s">
        <v>1580</v>
      </c>
    </row>
    <row r="8" spans="1:11" x14ac:dyDescent="0.3">
      <c r="B8" s="6" t="s">
        <v>397</v>
      </c>
      <c r="C8" s="6" t="s">
        <v>398</v>
      </c>
      <c r="D8" s="6" t="s">
        <v>1621</v>
      </c>
      <c r="E8" s="9" t="s">
        <v>1580</v>
      </c>
      <c r="F8" s="9" t="s">
        <v>1580</v>
      </c>
      <c r="G8" s="9" t="s">
        <v>1580</v>
      </c>
      <c r="H8" s="9" t="s">
        <v>1580</v>
      </c>
      <c r="I8" s="9" t="s">
        <v>1580</v>
      </c>
      <c r="J8" s="9" t="s">
        <v>1580</v>
      </c>
      <c r="K8" s="9" t="s">
        <v>1587</v>
      </c>
    </row>
    <row r="9" spans="1:11" x14ac:dyDescent="0.3">
      <c r="B9" s="6" t="s">
        <v>397</v>
      </c>
      <c r="C9" s="6" t="s">
        <v>398</v>
      </c>
      <c r="D9" s="6" t="s">
        <v>4452</v>
      </c>
      <c r="E9" s="9" t="s">
        <v>1580</v>
      </c>
      <c r="F9" s="9" t="s">
        <v>1580</v>
      </c>
      <c r="G9" s="9" t="s">
        <v>1580</v>
      </c>
      <c r="H9" s="9" t="s">
        <v>1580</v>
      </c>
      <c r="I9" s="9" t="s">
        <v>1580</v>
      </c>
      <c r="J9" s="9" t="s">
        <v>1580</v>
      </c>
      <c r="K9" s="9" t="s">
        <v>1580</v>
      </c>
    </row>
    <row r="10" spans="1:11" x14ac:dyDescent="0.3">
      <c r="B10" s="6" t="s">
        <v>401</v>
      </c>
      <c r="C10" s="6" t="s">
        <v>402</v>
      </c>
      <c r="D10" s="6" t="s">
        <v>1621</v>
      </c>
      <c r="E10" s="9" t="s">
        <v>1587</v>
      </c>
      <c r="F10" s="9" t="s">
        <v>1580</v>
      </c>
      <c r="G10" s="9" t="s">
        <v>1580</v>
      </c>
      <c r="H10" s="9" t="s">
        <v>1580</v>
      </c>
      <c r="I10" s="9" t="s">
        <v>1580</v>
      </c>
      <c r="J10" s="9" t="s">
        <v>1580</v>
      </c>
      <c r="K10" s="9" t="s">
        <v>1587</v>
      </c>
    </row>
    <row r="11" spans="1:11" x14ac:dyDescent="0.3">
      <c r="B11" s="6" t="s">
        <v>401</v>
      </c>
      <c r="C11" s="6" t="s">
        <v>402</v>
      </c>
      <c r="D11" s="6" t="s">
        <v>4452</v>
      </c>
      <c r="E11" s="9" t="s">
        <v>1580</v>
      </c>
      <c r="F11" s="9" t="s">
        <v>1580</v>
      </c>
      <c r="G11" s="9" t="s">
        <v>1580</v>
      </c>
      <c r="H11" s="9" t="s">
        <v>1580</v>
      </c>
      <c r="I11" s="9" t="s">
        <v>1580</v>
      </c>
      <c r="J11" s="9" t="s">
        <v>1580</v>
      </c>
      <c r="K11" s="9" t="s">
        <v>1580</v>
      </c>
    </row>
    <row r="12" spans="1:11" x14ac:dyDescent="0.3">
      <c r="B12" s="6" t="s">
        <v>403</v>
      </c>
      <c r="C12" s="6" t="s">
        <v>404</v>
      </c>
      <c r="D12" s="6" t="s">
        <v>1621</v>
      </c>
      <c r="E12" s="9" t="s">
        <v>1580</v>
      </c>
      <c r="F12" s="9" t="s">
        <v>1580</v>
      </c>
      <c r="G12" s="9" t="s">
        <v>1580</v>
      </c>
      <c r="H12" s="9" t="s">
        <v>1580</v>
      </c>
      <c r="I12" s="9" t="s">
        <v>1580</v>
      </c>
      <c r="J12" s="9" t="s">
        <v>1580</v>
      </c>
      <c r="K12" s="9" t="s">
        <v>1580</v>
      </c>
    </row>
    <row r="13" spans="1:11" x14ac:dyDescent="0.3">
      <c r="B13" s="6" t="s">
        <v>403</v>
      </c>
      <c r="C13" s="6" t="s">
        <v>404</v>
      </c>
      <c r="D13" s="6" t="s">
        <v>4452</v>
      </c>
      <c r="E13" s="9" t="s">
        <v>1580</v>
      </c>
      <c r="F13" s="9" t="s">
        <v>1580</v>
      </c>
      <c r="G13" s="9" t="s">
        <v>1580</v>
      </c>
      <c r="H13" s="9" t="s">
        <v>1580</v>
      </c>
      <c r="I13" s="9" t="s">
        <v>1580</v>
      </c>
      <c r="J13" s="9" t="s">
        <v>1580</v>
      </c>
      <c r="K13" s="9" t="s">
        <v>1580</v>
      </c>
    </row>
    <row r="14" spans="1:11" x14ac:dyDescent="0.3">
      <c r="B14" s="6" t="s">
        <v>407</v>
      </c>
      <c r="C14" s="6" t="s">
        <v>408</v>
      </c>
      <c r="D14" s="6" t="s">
        <v>1621</v>
      </c>
      <c r="E14" s="9" t="s">
        <v>1580</v>
      </c>
      <c r="F14" s="9" t="s">
        <v>1580</v>
      </c>
      <c r="G14" s="9" t="s">
        <v>1580</v>
      </c>
      <c r="H14" s="9" t="s">
        <v>1580</v>
      </c>
      <c r="I14" s="9" t="s">
        <v>1580</v>
      </c>
      <c r="J14" s="9" t="s">
        <v>1580</v>
      </c>
      <c r="K14" s="9" t="s">
        <v>1683</v>
      </c>
    </row>
    <row r="15" spans="1:11" x14ac:dyDescent="0.3">
      <c r="B15" s="6" t="s">
        <v>407</v>
      </c>
      <c r="C15" s="6" t="s">
        <v>408</v>
      </c>
      <c r="D15" s="6" t="s">
        <v>4452</v>
      </c>
      <c r="E15" s="9" t="s">
        <v>1580</v>
      </c>
      <c r="F15" s="9" t="s">
        <v>1580</v>
      </c>
      <c r="G15" s="9" t="s">
        <v>1580</v>
      </c>
      <c r="H15" s="9" t="s">
        <v>1580</v>
      </c>
      <c r="I15" s="9" t="s">
        <v>1580</v>
      </c>
      <c r="J15" s="9" t="s">
        <v>1580</v>
      </c>
      <c r="K15" s="9" t="s">
        <v>1580</v>
      </c>
    </row>
    <row r="16" spans="1:11" x14ac:dyDescent="0.3">
      <c r="B16" s="6" t="s">
        <v>411</v>
      </c>
      <c r="C16" s="6" t="s">
        <v>412</v>
      </c>
      <c r="D16" s="6" t="s">
        <v>1621</v>
      </c>
      <c r="E16" s="9" t="s">
        <v>1580</v>
      </c>
      <c r="F16" s="9" t="s">
        <v>1580</v>
      </c>
      <c r="G16" s="9" t="s">
        <v>1580</v>
      </c>
      <c r="H16" s="9" t="s">
        <v>1580</v>
      </c>
      <c r="I16" s="9" t="s">
        <v>1580</v>
      </c>
      <c r="J16" s="9" t="s">
        <v>1587</v>
      </c>
      <c r="K16" s="9" t="s">
        <v>1587</v>
      </c>
    </row>
    <row r="17" spans="2:11" x14ac:dyDescent="0.3">
      <c r="B17" s="6" t="s">
        <v>411</v>
      </c>
      <c r="C17" s="6" t="s">
        <v>412</v>
      </c>
      <c r="D17" s="6" t="s">
        <v>4452</v>
      </c>
      <c r="E17" s="9" t="s">
        <v>1580</v>
      </c>
      <c r="F17" s="9" t="s">
        <v>1580</v>
      </c>
      <c r="G17" s="9" t="s">
        <v>1580</v>
      </c>
      <c r="H17" s="9" t="s">
        <v>1580</v>
      </c>
      <c r="I17" s="9" t="s">
        <v>1580</v>
      </c>
      <c r="J17" s="9" t="s">
        <v>1580</v>
      </c>
      <c r="K17" s="9" t="s">
        <v>1580</v>
      </c>
    </row>
    <row r="18" spans="2:11" x14ac:dyDescent="0.3">
      <c r="B18" s="6" t="s">
        <v>413</v>
      </c>
      <c r="C18" s="6" t="s">
        <v>414</v>
      </c>
      <c r="D18" s="6" t="s">
        <v>1621</v>
      </c>
      <c r="E18" s="9" t="s">
        <v>1580</v>
      </c>
      <c r="F18" s="9" t="s">
        <v>1580</v>
      </c>
      <c r="G18" s="9" t="s">
        <v>1580</v>
      </c>
      <c r="H18" s="9" t="s">
        <v>1580</v>
      </c>
      <c r="I18" s="9" t="s">
        <v>1580</v>
      </c>
      <c r="J18" s="9" t="s">
        <v>1580</v>
      </c>
      <c r="K18" s="9" t="s">
        <v>1586</v>
      </c>
    </row>
    <row r="19" spans="2:11" x14ac:dyDescent="0.3">
      <c r="B19" s="6" t="s">
        <v>413</v>
      </c>
      <c r="C19" s="6" t="s">
        <v>414</v>
      </c>
      <c r="D19" s="6" t="s">
        <v>4452</v>
      </c>
      <c r="E19" s="9" t="s">
        <v>1580</v>
      </c>
      <c r="F19" s="9" t="s">
        <v>1580</v>
      </c>
      <c r="G19" s="9" t="s">
        <v>1580</v>
      </c>
      <c r="H19" s="9" t="s">
        <v>1580</v>
      </c>
      <c r="I19" s="9" t="s">
        <v>1580</v>
      </c>
      <c r="J19" s="9" t="s">
        <v>1580</v>
      </c>
      <c r="K19" s="9" t="s">
        <v>1580</v>
      </c>
    </row>
    <row r="20" spans="2:11" x14ac:dyDescent="0.3">
      <c r="B20"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K13"/>
  <sheetViews>
    <sheetView workbookViewId="0"/>
  </sheetViews>
  <sheetFormatPr baseColWidth="10" defaultRowHeight="14.4" x14ac:dyDescent="0.3"/>
  <cols>
    <col min="2" max="2" width="9.6640625" customWidth="1"/>
    <col min="3" max="3" width="44.4414062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CHE'!A1", "Zurück")</f>
        <v>Zurück</v>
      </c>
    </row>
    <row r="3" spans="1:11" x14ac:dyDescent="0.3">
      <c r="B3" s="7" t="s">
        <v>4453</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40</v>
      </c>
      <c r="C6" s="23"/>
      <c r="D6" s="23"/>
      <c r="E6" s="29"/>
      <c r="F6" s="29"/>
      <c r="G6" s="29"/>
      <c r="H6" s="29"/>
      <c r="I6" s="29"/>
      <c r="J6" s="29"/>
      <c r="K6" s="29"/>
    </row>
    <row r="7" spans="1:11" x14ac:dyDescent="0.3">
      <c r="B7" s="6" t="s">
        <v>41</v>
      </c>
      <c r="C7" s="6" t="s">
        <v>42</v>
      </c>
      <c r="D7" s="6" t="s">
        <v>1621</v>
      </c>
      <c r="E7" s="9" t="s">
        <v>1580</v>
      </c>
      <c r="F7" s="9" t="s">
        <v>1580</v>
      </c>
      <c r="G7" s="9" t="s">
        <v>1580</v>
      </c>
      <c r="H7" s="9" t="s">
        <v>1580</v>
      </c>
      <c r="I7" s="9" t="s">
        <v>1580</v>
      </c>
      <c r="J7" s="9" t="s">
        <v>1580</v>
      </c>
      <c r="K7" s="9" t="s">
        <v>1580</v>
      </c>
    </row>
    <row r="8" spans="1:11" x14ac:dyDescent="0.3">
      <c r="B8" s="6" t="s">
        <v>41</v>
      </c>
      <c r="C8" s="6" t="s">
        <v>42</v>
      </c>
      <c r="D8" s="6" t="s">
        <v>4452</v>
      </c>
      <c r="E8" s="9" t="s">
        <v>1580</v>
      </c>
      <c r="F8" s="9" t="s">
        <v>1580</v>
      </c>
      <c r="G8" s="9" t="s">
        <v>1580</v>
      </c>
      <c r="H8" s="9" t="s">
        <v>1580</v>
      </c>
      <c r="I8" s="9" t="s">
        <v>1580</v>
      </c>
      <c r="J8" s="9" t="s">
        <v>1580</v>
      </c>
      <c r="K8" s="9" t="s">
        <v>1580</v>
      </c>
    </row>
    <row r="9" spans="1:11" x14ac:dyDescent="0.3">
      <c r="B9" s="6" t="s">
        <v>45</v>
      </c>
      <c r="C9" s="6" t="s">
        <v>46</v>
      </c>
      <c r="D9" s="6" t="s">
        <v>1621</v>
      </c>
      <c r="E9" s="9" t="s">
        <v>1580</v>
      </c>
      <c r="F9" s="9" t="s">
        <v>1580</v>
      </c>
      <c r="G9" s="9" t="s">
        <v>1580</v>
      </c>
      <c r="H9" s="9" t="s">
        <v>1580</v>
      </c>
      <c r="I9" s="9" t="s">
        <v>1580</v>
      </c>
      <c r="J9" s="9" t="s">
        <v>1580</v>
      </c>
      <c r="K9" s="9" t="s">
        <v>1580</v>
      </c>
    </row>
    <row r="10" spans="1:11" x14ac:dyDescent="0.3">
      <c r="B10" s="6" t="s">
        <v>45</v>
      </c>
      <c r="C10" s="6" t="s">
        <v>46</v>
      </c>
      <c r="D10" s="6" t="s">
        <v>4452</v>
      </c>
      <c r="E10" s="9" t="s">
        <v>1580</v>
      </c>
      <c r="F10" s="9" t="s">
        <v>1580</v>
      </c>
      <c r="G10" s="9" t="s">
        <v>1580</v>
      </c>
      <c r="H10" s="9" t="s">
        <v>1580</v>
      </c>
      <c r="I10" s="9" t="s">
        <v>1580</v>
      </c>
      <c r="J10" s="9" t="s">
        <v>1580</v>
      </c>
      <c r="K10" s="9" t="s">
        <v>1580</v>
      </c>
    </row>
    <row r="11" spans="1:11" x14ac:dyDescent="0.3">
      <c r="B11" s="6" t="s">
        <v>49</v>
      </c>
      <c r="C11" s="6" t="s">
        <v>50</v>
      </c>
      <c r="D11" s="6" t="s">
        <v>1621</v>
      </c>
      <c r="E11" s="9" t="s">
        <v>1580</v>
      </c>
      <c r="F11" s="9" t="s">
        <v>1580</v>
      </c>
      <c r="G11" s="9" t="s">
        <v>1580</v>
      </c>
      <c r="H11" s="9" t="s">
        <v>1580</v>
      </c>
      <c r="I11" s="9" t="s">
        <v>1580</v>
      </c>
      <c r="J11" s="9" t="s">
        <v>1580</v>
      </c>
      <c r="K11" s="9" t="s">
        <v>1580</v>
      </c>
    </row>
    <row r="12" spans="1:11" x14ac:dyDescent="0.3">
      <c r="B12" s="6" t="s">
        <v>49</v>
      </c>
      <c r="C12" s="6" t="s">
        <v>50</v>
      </c>
      <c r="D12" s="6" t="s">
        <v>4452</v>
      </c>
      <c r="E12" s="9" t="s">
        <v>1580</v>
      </c>
      <c r="F12" s="9" t="s">
        <v>1580</v>
      </c>
      <c r="G12" s="9" t="s">
        <v>1580</v>
      </c>
      <c r="H12" s="9" t="s">
        <v>1580</v>
      </c>
      <c r="I12" s="9" t="s">
        <v>1580</v>
      </c>
      <c r="J12" s="9" t="s">
        <v>1580</v>
      </c>
      <c r="K12" s="9" t="s">
        <v>1580</v>
      </c>
    </row>
    <row r="13" spans="1:11" x14ac:dyDescent="0.3">
      <c r="B13" s="17" t="s">
        <v>968</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CHE'!A1", "Zurück")</f>
        <v>Zurück</v>
      </c>
    </row>
  </sheetData>
  <pageMargins left="0.7" right="0.7" top="0.75" bottom="0.75" header="0.3" footer="0.3"/>
  <pageSetup paperSize="9" orientation="portrait" horizontalDpi="300" verticalDpi="300"/>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C23"/>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HYPERLINK("#'NET-DIAL - K3_1_QI'!A1", "Qualitätsindikatoren: Übersicht über Auffälligkeiten und Qualitätssicherungsmaßnahmen gem. § 17 DeQS-RL")</f>
        <v>Qualitätsindikatoren: Übersicht über Auffälligkeiten und Qualitätssicherungsmaßnahmen gem. § 17 DeQS-RL</v>
      </c>
      <c r="C6" s="2" t="str">
        <f>HYPERLINK("#'NET-DIAL - K3_1_QI'!A1", "K3_1_QI")</f>
        <v>K3_1_QI</v>
      </c>
    </row>
    <row r="7" spans="1:3" x14ac:dyDescent="0.3">
      <c r="B7" s="2" t="str">
        <f>HYPERLINK("#'NET-DIAL - K3_2_QI'!A1", "Qualitätsindikatoren: Auffälligkeiten und Bewertungen nach Abschluss des Stellungnahmeverfahrens (AJ 2024)")</f>
        <v>Qualitätsindikatoren: Auffälligkeiten und Bewertungen nach Abschluss des Stellungnahmeverfahrens (AJ 2024)</v>
      </c>
      <c r="C7" s="2" t="str">
        <f>HYPERLINK("#'NET-DIAL - K3_2_QI'!A1", "K3_2_QI")</f>
        <v>K3_2_QI</v>
      </c>
    </row>
    <row r="8" spans="1:3" x14ac:dyDescent="0.3">
      <c r="B8" s="2" t="str">
        <f>HYPERLINK("#'NET-DIAL - K3_3_QI'!A1", "Qualitätsindikatoren: Wiederholte Auffälligkeiten (AJ 2024 und Vorjahre)")</f>
        <v>Qualitätsindikatoren: Wiederholte Auffälligkeiten (AJ 2024 und Vorjahre)</v>
      </c>
      <c r="C8" s="2" t="str">
        <f>HYPERLINK("#'NET-DIAL - K3_3_QI'!A1", "K3_3_QI")</f>
        <v>K3_3_QI</v>
      </c>
    </row>
    <row r="9" spans="1:3" x14ac:dyDescent="0.3">
      <c r="B9" s="2" t="str">
        <f>HYPERLINK("#'NET-DIAL - K3_4_QI'!A1", "Qualitätsindikatoren: Mehrfache Auffälligkeiten bei Leistungserbringern (AJ 2024)")</f>
        <v>Qualitätsindikatoren: Mehrfache Auffälligkeiten bei Leistungserbringern (AJ 2024)</v>
      </c>
      <c r="C9" s="2" t="str">
        <f>HYPERLINK("#'NET-DIAL - K3_4_QI'!A1", "K3_4_QI")</f>
        <v>K3_4_QI</v>
      </c>
    </row>
    <row r="10" spans="1:3" x14ac:dyDescent="0.3">
      <c r="B10" s="2" t="str">
        <f>HYPERLINK("#'NET-DIAL - K3_5_QI'!A1", "Auffälligkeiten und Stellungnahmeverfahren nach Fallzahl pro Qualitätsindikator (AJ 2024)")</f>
        <v>Auffälligkeiten und Stellungnahmeverfahren nach Fallzahl pro Qualitätsindikator (AJ 2024)</v>
      </c>
      <c r="C10" s="2" t="str">
        <f>HYPERLINK("#'NET-DIAL - K3_5_QI'!A1", "K3_5_QI")</f>
        <v>K3_5_QI</v>
      </c>
    </row>
    <row r="11" spans="1:3" x14ac:dyDescent="0.3">
      <c r="B11" s="2" t="str">
        <f>HYPERLINK("#'NET-DIAL - A_1_QI'!A1", "Qualitätsindikatoren: Art der Auffälligkeit (AJ 2024)")</f>
        <v>Qualitätsindikatoren: Art der Auffälligkeit (AJ 2024)</v>
      </c>
      <c r="C11" s="2" t="str">
        <f>HYPERLINK("#'NET-DIAL - A_1_QI'!A1", "A_1_QI")</f>
        <v>A_1_QI</v>
      </c>
    </row>
    <row r="12" spans="1:3" x14ac:dyDescent="0.3">
      <c r="B12" s="2" t="str">
        <f>HYPERLINK("#'NET-DIAL - A_2_QI_a'!A1", "Qualitätsindikatoren: Stellungnahmeverfahren (AJ 2024)")</f>
        <v>Qualitätsindikatoren: Stellungnahmeverfahren (AJ 2024)</v>
      </c>
      <c r="C12" s="2" t="str">
        <f>HYPERLINK("#'NET-DIAL - A_2_QI_a'!A1", "A_2_QI_a")</f>
        <v>A_2_QI_a</v>
      </c>
    </row>
    <row r="13" spans="1:3" x14ac:dyDescent="0.3">
      <c r="B13" s="2" t="str">
        <f>HYPERLINK("#'NET-DIAL - A_2_QI_b'!A1", "Qualitätsindikatoren: Freitextkommentare zur Nicht-Einleitung von Stellungnahmeverfahren (AJ 2024)")</f>
        <v>Qualitätsindikatoren: Freitextkommentare zur Nicht-Einleitung von Stellungnahmeverfahren (AJ 2024)</v>
      </c>
      <c r="C13" s="2" t="str">
        <f>HYPERLINK("#'NET-DIAL - A_2_QI_b'!A1", "A_2_QI_b")</f>
        <v>A_2_QI_b</v>
      </c>
    </row>
    <row r="14" spans="1:3" x14ac:dyDescent="0.3">
      <c r="B14" s="2" t="str">
        <f>HYPERLINK("#'NET-DIAL - A_4_QI_a'!A1", "Qualitätsindikatoren: Bewertung der qualitativ auffälligen Ergebnisse (AJ 2024)")</f>
        <v>Qualitätsindikatoren: Bewertung der qualitativ auffälligen Ergebnisse (AJ 2024)</v>
      </c>
      <c r="C14" s="2" t="str">
        <f>HYPERLINK("#'NET-DIAL - A_4_QI_a'!A1", "A_4_QI_a")</f>
        <v>A_4_QI_a</v>
      </c>
    </row>
    <row r="15" spans="1:3" x14ac:dyDescent="0.3">
      <c r="B15" s="2" t="str">
        <f>HYPERLINK("#'NET-DIAL - A_4_QI_b'!A1", "Qualitätsindikatoren: Freitextkommentare zur Bewertung der qualitativ auffälligen Ergebnisse (AJ 2024)")</f>
        <v>Qualitätsindikatoren: Freitextkommentare zur Bewertung der qualitativ auffälligen Ergebnisse (AJ 2024)</v>
      </c>
      <c r="C15" s="2" t="str">
        <f>HYPERLINK("#'NET-DIAL - A_4_QI_b'!A1", "A_4_QI_b")</f>
        <v>A_4_QI_b</v>
      </c>
    </row>
    <row r="16" spans="1:3" x14ac:dyDescent="0.3">
      <c r="B16" s="2" t="str">
        <f>HYPERLINK("#'NET-DIAL - A_6_QI_a'!A1", "Qualitätsindikatoren: Bewertung der qualitativ unauffälligen Ergebnisse (AJ 2024)")</f>
        <v>Qualitätsindikatoren: Bewertung der qualitativ unauffälligen Ergebnisse (AJ 2024)</v>
      </c>
      <c r="C16" s="2" t="str">
        <f>HYPERLINK("#'NET-DIAL - A_6_QI_a'!A1", "A_6_QI_a")</f>
        <v>A_6_QI_a</v>
      </c>
    </row>
    <row r="17" spans="2:3" x14ac:dyDescent="0.3">
      <c r="B17" s="2" t="str">
        <f>HYPERLINK("#'NET-DIAL - A_6_QI_b'!A1", "Qualitätsindikatoren: Freitextkommentare zur Bewertung der qualitativ unauffälligen Ergebnisse (AJ 2024)")</f>
        <v>Qualitätsindikatoren: Freitextkommentare zur Bewertung der qualitativ unauffälligen Ergebnisse (AJ 2024)</v>
      </c>
      <c r="C17" s="2" t="str">
        <f>HYPERLINK("#'NET-DIAL - A_6_QI_b'!A1", "A_6_QI_b")</f>
        <v>A_6_QI_b</v>
      </c>
    </row>
    <row r="18" spans="2:3" x14ac:dyDescent="0.3">
      <c r="B18" s="2" t="str">
        <f>HYPERLINK("#'NET-DIAL - A_8_QI_a'!A1", "Qualitätsindikatoren: Bewertung der Ergebnisse als Dokumentationsfehler oder Sonstiges (AJ 2024)")</f>
        <v>Qualitätsindikatoren: Bewertung der Ergebnisse als Dokumentationsfehler oder Sonstiges (AJ 2024)</v>
      </c>
      <c r="C18" s="2" t="str">
        <f>HYPERLINK("#'NET-DIAL - A_8_QI_a'!A1", "A_8_QI_a")</f>
        <v>A_8_QI_a</v>
      </c>
    </row>
    <row r="19" spans="2:3" x14ac:dyDescent="0.3">
      <c r="B19" s="2" t="str">
        <f>HYPERLINK("#'NET-DIAL - A_8_QI_b'!A1", "Qualitätsindikatoren: Freitextkommentare zur Bewertung der Ergebnisse als Dokumentationsfehler oder Sonstiges (AJ 2024)")</f>
        <v>Qualitätsindikatoren: Freitextkommentare zur Bewertung der Ergebnisse als Dokumentationsfehler oder Sonstiges (AJ 2024)</v>
      </c>
      <c r="C19" s="2" t="str">
        <f>HYPERLINK("#'NET-DIAL - A_8_QI_b'!A1", "A_8_QI_b")</f>
        <v>A_8_QI_b</v>
      </c>
    </row>
    <row r="20" spans="2:3" x14ac:dyDescent="0.3">
      <c r="B20" s="2" t="str">
        <f>HYPERLINK("#'NET-DIAL - A_9_QI'!A1", "Qualitätsindikatoren: Initiierung Maßnahmenstufe 1 und 2 (AJ 2024)")</f>
        <v>Qualitätsindikatoren: Initiierung Maßnahmenstufe 1 und 2 (AJ 2024)</v>
      </c>
      <c r="C20" s="2" t="str">
        <f>HYPERLINK("#'NET-DIAL - A_9_QI'!A1", "A_9_QI")</f>
        <v>A_9_QI</v>
      </c>
    </row>
    <row r="21" spans="2:3" x14ac:dyDescent="0.3">
      <c r="B21" s="2" t="str">
        <f>HYPERLINK("#'NET-DIAL - A_10_QI'!A1", "Qualitätsindikatoren: Ergebnisse nach Stellungnahmeverfahren pro Bundesland (AJ 2024)")</f>
        <v>Qualitätsindikatoren: Ergebnisse nach Stellungnahmeverfahren pro Bundesland (AJ 2024)</v>
      </c>
      <c r="C21" s="2" t="str">
        <f>HYPERLINK("#'NET-DIAL - A_10_QI'!A1", "A_10_QI")</f>
        <v>A_10_QI</v>
      </c>
    </row>
    <row r="22" spans="2:3" x14ac:dyDescent="0.3">
      <c r="B22" s="2" t="str">
        <f>HYPERLINK("#'NET-DIAL - A_12_QI'!A1", "Darstellung des Verlaufs der Bewertung (AJ 2024)")</f>
        <v>Darstellung des Verlaufs der Bewertung (AJ 2024)</v>
      </c>
      <c r="C22" s="2" t="str">
        <f>HYPERLINK("#'NET-DIAL - A_12_QI'!A1", "A_12_QI")</f>
        <v>A_12_QI</v>
      </c>
    </row>
    <row r="23" spans="2:3" x14ac:dyDescent="0.3">
      <c r="B23" s="2" t="str">
        <f>HYPERLINK("#'NET-DIAL - A_13_QI'!A1", "Qualitätsindikatoren: Art der Maßnahme in Maßnahmenstufe 1 (AJ 2023 und 2024)")</f>
        <v>Qualitätsindikatoren: Art der Maßnahme in Maßnahmenstufe 1 (AJ 2023 und 2024)</v>
      </c>
      <c r="C23" s="2" t="str">
        <f>HYPERLINK("#'NET-DIAL - A_13_QI'!A1", "A_13_QI")</f>
        <v>A_13_QI</v>
      </c>
    </row>
  </sheetData>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26"/>
  <sheetViews>
    <sheetView workbookViewId="0"/>
  </sheetViews>
  <sheetFormatPr baseColWidth="10" defaultRowHeight="14.4" x14ac:dyDescent="0.3"/>
  <cols>
    <col min="2" max="2" width="9.6640625" customWidth="1"/>
    <col min="3" max="3" width="44.44140625" customWidth="1"/>
    <col min="4" max="4" width="17" customWidth="1"/>
    <col min="5" max="5" width="68.6640625" customWidth="1"/>
    <col min="6" max="6" width="22.6640625" customWidth="1"/>
    <col min="7" max="8" width="47.6640625" customWidth="1"/>
    <col min="9" max="10" width="35.6640625" customWidth="1"/>
    <col min="11" max="11" width="35" customWidth="1"/>
    <col min="12" max="12" width="33.6640625" customWidth="1"/>
    <col min="13" max="13" width="35" customWidth="1"/>
    <col min="14" max="14" width="32.44140625" customWidth="1"/>
  </cols>
  <sheetData>
    <row r="1" spans="1:14" x14ac:dyDescent="0.3">
      <c r="A1" s="2" t="str">
        <f>HYPERLINK("#'Auswahl Auswertungsmodul'!A1", "Zurück zum Start")</f>
        <v>Zurück zum Start</v>
      </c>
    </row>
    <row r="2" spans="1:14" x14ac:dyDescent="0.3">
      <c r="A2" s="2" t="str">
        <f>HYPERLINK("#'Auswahl PCI'!A1", "Zurück")</f>
        <v>Zurück</v>
      </c>
    </row>
    <row r="3" spans="1:14" x14ac:dyDescent="0.3">
      <c r="B3" s="7" t="s">
        <v>5575</v>
      </c>
    </row>
    <row r="4" spans="1:14" x14ac:dyDescent="0.3">
      <c r="B4" s="25" t="s">
        <v>35</v>
      </c>
      <c r="C4" s="25" t="s">
        <v>36</v>
      </c>
      <c r="D4" s="25" t="s">
        <v>1619</v>
      </c>
      <c r="E4" s="28" t="s">
        <v>5450</v>
      </c>
      <c r="F4" s="28" t="s">
        <v>5451</v>
      </c>
      <c r="G4" s="21" t="s">
        <v>5452</v>
      </c>
      <c r="H4" s="25" t="s">
        <v>5452</v>
      </c>
      <c r="I4" s="25" t="s">
        <v>5452</v>
      </c>
      <c r="J4" s="25" t="s">
        <v>5452</v>
      </c>
      <c r="K4" s="25" t="s">
        <v>5452</v>
      </c>
      <c r="L4" s="25" t="s">
        <v>5452</v>
      </c>
      <c r="M4" s="25" t="s">
        <v>5452</v>
      </c>
      <c r="N4" s="25" t="s">
        <v>5452</v>
      </c>
    </row>
    <row r="5" spans="1:14" x14ac:dyDescent="0.3">
      <c r="B5" s="26"/>
      <c r="C5" s="26"/>
      <c r="D5" s="26"/>
      <c r="E5" s="26"/>
      <c r="F5" s="26"/>
      <c r="G5" s="26" t="s">
        <v>4549</v>
      </c>
      <c r="H5" s="26" t="s">
        <v>4549</v>
      </c>
      <c r="I5" s="26" t="s">
        <v>5453</v>
      </c>
      <c r="J5" s="26" t="s">
        <v>5453</v>
      </c>
      <c r="K5" s="26" t="s">
        <v>5454</v>
      </c>
      <c r="L5" s="26" t="s">
        <v>5454</v>
      </c>
      <c r="M5" s="26" t="s">
        <v>4556</v>
      </c>
      <c r="N5" s="26" t="s">
        <v>4556</v>
      </c>
    </row>
    <row r="6" spans="1:14" x14ac:dyDescent="0.3">
      <c r="B6" s="27"/>
      <c r="C6" s="27"/>
      <c r="D6" s="27"/>
      <c r="E6" s="27"/>
      <c r="F6" s="27"/>
      <c r="G6" s="8" t="s">
        <v>5455</v>
      </c>
      <c r="H6" s="8" t="s">
        <v>5456</v>
      </c>
      <c r="I6" s="8" t="s">
        <v>5455</v>
      </c>
      <c r="J6" s="8" t="s">
        <v>5456</v>
      </c>
      <c r="K6" s="8" t="s">
        <v>5455</v>
      </c>
      <c r="L6" s="8" t="s">
        <v>5456</v>
      </c>
      <c r="M6" s="8" t="s">
        <v>5455</v>
      </c>
      <c r="N6" s="8" t="s">
        <v>5456</v>
      </c>
    </row>
    <row r="7" spans="1:14" x14ac:dyDescent="0.3">
      <c r="B7" s="23" t="s">
        <v>56</v>
      </c>
      <c r="C7" s="23"/>
      <c r="D7" s="23"/>
      <c r="E7" s="29"/>
      <c r="F7" s="29"/>
      <c r="G7" s="29"/>
      <c r="H7" s="29"/>
      <c r="I7" s="29"/>
      <c r="J7" s="29"/>
      <c r="K7" s="29"/>
      <c r="L7" s="29"/>
      <c r="M7" s="29"/>
      <c r="N7" s="29"/>
    </row>
    <row r="8" spans="1:14" ht="25.2" x14ac:dyDescent="0.3">
      <c r="B8" s="6" t="s">
        <v>168</v>
      </c>
      <c r="C8" s="6" t="s">
        <v>169</v>
      </c>
      <c r="D8" s="6" t="s">
        <v>1621</v>
      </c>
      <c r="E8" s="9" t="s">
        <v>5496</v>
      </c>
      <c r="F8" s="9" t="s">
        <v>1586</v>
      </c>
      <c r="G8" s="9" t="s">
        <v>171</v>
      </c>
      <c r="H8" s="9" t="s">
        <v>5497</v>
      </c>
      <c r="I8" s="9" t="s">
        <v>5498</v>
      </c>
      <c r="J8" s="9" t="s">
        <v>5499</v>
      </c>
      <c r="K8" s="9" t="s">
        <v>5500</v>
      </c>
      <c r="L8" s="9" t="s">
        <v>5501</v>
      </c>
      <c r="M8" s="9" t="s">
        <v>983</v>
      </c>
      <c r="N8" s="9" t="s">
        <v>5502</v>
      </c>
    </row>
    <row r="9" spans="1:14" ht="25.2" x14ac:dyDescent="0.3">
      <c r="B9" s="6" t="s">
        <v>168</v>
      </c>
      <c r="C9" s="6" t="s">
        <v>169</v>
      </c>
      <c r="D9" s="6" t="s">
        <v>1626</v>
      </c>
      <c r="E9" s="9" t="s">
        <v>5503</v>
      </c>
      <c r="F9" s="9" t="s">
        <v>1586</v>
      </c>
      <c r="G9" s="9" t="s">
        <v>874</v>
      </c>
      <c r="H9" s="9" t="s">
        <v>5504</v>
      </c>
      <c r="I9" s="9" t="s">
        <v>5505</v>
      </c>
      <c r="J9" s="9" t="s">
        <v>5506</v>
      </c>
      <c r="K9" s="9" t="s">
        <v>5507</v>
      </c>
      <c r="L9" s="9" t="s">
        <v>5508</v>
      </c>
      <c r="M9" s="9" t="s">
        <v>874</v>
      </c>
      <c r="N9" s="9" t="s">
        <v>5504</v>
      </c>
    </row>
    <row r="10" spans="1:14" ht="25.2" x14ac:dyDescent="0.3">
      <c r="B10" s="6" t="s">
        <v>168</v>
      </c>
      <c r="C10" s="6" t="s">
        <v>169</v>
      </c>
      <c r="D10" s="6" t="s">
        <v>1631</v>
      </c>
      <c r="E10" s="9" t="s">
        <v>5509</v>
      </c>
      <c r="F10" s="9" t="s">
        <v>1580</v>
      </c>
      <c r="G10" s="9" t="s">
        <v>229</v>
      </c>
      <c r="H10" s="9" t="s">
        <v>5510</v>
      </c>
      <c r="I10" s="9" t="s">
        <v>2099</v>
      </c>
      <c r="J10" s="9" t="s">
        <v>5511</v>
      </c>
      <c r="K10" s="9" t="s">
        <v>1050</v>
      </c>
      <c r="L10" s="9" t="s">
        <v>5512</v>
      </c>
      <c r="M10" s="9" t="s">
        <v>1068</v>
      </c>
      <c r="N10" s="9" t="s">
        <v>5513</v>
      </c>
    </row>
    <row r="11" spans="1:14" ht="25.2" x14ac:dyDescent="0.3">
      <c r="B11" s="6" t="s">
        <v>172</v>
      </c>
      <c r="C11" s="6" t="s">
        <v>173</v>
      </c>
      <c r="D11" s="6" t="s">
        <v>1621</v>
      </c>
      <c r="E11" s="9" t="s">
        <v>5514</v>
      </c>
      <c r="F11" s="9" t="s">
        <v>1582</v>
      </c>
      <c r="G11" s="9" t="s">
        <v>2329</v>
      </c>
      <c r="H11" s="9" t="s">
        <v>5515</v>
      </c>
      <c r="I11" s="9" t="s">
        <v>2329</v>
      </c>
      <c r="J11" s="9" t="s">
        <v>5515</v>
      </c>
      <c r="K11" s="9" t="s">
        <v>5516</v>
      </c>
      <c r="L11" s="9" t="s">
        <v>5517</v>
      </c>
      <c r="M11" s="9" t="s">
        <v>2929</v>
      </c>
      <c r="N11" s="9" t="s">
        <v>5518</v>
      </c>
    </row>
    <row r="12" spans="1:14" ht="25.2" x14ac:dyDescent="0.3">
      <c r="B12" s="6" t="s">
        <v>172</v>
      </c>
      <c r="C12" s="6" t="s">
        <v>173</v>
      </c>
      <c r="D12" s="6" t="s">
        <v>1626</v>
      </c>
      <c r="E12" s="9" t="s">
        <v>5508</v>
      </c>
      <c r="F12" s="9" t="s">
        <v>1582</v>
      </c>
      <c r="G12" s="9" t="s">
        <v>1638</v>
      </c>
      <c r="H12" s="9" t="s">
        <v>5519</v>
      </c>
      <c r="I12" s="9" t="s">
        <v>1638</v>
      </c>
      <c r="J12" s="9" t="s">
        <v>5519</v>
      </c>
      <c r="K12" s="9" t="s">
        <v>3941</v>
      </c>
      <c r="L12" s="9" t="s">
        <v>5520</v>
      </c>
      <c r="M12" s="9" t="s">
        <v>2481</v>
      </c>
      <c r="N12" s="9" t="s">
        <v>5521</v>
      </c>
    </row>
    <row r="13" spans="1:14" ht="25.2" x14ac:dyDescent="0.3">
      <c r="B13" s="6" t="s">
        <v>172</v>
      </c>
      <c r="C13" s="6" t="s">
        <v>173</v>
      </c>
      <c r="D13" s="6" t="s">
        <v>1631</v>
      </c>
      <c r="E13" s="9" t="s">
        <v>5522</v>
      </c>
      <c r="F13" s="9" t="s">
        <v>1580</v>
      </c>
      <c r="G13" s="9" t="s">
        <v>89</v>
      </c>
      <c r="H13" s="9" t="s">
        <v>5510</v>
      </c>
      <c r="I13" s="9" t="s">
        <v>89</v>
      </c>
      <c r="J13" s="9" t="s">
        <v>5510</v>
      </c>
      <c r="K13" s="9" t="s">
        <v>3938</v>
      </c>
      <c r="L13" s="9" t="s">
        <v>5523</v>
      </c>
      <c r="M13" s="9" t="s">
        <v>2010</v>
      </c>
      <c r="N13" s="9" t="s">
        <v>5513</v>
      </c>
    </row>
    <row r="14" spans="1:14" ht="25.2" x14ac:dyDescent="0.3">
      <c r="B14" s="6" t="s">
        <v>176</v>
      </c>
      <c r="C14" s="6" t="s">
        <v>177</v>
      </c>
      <c r="D14" s="6" t="s">
        <v>1621</v>
      </c>
      <c r="E14" s="9" t="s">
        <v>5524</v>
      </c>
      <c r="F14" s="9" t="s">
        <v>1589</v>
      </c>
      <c r="G14" s="9" t="s">
        <v>179</v>
      </c>
      <c r="H14" s="9" t="s">
        <v>5525</v>
      </c>
      <c r="I14" s="9" t="s">
        <v>2330</v>
      </c>
      <c r="J14" s="9" t="s">
        <v>5526</v>
      </c>
      <c r="K14" s="9" t="s">
        <v>5527</v>
      </c>
      <c r="L14" s="9" t="s">
        <v>5528</v>
      </c>
      <c r="M14" s="9" t="s">
        <v>179</v>
      </c>
      <c r="N14" s="9" t="s">
        <v>5525</v>
      </c>
    </row>
    <row r="15" spans="1:14" ht="25.2" x14ac:dyDescent="0.3">
      <c r="B15" s="6" t="s">
        <v>176</v>
      </c>
      <c r="C15" s="6" t="s">
        <v>177</v>
      </c>
      <c r="D15" s="6" t="s">
        <v>1626</v>
      </c>
      <c r="E15" s="9" t="s">
        <v>5529</v>
      </c>
      <c r="F15" s="9" t="s">
        <v>1578</v>
      </c>
      <c r="G15" s="9" t="s">
        <v>494</v>
      </c>
      <c r="H15" s="9" t="s">
        <v>5530</v>
      </c>
      <c r="I15" s="9" t="s">
        <v>2006</v>
      </c>
      <c r="J15" s="9" t="s">
        <v>5531</v>
      </c>
      <c r="K15" s="9" t="s">
        <v>5532</v>
      </c>
      <c r="L15" s="9" t="s">
        <v>5533</v>
      </c>
      <c r="M15" s="9" t="s">
        <v>494</v>
      </c>
      <c r="N15" s="9" t="s">
        <v>5530</v>
      </c>
    </row>
    <row r="16" spans="1:14" ht="25.2" x14ac:dyDescent="0.3">
      <c r="B16" s="6" t="s">
        <v>176</v>
      </c>
      <c r="C16" s="6" t="s">
        <v>177</v>
      </c>
      <c r="D16" s="6" t="s">
        <v>1631</v>
      </c>
      <c r="E16" s="9" t="s">
        <v>5534</v>
      </c>
      <c r="F16" s="9" t="s">
        <v>1586</v>
      </c>
      <c r="G16" s="9" t="s">
        <v>107</v>
      </c>
      <c r="H16" s="9" t="s">
        <v>5510</v>
      </c>
      <c r="I16" s="9" t="s">
        <v>107</v>
      </c>
      <c r="J16" s="9" t="s">
        <v>5510</v>
      </c>
      <c r="K16" s="9" t="s">
        <v>3720</v>
      </c>
      <c r="L16" s="9" t="s">
        <v>5535</v>
      </c>
      <c r="M16" s="9" t="s">
        <v>107</v>
      </c>
      <c r="N16" s="9" t="s">
        <v>5510</v>
      </c>
    </row>
    <row r="17" spans="2:14" x14ac:dyDescent="0.3">
      <c r="B17" s="23" t="s">
        <v>40</v>
      </c>
      <c r="C17" s="23"/>
      <c r="D17" s="23"/>
      <c r="E17" s="29"/>
      <c r="F17" s="29"/>
      <c r="G17" s="29"/>
      <c r="H17" s="29"/>
      <c r="I17" s="29"/>
      <c r="J17" s="29"/>
      <c r="K17" s="29"/>
      <c r="L17" s="29"/>
      <c r="M17" s="29"/>
      <c r="N17" s="29"/>
    </row>
    <row r="18" spans="2:14" ht="25.2" x14ac:dyDescent="0.3">
      <c r="B18" s="6" t="s">
        <v>180</v>
      </c>
      <c r="C18" s="6" t="s">
        <v>42</v>
      </c>
      <c r="D18" s="6" t="s">
        <v>1621</v>
      </c>
      <c r="E18" s="9" t="s">
        <v>5536</v>
      </c>
      <c r="F18" s="9" t="s">
        <v>3553</v>
      </c>
      <c r="G18" s="9" t="s">
        <v>182</v>
      </c>
      <c r="H18" s="9" t="s">
        <v>5537</v>
      </c>
      <c r="I18" s="9" t="s">
        <v>1648</v>
      </c>
      <c r="J18" s="9" t="s">
        <v>5538</v>
      </c>
      <c r="K18" s="9" t="s">
        <v>5539</v>
      </c>
      <c r="L18" s="9" t="s">
        <v>5540</v>
      </c>
      <c r="M18" s="9" t="s">
        <v>989</v>
      </c>
      <c r="N18" s="9" t="s">
        <v>5541</v>
      </c>
    </row>
    <row r="19" spans="2:14" ht="25.2" x14ac:dyDescent="0.3">
      <c r="B19" s="6" t="s">
        <v>180</v>
      </c>
      <c r="C19" s="6" t="s">
        <v>42</v>
      </c>
      <c r="D19" s="6" t="s">
        <v>1626</v>
      </c>
      <c r="E19" s="9" t="s">
        <v>5542</v>
      </c>
      <c r="F19" s="9" t="s">
        <v>1594</v>
      </c>
      <c r="G19" s="9" t="s">
        <v>769</v>
      </c>
      <c r="H19" s="9" t="s">
        <v>5543</v>
      </c>
      <c r="I19" s="9" t="s">
        <v>2019</v>
      </c>
      <c r="J19" s="9" t="s">
        <v>5544</v>
      </c>
      <c r="K19" s="9" t="s">
        <v>5545</v>
      </c>
      <c r="L19" s="9" t="s">
        <v>5546</v>
      </c>
      <c r="M19" s="9" t="s">
        <v>1652</v>
      </c>
      <c r="N19" s="9" t="s">
        <v>5547</v>
      </c>
    </row>
    <row r="20" spans="2:14" ht="25.2" x14ac:dyDescent="0.3">
      <c r="B20" s="6" t="s">
        <v>180</v>
      </c>
      <c r="C20" s="6" t="s">
        <v>42</v>
      </c>
      <c r="D20" s="6" t="s">
        <v>1631</v>
      </c>
      <c r="E20" s="9" t="s">
        <v>5548</v>
      </c>
      <c r="F20" s="9" t="s">
        <v>1594</v>
      </c>
      <c r="G20" s="9" t="s">
        <v>5549</v>
      </c>
      <c r="H20" s="9" t="s">
        <v>5550</v>
      </c>
      <c r="I20" s="9" t="s">
        <v>5551</v>
      </c>
      <c r="J20" s="9" t="s">
        <v>5552</v>
      </c>
      <c r="K20" s="9" t="s">
        <v>5553</v>
      </c>
      <c r="L20" s="9" t="s">
        <v>5554</v>
      </c>
      <c r="M20" s="9" t="s">
        <v>2930</v>
      </c>
      <c r="N20" s="9" t="s">
        <v>5555</v>
      </c>
    </row>
    <row r="21" spans="2:14" ht="25.2" x14ac:dyDescent="0.3">
      <c r="B21" s="6" t="s">
        <v>183</v>
      </c>
      <c r="C21" s="6" t="s">
        <v>46</v>
      </c>
      <c r="D21" s="6" t="s">
        <v>1621</v>
      </c>
      <c r="E21" s="9" t="s">
        <v>5556</v>
      </c>
      <c r="F21" s="9" t="s">
        <v>1662</v>
      </c>
      <c r="G21" s="9" t="s">
        <v>1661</v>
      </c>
      <c r="H21" s="9" t="s">
        <v>5557</v>
      </c>
      <c r="I21" s="9" t="s">
        <v>1660</v>
      </c>
      <c r="J21" s="9" t="s">
        <v>5558</v>
      </c>
      <c r="K21" s="9" t="s">
        <v>5559</v>
      </c>
      <c r="L21" s="9" t="s">
        <v>5560</v>
      </c>
      <c r="M21" s="9" t="s">
        <v>2931</v>
      </c>
      <c r="N21" s="9" t="s">
        <v>5561</v>
      </c>
    </row>
    <row r="22" spans="2:14" ht="25.2" x14ac:dyDescent="0.3">
      <c r="B22" s="6" t="s">
        <v>183</v>
      </c>
      <c r="C22" s="6" t="s">
        <v>46</v>
      </c>
      <c r="D22" s="6" t="s">
        <v>1626</v>
      </c>
      <c r="E22" s="9" t="s">
        <v>5562</v>
      </c>
      <c r="F22" s="9" t="s">
        <v>1600</v>
      </c>
      <c r="G22" s="9" t="s">
        <v>878</v>
      </c>
      <c r="H22" s="9" t="s">
        <v>5543</v>
      </c>
      <c r="I22" s="9" t="s">
        <v>2336</v>
      </c>
      <c r="J22" s="9" t="s">
        <v>5563</v>
      </c>
      <c r="K22" s="9" t="s">
        <v>5564</v>
      </c>
      <c r="L22" s="9" t="s">
        <v>5565</v>
      </c>
      <c r="M22" s="9" t="s">
        <v>2932</v>
      </c>
      <c r="N22" s="9" t="s">
        <v>5566</v>
      </c>
    </row>
    <row r="23" spans="2:14" ht="25.2" x14ac:dyDescent="0.3">
      <c r="B23" s="6" t="s">
        <v>183</v>
      </c>
      <c r="C23" s="6" t="s">
        <v>46</v>
      </c>
      <c r="D23" s="6" t="s">
        <v>1631</v>
      </c>
      <c r="E23" s="9" t="s">
        <v>5567</v>
      </c>
      <c r="F23" s="9" t="s">
        <v>1705</v>
      </c>
      <c r="G23" s="9" t="s">
        <v>1667</v>
      </c>
      <c r="H23" s="9" t="s">
        <v>5568</v>
      </c>
      <c r="I23" s="9" t="s">
        <v>1667</v>
      </c>
      <c r="J23" s="9" t="s">
        <v>5568</v>
      </c>
      <c r="K23" s="9" t="s">
        <v>5569</v>
      </c>
      <c r="L23" s="9" t="s">
        <v>5570</v>
      </c>
      <c r="M23" s="9" t="s">
        <v>2475</v>
      </c>
      <c r="N23" s="9" t="s">
        <v>5571</v>
      </c>
    </row>
    <row r="24" spans="2:14" ht="25.2" x14ac:dyDescent="0.3">
      <c r="B24" s="6" t="s">
        <v>186</v>
      </c>
      <c r="C24" s="6" t="s">
        <v>50</v>
      </c>
      <c r="D24" s="6" t="s">
        <v>1621</v>
      </c>
      <c r="E24" s="9" t="s">
        <v>5572</v>
      </c>
      <c r="F24" s="9" t="s">
        <v>1586</v>
      </c>
      <c r="G24" s="9" t="s">
        <v>95</v>
      </c>
      <c r="H24" s="9" t="s">
        <v>5537</v>
      </c>
      <c r="I24" s="9" t="s">
        <v>1042</v>
      </c>
      <c r="J24" s="9" t="s">
        <v>5557</v>
      </c>
      <c r="K24" s="9" t="s">
        <v>1668</v>
      </c>
      <c r="L24" s="9" t="s">
        <v>5558</v>
      </c>
      <c r="M24" s="9" t="s">
        <v>1042</v>
      </c>
      <c r="N24" s="9" t="s">
        <v>5557</v>
      </c>
    </row>
    <row r="25" spans="2:14" ht="25.2" x14ac:dyDescent="0.3">
      <c r="B25" s="6" t="s">
        <v>186</v>
      </c>
      <c r="C25" s="6" t="s">
        <v>50</v>
      </c>
      <c r="D25" s="6" t="s">
        <v>1626</v>
      </c>
      <c r="E25" s="9" t="s">
        <v>5573</v>
      </c>
      <c r="F25" s="9" t="s">
        <v>1586</v>
      </c>
      <c r="G25" s="9" t="s">
        <v>95</v>
      </c>
      <c r="H25" s="9" t="s">
        <v>5543</v>
      </c>
      <c r="I25" s="9" t="s">
        <v>1042</v>
      </c>
      <c r="J25" s="9" t="s">
        <v>5547</v>
      </c>
      <c r="K25" s="9" t="s">
        <v>1668</v>
      </c>
      <c r="L25" s="9" t="s">
        <v>5566</v>
      </c>
      <c r="M25" s="9" t="s">
        <v>1042</v>
      </c>
      <c r="N25" s="9" t="s">
        <v>5547</v>
      </c>
    </row>
    <row r="26" spans="2:14" ht="25.2" x14ac:dyDescent="0.3">
      <c r="B26" s="6" t="s">
        <v>186</v>
      </c>
      <c r="C26" s="6" t="s">
        <v>50</v>
      </c>
      <c r="D26" s="6" t="s">
        <v>1631</v>
      </c>
      <c r="E26" s="9" t="s">
        <v>5574</v>
      </c>
      <c r="F26" s="9" t="s">
        <v>3429</v>
      </c>
      <c r="G26" s="9" t="s">
        <v>3430</v>
      </c>
      <c r="H26" s="9" t="s">
        <v>5574</v>
      </c>
      <c r="I26" s="9" t="s">
        <v>3430</v>
      </c>
      <c r="J26" s="9" t="s">
        <v>5574</v>
      </c>
      <c r="K26" s="9" t="s">
        <v>3430</v>
      </c>
      <c r="L26" s="9" t="s">
        <v>5574</v>
      </c>
      <c r="M26" s="9" t="s">
        <v>3430</v>
      </c>
      <c r="N26" s="9" t="s">
        <v>5574</v>
      </c>
    </row>
  </sheetData>
  <mergeCells count="12">
    <mergeCell ref="B7:N7"/>
    <mergeCell ref="B17:N17"/>
    <mergeCell ref="G4:N4"/>
    <mergeCell ref="G5:H5"/>
    <mergeCell ref="I5:J5"/>
    <mergeCell ref="K5:L5"/>
    <mergeCell ref="M5:N5"/>
    <mergeCell ref="B4:B6"/>
    <mergeCell ref="C4:C6"/>
    <mergeCell ref="D4:D6"/>
    <mergeCell ref="E4:E6"/>
    <mergeCell ref="F4:F6"/>
  </mergeCells>
  <pageMargins left="0.7" right="0.7" top="0.75" bottom="0.75" header="0.3" footer="0.3"/>
  <pageSetup paperSize="9" orientation="portrait" horizontalDpi="300" verticalDpi="30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NET-DIAL'!A1", "Zurück")</f>
        <v>Zurück</v>
      </c>
    </row>
    <row r="3" spans="1:6" x14ac:dyDescent="0.3">
      <c r="B3" s="7" t="s">
        <v>5020</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3429</v>
      </c>
      <c r="D6" s="9" t="s">
        <v>3429</v>
      </c>
      <c r="E6" s="9" t="s">
        <v>5008</v>
      </c>
      <c r="F6" s="9" t="s">
        <v>3429</v>
      </c>
    </row>
    <row r="7" spans="1:6" x14ac:dyDescent="0.3">
      <c r="B7" s="10" t="s">
        <v>4873</v>
      </c>
      <c r="C7" s="9" t="s">
        <v>3429</v>
      </c>
      <c r="D7" s="9" t="s">
        <v>3429</v>
      </c>
      <c r="E7" s="9" t="s">
        <v>5008</v>
      </c>
      <c r="F7" s="9" t="s">
        <v>4530</v>
      </c>
    </row>
    <row r="8" spans="1:6" x14ac:dyDescent="0.3">
      <c r="B8" s="10" t="s">
        <v>4532</v>
      </c>
      <c r="C8" s="9" t="s">
        <v>3429</v>
      </c>
      <c r="D8" s="9" t="s">
        <v>3429</v>
      </c>
      <c r="E8" s="9" t="s">
        <v>5009</v>
      </c>
      <c r="F8" s="9" t="s">
        <v>5010</v>
      </c>
    </row>
    <row r="9" spans="1:6" x14ac:dyDescent="0.3">
      <c r="B9" s="9" t="s">
        <v>4535</v>
      </c>
      <c r="C9" s="9" t="s">
        <v>3429</v>
      </c>
      <c r="D9" s="9" t="s">
        <v>3429</v>
      </c>
      <c r="E9" s="9" t="s">
        <v>1580</v>
      </c>
      <c r="F9" s="9" t="s">
        <v>4536</v>
      </c>
    </row>
    <row r="10" spans="1:6" x14ac:dyDescent="0.3">
      <c r="B10" s="10" t="s">
        <v>4537</v>
      </c>
      <c r="C10" s="9" t="s">
        <v>3429</v>
      </c>
      <c r="D10" s="9" t="s">
        <v>3429</v>
      </c>
      <c r="E10" s="9" t="s">
        <v>5009</v>
      </c>
      <c r="F10" s="9" t="s">
        <v>4530</v>
      </c>
    </row>
    <row r="11" spans="1:6" x14ac:dyDescent="0.3">
      <c r="B11" s="9" t="s">
        <v>4879</v>
      </c>
      <c r="C11" s="9" t="s">
        <v>3429</v>
      </c>
      <c r="D11" s="9" t="s">
        <v>3429</v>
      </c>
      <c r="E11" s="9" t="s">
        <v>5009</v>
      </c>
      <c r="F11" s="9" t="s">
        <v>4530</v>
      </c>
    </row>
    <row r="12" spans="1:6" x14ac:dyDescent="0.3">
      <c r="B12" s="9" t="s">
        <v>4880</v>
      </c>
      <c r="C12" s="9" t="s">
        <v>3429</v>
      </c>
      <c r="D12" s="9" t="s">
        <v>3429</v>
      </c>
      <c r="E12" s="9" t="s">
        <v>1580</v>
      </c>
      <c r="F12" s="9" t="s">
        <v>4536</v>
      </c>
    </row>
    <row r="13" spans="1:6" x14ac:dyDescent="0.3">
      <c r="B13" s="9" t="s">
        <v>4538</v>
      </c>
      <c r="C13" s="9" t="s">
        <v>3429</v>
      </c>
      <c r="D13" s="9" t="s">
        <v>3429</v>
      </c>
      <c r="E13" s="9" t="s">
        <v>1580</v>
      </c>
      <c r="F13" s="9" t="s">
        <v>4536</v>
      </c>
    </row>
    <row r="14" spans="1:6" x14ac:dyDescent="0.3">
      <c r="B14" s="23" t="s">
        <v>4539</v>
      </c>
      <c r="C14" s="24" t="s">
        <v>3429</v>
      </c>
      <c r="D14" s="24" t="s">
        <v>3429</v>
      </c>
      <c r="E14" s="24" t="s">
        <v>4523</v>
      </c>
      <c r="F14" s="24" t="s">
        <v>4523</v>
      </c>
    </row>
    <row r="15" spans="1:6" x14ac:dyDescent="0.3">
      <c r="B15" s="6" t="s">
        <v>4540</v>
      </c>
      <c r="C15" s="9" t="s">
        <v>3429</v>
      </c>
      <c r="D15" s="9" t="s">
        <v>3429</v>
      </c>
      <c r="E15" s="9" t="s">
        <v>3947</v>
      </c>
      <c r="F15" s="9" t="s">
        <v>4631</v>
      </c>
    </row>
    <row r="16" spans="1:6" x14ac:dyDescent="0.3">
      <c r="B16" s="6" t="s">
        <v>4543</v>
      </c>
      <c r="C16" s="9" t="s">
        <v>3429</v>
      </c>
      <c r="D16" s="9" t="s">
        <v>3429</v>
      </c>
      <c r="E16" s="9" t="s">
        <v>5011</v>
      </c>
      <c r="F16" s="9" t="s">
        <v>5012</v>
      </c>
    </row>
    <row r="17" spans="2:6" x14ac:dyDescent="0.3">
      <c r="B17" s="9" t="s">
        <v>4546</v>
      </c>
      <c r="C17" s="9" t="s">
        <v>3429</v>
      </c>
      <c r="D17" s="9" t="s">
        <v>3429</v>
      </c>
      <c r="E17" s="9" t="s">
        <v>5011</v>
      </c>
      <c r="F17" s="9" t="s">
        <v>4530</v>
      </c>
    </row>
    <row r="18" spans="2:6" x14ac:dyDescent="0.3">
      <c r="B18" s="9" t="s">
        <v>4547</v>
      </c>
      <c r="C18" s="9" t="s">
        <v>3429</v>
      </c>
      <c r="D18" s="9" t="s">
        <v>3429</v>
      </c>
      <c r="E18" s="9" t="s">
        <v>1683</v>
      </c>
      <c r="F18" s="9" t="s">
        <v>5013</v>
      </c>
    </row>
    <row r="19" spans="2:6" x14ac:dyDescent="0.3">
      <c r="B19" s="9" t="s">
        <v>4548</v>
      </c>
      <c r="C19" s="9" t="s">
        <v>3429</v>
      </c>
      <c r="D19" s="9" t="s">
        <v>3429</v>
      </c>
      <c r="E19" s="9" t="s">
        <v>1580</v>
      </c>
      <c r="F19" s="9" t="s">
        <v>4536</v>
      </c>
    </row>
    <row r="20" spans="2:6" x14ac:dyDescent="0.3">
      <c r="B20" s="6" t="s">
        <v>4549</v>
      </c>
      <c r="C20" s="9" t="s">
        <v>3429</v>
      </c>
      <c r="D20" s="9" t="s">
        <v>3429</v>
      </c>
      <c r="E20" s="9" t="s">
        <v>1586</v>
      </c>
      <c r="F20" s="9" t="s">
        <v>5014</v>
      </c>
    </row>
    <row r="21" spans="2:6" x14ac:dyDescent="0.3">
      <c r="B21" s="23" t="s">
        <v>4550</v>
      </c>
      <c r="C21" s="24" t="s">
        <v>3429</v>
      </c>
      <c r="D21" s="24" t="s">
        <v>3429</v>
      </c>
      <c r="E21" s="24" t="s">
        <v>4523</v>
      </c>
      <c r="F21" s="24" t="s">
        <v>4523</v>
      </c>
    </row>
    <row r="22" spans="2:6" x14ac:dyDescent="0.3">
      <c r="B22" s="6" t="s">
        <v>4551</v>
      </c>
      <c r="C22" s="9" t="s">
        <v>3429</v>
      </c>
      <c r="D22" s="9" t="s">
        <v>3429</v>
      </c>
      <c r="E22" s="9" t="s">
        <v>5015</v>
      </c>
      <c r="F22" s="9" t="s">
        <v>5016</v>
      </c>
    </row>
    <row r="23" spans="2:6" x14ac:dyDescent="0.3">
      <c r="B23" s="6" t="s">
        <v>4553</v>
      </c>
      <c r="C23" s="9" t="s">
        <v>3429</v>
      </c>
      <c r="D23" s="9" t="s">
        <v>3429</v>
      </c>
      <c r="E23" s="9" t="s">
        <v>1721</v>
      </c>
      <c r="F23" s="9" t="s">
        <v>5017</v>
      </c>
    </row>
    <row r="24" spans="2:6" x14ac:dyDescent="0.3">
      <c r="B24" s="6" t="s">
        <v>4898</v>
      </c>
      <c r="C24" s="9" t="s">
        <v>3429</v>
      </c>
      <c r="D24" s="9" t="s">
        <v>3429</v>
      </c>
      <c r="E24" s="9" t="s">
        <v>1716</v>
      </c>
      <c r="F24" s="9" t="s">
        <v>5018</v>
      </c>
    </row>
    <row r="25" spans="2:6" x14ac:dyDescent="0.3">
      <c r="B25" s="6" t="s">
        <v>4556</v>
      </c>
      <c r="C25" s="9" t="s">
        <v>3429</v>
      </c>
      <c r="D25" s="9" t="s">
        <v>3429</v>
      </c>
      <c r="E25" s="9" t="s">
        <v>4245</v>
      </c>
      <c r="F25" s="9" t="s">
        <v>5019</v>
      </c>
    </row>
    <row r="26" spans="2:6" x14ac:dyDescent="0.3">
      <c r="B26" s="23" t="s">
        <v>4558</v>
      </c>
      <c r="C26" s="24" t="s">
        <v>3429</v>
      </c>
      <c r="D26" s="24" t="s">
        <v>3429</v>
      </c>
      <c r="E26" s="24" t="s">
        <v>4523</v>
      </c>
      <c r="F26" s="24" t="s">
        <v>4523</v>
      </c>
    </row>
    <row r="27" spans="2:6" x14ac:dyDescent="0.3">
      <c r="B27" s="6" t="s">
        <v>4444</v>
      </c>
      <c r="C27" s="9" t="s">
        <v>3429</v>
      </c>
      <c r="D27" s="9" t="s">
        <v>3429</v>
      </c>
      <c r="E27" s="9" t="s">
        <v>1696</v>
      </c>
      <c r="F27" s="9" t="s">
        <v>4559</v>
      </c>
    </row>
    <row r="28" spans="2:6" x14ac:dyDescent="0.3">
      <c r="B28" s="6" t="s">
        <v>3288</v>
      </c>
      <c r="C28" s="9" t="s">
        <v>3429</v>
      </c>
      <c r="D28" s="9" t="s">
        <v>3429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P27"/>
  <sheetViews>
    <sheetView workbookViewId="0"/>
  </sheetViews>
  <sheetFormatPr baseColWidth="10" defaultRowHeight="14.4" x14ac:dyDescent="0.3"/>
  <cols>
    <col min="2" max="2" width="9.6640625" customWidth="1"/>
    <col min="3" max="3" width="70.109375" customWidth="1"/>
    <col min="4" max="4" width="17" customWidth="1"/>
    <col min="5" max="5" width="64.6640625" customWidth="1"/>
    <col min="6" max="6" width="22.6640625" customWidth="1"/>
    <col min="7" max="8" width="47.6640625" customWidth="1"/>
    <col min="9" max="9" width="40.6640625" customWidth="1"/>
    <col min="10" max="10" width="35.6640625" customWidth="1"/>
    <col min="11" max="11" width="40.6640625" customWidth="1"/>
    <col min="12" max="12" width="33.6640625" customWidth="1"/>
    <col min="13" max="13" width="40.6640625" customWidth="1"/>
    <col min="14" max="14" width="32.6640625" customWidth="1"/>
    <col min="15" max="15" width="40.6640625" customWidth="1"/>
    <col min="16" max="16" width="32.6640625" customWidth="1"/>
  </cols>
  <sheetData>
    <row r="1" spans="1:16" x14ac:dyDescent="0.3">
      <c r="A1" s="2" t="str">
        <f>HYPERLINK("#'Auswahl Auswertungsmodul'!A1", "Zurück zum Start")</f>
        <v>Zurück zum Start</v>
      </c>
    </row>
    <row r="2" spans="1:16" x14ac:dyDescent="0.3">
      <c r="A2" s="2" t="str">
        <f>HYPERLINK("#'Auswahl NET-DIAL'!A1", "Zurück")</f>
        <v>Zurück</v>
      </c>
    </row>
    <row r="3" spans="1:16" x14ac:dyDescent="0.3">
      <c r="B3" s="7" t="s">
        <v>6087</v>
      </c>
    </row>
    <row r="4" spans="1:16" x14ac:dyDescent="0.3">
      <c r="B4" s="25" t="s">
        <v>35</v>
      </c>
      <c r="C4" s="25" t="s">
        <v>394</v>
      </c>
      <c r="D4" s="25" t="s">
        <v>1619</v>
      </c>
      <c r="E4" s="28" t="s">
        <v>5880</v>
      </c>
      <c r="F4" s="28" t="s">
        <v>5451</v>
      </c>
      <c r="G4" s="21" t="s">
        <v>5452</v>
      </c>
      <c r="H4" s="25" t="s">
        <v>5452</v>
      </c>
      <c r="I4" s="25" t="s">
        <v>5452</v>
      </c>
      <c r="J4" s="25" t="s">
        <v>5452</v>
      </c>
      <c r="K4" s="25" t="s">
        <v>5452</v>
      </c>
      <c r="L4" s="25" t="s">
        <v>5452</v>
      </c>
      <c r="M4" s="25" t="s">
        <v>5452</v>
      </c>
      <c r="N4" s="25" t="s">
        <v>5452</v>
      </c>
      <c r="O4" s="25" t="s">
        <v>5452</v>
      </c>
      <c r="P4" s="25" t="s">
        <v>5452</v>
      </c>
    </row>
    <row r="5" spans="1:16" x14ac:dyDescent="0.3">
      <c r="B5" s="26"/>
      <c r="C5" s="26"/>
      <c r="D5" s="26"/>
      <c r="E5" s="26"/>
      <c r="F5" s="26"/>
      <c r="G5" s="26" t="s">
        <v>4549</v>
      </c>
      <c r="H5" s="26" t="s">
        <v>4549</v>
      </c>
      <c r="I5" s="26" t="s">
        <v>5453</v>
      </c>
      <c r="J5" s="26" t="s">
        <v>5453</v>
      </c>
      <c r="K5" s="26" t="s">
        <v>5454</v>
      </c>
      <c r="L5" s="26" t="s">
        <v>5454</v>
      </c>
      <c r="M5" s="26" t="s">
        <v>4425</v>
      </c>
      <c r="N5" s="26" t="s">
        <v>4425</v>
      </c>
      <c r="O5" s="26" t="s">
        <v>4556</v>
      </c>
      <c r="P5" s="26" t="s">
        <v>4556</v>
      </c>
    </row>
    <row r="6" spans="1:16" x14ac:dyDescent="0.3">
      <c r="B6" s="27"/>
      <c r="C6" s="27"/>
      <c r="D6" s="27"/>
      <c r="E6" s="27"/>
      <c r="F6" s="27"/>
      <c r="G6" s="8" t="s">
        <v>5455</v>
      </c>
      <c r="H6" s="8" t="s">
        <v>5881</v>
      </c>
      <c r="I6" s="8" t="s">
        <v>5455</v>
      </c>
      <c r="J6" s="8" t="s">
        <v>5881</v>
      </c>
      <c r="K6" s="8" t="s">
        <v>5455</v>
      </c>
      <c r="L6" s="8" t="s">
        <v>5881</v>
      </c>
      <c r="M6" s="8" t="s">
        <v>5455</v>
      </c>
      <c r="N6" s="8" t="s">
        <v>5881</v>
      </c>
      <c r="O6" s="8" t="s">
        <v>5455</v>
      </c>
      <c r="P6" s="8" t="s">
        <v>5881</v>
      </c>
    </row>
    <row r="7" spans="1:16" ht="25.2" x14ac:dyDescent="0.3">
      <c r="B7" s="6" t="s">
        <v>582</v>
      </c>
      <c r="C7" s="6" t="s">
        <v>583</v>
      </c>
      <c r="D7" s="6" t="s">
        <v>1621</v>
      </c>
      <c r="E7" s="9" t="s">
        <v>5973</v>
      </c>
      <c r="F7" s="9" t="s">
        <v>1580</v>
      </c>
      <c r="G7" s="9" t="s">
        <v>51</v>
      </c>
      <c r="H7" s="9" t="s">
        <v>5973</v>
      </c>
      <c r="I7" s="9" t="s">
        <v>51</v>
      </c>
      <c r="J7" s="9" t="s">
        <v>5973</v>
      </c>
      <c r="K7" s="9" t="s">
        <v>51</v>
      </c>
      <c r="L7" s="9" t="s">
        <v>5973</v>
      </c>
      <c r="M7" s="9" t="s">
        <v>51</v>
      </c>
      <c r="N7" s="9" t="s">
        <v>5973</v>
      </c>
      <c r="O7" s="9" t="s">
        <v>51</v>
      </c>
      <c r="P7" s="9" t="s">
        <v>5973</v>
      </c>
    </row>
    <row r="8" spans="1:16" ht="25.2" x14ac:dyDescent="0.3">
      <c r="B8" s="6" t="s">
        <v>582</v>
      </c>
      <c r="C8" s="6" t="s">
        <v>583</v>
      </c>
      <c r="D8" s="6" t="s">
        <v>1626</v>
      </c>
      <c r="E8" s="9" t="s">
        <v>5974</v>
      </c>
      <c r="F8" s="9" t="s">
        <v>3429</v>
      </c>
      <c r="G8" s="9" t="s">
        <v>3430</v>
      </c>
      <c r="H8" s="9" t="s">
        <v>5974</v>
      </c>
      <c r="I8" s="9" t="s">
        <v>3430</v>
      </c>
      <c r="J8" s="9" t="s">
        <v>5974</v>
      </c>
      <c r="K8" s="9" t="s">
        <v>3430</v>
      </c>
      <c r="L8" s="9" t="s">
        <v>5974</v>
      </c>
      <c r="M8" s="9" t="s">
        <v>3430</v>
      </c>
      <c r="N8" s="9" t="s">
        <v>5974</v>
      </c>
      <c r="O8" s="9" t="s">
        <v>3430</v>
      </c>
      <c r="P8" s="9" t="s">
        <v>5974</v>
      </c>
    </row>
    <row r="9" spans="1:16" ht="25.2" x14ac:dyDescent="0.3">
      <c r="B9" s="6" t="s">
        <v>582</v>
      </c>
      <c r="C9" s="6" t="s">
        <v>583</v>
      </c>
      <c r="D9" s="6" t="s">
        <v>1631</v>
      </c>
      <c r="E9" s="9" t="s">
        <v>5975</v>
      </c>
      <c r="F9" s="9" t="s">
        <v>3429</v>
      </c>
      <c r="G9" s="9" t="s">
        <v>3430</v>
      </c>
      <c r="H9" s="9" t="s">
        <v>5975</v>
      </c>
      <c r="I9" s="9" t="s">
        <v>3430</v>
      </c>
      <c r="J9" s="9" t="s">
        <v>5975</v>
      </c>
      <c r="K9" s="9" t="s">
        <v>3430</v>
      </c>
      <c r="L9" s="9" t="s">
        <v>5975</v>
      </c>
      <c r="M9" s="9" t="s">
        <v>3430</v>
      </c>
      <c r="N9" s="9" t="s">
        <v>5975</v>
      </c>
      <c r="O9" s="9" t="s">
        <v>3430</v>
      </c>
      <c r="P9" s="9" t="s">
        <v>5975</v>
      </c>
    </row>
    <row r="10" spans="1:16" ht="25.2" x14ac:dyDescent="0.3">
      <c r="B10" s="6" t="s">
        <v>584</v>
      </c>
      <c r="C10" s="6" t="s">
        <v>585</v>
      </c>
      <c r="D10" s="6" t="s">
        <v>1621</v>
      </c>
      <c r="E10" s="9" t="s">
        <v>5976</v>
      </c>
      <c r="F10" s="9" t="s">
        <v>1739</v>
      </c>
      <c r="G10" s="9" t="s">
        <v>338</v>
      </c>
      <c r="H10" s="9" t="s">
        <v>5977</v>
      </c>
      <c r="I10" s="9" t="s">
        <v>5978</v>
      </c>
      <c r="J10" s="9" t="s">
        <v>5979</v>
      </c>
      <c r="K10" s="9" t="s">
        <v>5980</v>
      </c>
      <c r="L10" s="9" t="s">
        <v>5981</v>
      </c>
      <c r="M10" s="9" t="s">
        <v>5982</v>
      </c>
      <c r="N10" s="9" t="s">
        <v>5983</v>
      </c>
      <c r="O10" s="9" t="s">
        <v>3028</v>
      </c>
      <c r="P10" s="9" t="s">
        <v>5984</v>
      </c>
    </row>
    <row r="11" spans="1:16" ht="25.2" x14ac:dyDescent="0.3">
      <c r="B11" s="6" t="s">
        <v>584</v>
      </c>
      <c r="C11" s="6" t="s">
        <v>585</v>
      </c>
      <c r="D11" s="6" t="s">
        <v>1626</v>
      </c>
      <c r="E11" s="9" t="s">
        <v>5985</v>
      </c>
      <c r="F11" s="9" t="s">
        <v>1614</v>
      </c>
      <c r="G11" s="9" t="s">
        <v>1885</v>
      </c>
      <c r="H11" s="9" t="s">
        <v>5986</v>
      </c>
      <c r="I11" s="9" t="s">
        <v>5987</v>
      </c>
      <c r="J11" s="9" t="s">
        <v>5988</v>
      </c>
      <c r="K11" s="9" t="s">
        <v>1886</v>
      </c>
      <c r="L11" s="9" t="s">
        <v>5989</v>
      </c>
      <c r="M11" s="9" t="s">
        <v>1885</v>
      </c>
      <c r="N11" s="9" t="s">
        <v>5986</v>
      </c>
      <c r="O11" s="9" t="s">
        <v>1886</v>
      </c>
      <c r="P11" s="9" t="s">
        <v>5989</v>
      </c>
    </row>
    <row r="12" spans="1:16" ht="25.2" x14ac:dyDescent="0.3">
      <c r="B12" s="6" t="s">
        <v>584</v>
      </c>
      <c r="C12" s="6" t="s">
        <v>585</v>
      </c>
      <c r="D12" s="6" t="s">
        <v>1631</v>
      </c>
      <c r="E12" s="9" t="s">
        <v>5990</v>
      </c>
      <c r="F12" s="9" t="s">
        <v>1871</v>
      </c>
      <c r="G12" s="9" t="s">
        <v>1888</v>
      </c>
      <c r="H12" s="9" t="s">
        <v>5991</v>
      </c>
      <c r="I12" s="9" t="s">
        <v>5992</v>
      </c>
      <c r="J12" s="9" t="s">
        <v>5993</v>
      </c>
      <c r="K12" s="9" t="s">
        <v>2475</v>
      </c>
      <c r="L12" s="9" t="s">
        <v>5994</v>
      </c>
      <c r="M12" s="9" t="s">
        <v>1887</v>
      </c>
      <c r="N12" s="9" t="s">
        <v>5995</v>
      </c>
      <c r="O12" s="9" t="s">
        <v>1666</v>
      </c>
      <c r="P12" s="9" t="s">
        <v>5996</v>
      </c>
    </row>
    <row r="13" spans="1:16" ht="25.2" x14ac:dyDescent="0.3">
      <c r="B13" s="6" t="s">
        <v>586</v>
      </c>
      <c r="C13" s="6" t="s">
        <v>587</v>
      </c>
      <c r="D13" s="6" t="s">
        <v>1621</v>
      </c>
      <c r="E13" s="9" t="s">
        <v>5997</v>
      </c>
      <c r="F13" s="9" t="s">
        <v>1662</v>
      </c>
      <c r="G13" s="9" t="s">
        <v>589</v>
      </c>
      <c r="H13" s="9" t="s">
        <v>5998</v>
      </c>
      <c r="I13" s="9" t="s">
        <v>5999</v>
      </c>
      <c r="J13" s="9" t="s">
        <v>6000</v>
      </c>
      <c r="K13" s="9" t="s">
        <v>2476</v>
      </c>
      <c r="L13" s="9" t="s">
        <v>6001</v>
      </c>
      <c r="M13" s="9" t="s">
        <v>1890</v>
      </c>
      <c r="N13" s="9" t="s">
        <v>6002</v>
      </c>
      <c r="O13" s="9" t="s">
        <v>3029</v>
      </c>
      <c r="P13" s="9" t="s">
        <v>6003</v>
      </c>
    </row>
    <row r="14" spans="1:16" ht="25.2" x14ac:dyDescent="0.3">
      <c r="B14" s="6" t="s">
        <v>586</v>
      </c>
      <c r="C14" s="6" t="s">
        <v>587</v>
      </c>
      <c r="D14" s="6" t="s">
        <v>1626</v>
      </c>
      <c r="E14" s="9" t="s">
        <v>6004</v>
      </c>
      <c r="F14" s="9" t="s">
        <v>1678</v>
      </c>
      <c r="G14" s="9" t="s">
        <v>734</v>
      </c>
      <c r="H14" s="9" t="s">
        <v>6005</v>
      </c>
      <c r="I14" s="9" t="s">
        <v>6006</v>
      </c>
      <c r="J14" s="9" t="s">
        <v>6007</v>
      </c>
      <c r="K14" s="9" t="s">
        <v>1330</v>
      </c>
      <c r="L14" s="9" t="s">
        <v>6008</v>
      </c>
      <c r="M14" s="9" t="s">
        <v>1330</v>
      </c>
      <c r="N14" s="9" t="s">
        <v>6008</v>
      </c>
      <c r="O14" s="9" t="s">
        <v>2035</v>
      </c>
      <c r="P14" s="9" t="s">
        <v>6009</v>
      </c>
    </row>
    <row r="15" spans="1:16" ht="25.2" x14ac:dyDescent="0.3">
      <c r="B15" s="6" t="s">
        <v>586</v>
      </c>
      <c r="C15" s="6" t="s">
        <v>587</v>
      </c>
      <c r="D15" s="6" t="s">
        <v>1631</v>
      </c>
      <c r="E15" s="9" t="s">
        <v>6010</v>
      </c>
      <c r="F15" s="9" t="s">
        <v>1680</v>
      </c>
      <c r="G15" s="9" t="s">
        <v>665</v>
      </c>
      <c r="H15" s="9" t="s">
        <v>6011</v>
      </c>
      <c r="I15" s="9" t="s">
        <v>1245</v>
      </c>
      <c r="J15" s="9" t="s">
        <v>6012</v>
      </c>
      <c r="K15" s="9" t="s">
        <v>2481</v>
      </c>
      <c r="L15" s="9" t="s">
        <v>6013</v>
      </c>
      <c r="M15" s="9" t="s">
        <v>1638</v>
      </c>
      <c r="N15" s="9" t="s">
        <v>6014</v>
      </c>
      <c r="O15" s="9" t="s">
        <v>2481</v>
      </c>
      <c r="P15" s="9" t="s">
        <v>6013</v>
      </c>
    </row>
    <row r="16" spans="1:16" ht="25.2" x14ac:dyDescent="0.3">
      <c r="B16" s="6" t="s">
        <v>590</v>
      </c>
      <c r="C16" s="6" t="s">
        <v>591</v>
      </c>
      <c r="D16" s="6" t="s">
        <v>1621</v>
      </c>
      <c r="E16" s="9" t="s">
        <v>6015</v>
      </c>
      <c r="F16" s="9" t="s">
        <v>1696</v>
      </c>
      <c r="G16" s="9" t="s">
        <v>1213</v>
      </c>
      <c r="H16" s="9" t="s">
        <v>6016</v>
      </c>
      <c r="I16" s="9" t="s">
        <v>6017</v>
      </c>
      <c r="J16" s="9" t="s">
        <v>6018</v>
      </c>
      <c r="K16" s="9" t="s">
        <v>2073</v>
      </c>
      <c r="L16" s="9" t="s">
        <v>6019</v>
      </c>
      <c r="M16" s="9" t="s">
        <v>1378</v>
      </c>
      <c r="N16" s="9" t="s">
        <v>6020</v>
      </c>
      <c r="O16" s="9" t="s">
        <v>1378</v>
      </c>
      <c r="P16" s="9" t="s">
        <v>6020</v>
      </c>
    </row>
    <row r="17" spans="2:16" ht="25.2" x14ac:dyDescent="0.3">
      <c r="B17" s="6" t="s">
        <v>590</v>
      </c>
      <c r="C17" s="6" t="s">
        <v>591</v>
      </c>
      <c r="D17" s="6" t="s">
        <v>1626</v>
      </c>
      <c r="E17" s="9" t="s">
        <v>6021</v>
      </c>
      <c r="F17" s="9" t="s">
        <v>1683</v>
      </c>
      <c r="G17" s="9" t="s">
        <v>54</v>
      </c>
      <c r="H17" s="9" t="s">
        <v>6022</v>
      </c>
      <c r="I17" s="9" t="s">
        <v>1763</v>
      </c>
      <c r="J17" s="9" t="s">
        <v>6023</v>
      </c>
      <c r="K17" s="9" t="s">
        <v>1893</v>
      </c>
      <c r="L17" s="9" t="s">
        <v>6024</v>
      </c>
      <c r="M17" s="9" t="s">
        <v>1893</v>
      </c>
      <c r="N17" s="9" t="s">
        <v>6024</v>
      </c>
      <c r="O17" s="9" t="s">
        <v>1893</v>
      </c>
      <c r="P17" s="9" t="s">
        <v>6024</v>
      </c>
    </row>
    <row r="18" spans="2:16" ht="25.2" x14ac:dyDescent="0.3">
      <c r="B18" s="6" t="s">
        <v>590</v>
      </c>
      <c r="C18" s="6" t="s">
        <v>591</v>
      </c>
      <c r="D18" s="6" t="s">
        <v>1631</v>
      </c>
      <c r="E18" s="9" t="s">
        <v>6025</v>
      </c>
      <c r="F18" s="9" t="s">
        <v>1680</v>
      </c>
      <c r="G18" s="9" t="s">
        <v>1895</v>
      </c>
      <c r="H18" s="9" t="s">
        <v>6026</v>
      </c>
      <c r="I18" s="9" t="s">
        <v>2011</v>
      </c>
      <c r="J18" s="9" t="s">
        <v>6027</v>
      </c>
      <c r="K18" s="9" t="s">
        <v>1895</v>
      </c>
      <c r="L18" s="9" t="s">
        <v>6026</v>
      </c>
      <c r="M18" s="9" t="s">
        <v>2498</v>
      </c>
      <c r="N18" s="9" t="s">
        <v>6028</v>
      </c>
      <c r="O18" s="9" t="s">
        <v>2498</v>
      </c>
      <c r="P18" s="9" t="s">
        <v>6028</v>
      </c>
    </row>
    <row r="19" spans="2:16" ht="25.2" x14ac:dyDescent="0.3">
      <c r="B19" s="6" t="s">
        <v>594</v>
      </c>
      <c r="C19" s="6" t="s">
        <v>595</v>
      </c>
      <c r="D19" s="6" t="s">
        <v>1621</v>
      </c>
      <c r="E19" s="9" t="s">
        <v>6029</v>
      </c>
      <c r="F19" s="9" t="s">
        <v>6030</v>
      </c>
      <c r="G19" s="9" t="s">
        <v>597</v>
      </c>
      <c r="H19" s="9" t="s">
        <v>6031</v>
      </c>
      <c r="I19" s="9" t="s">
        <v>6032</v>
      </c>
      <c r="J19" s="9" t="s">
        <v>6033</v>
      </c>
      <c r="K19" s="9" t="s">
        <v>1897</v>
      </c>
      <c r="L19" s="9" t="s">
        <v>6019</v>
      </c>
      <c r="M19" s="9" t="s">
        <v>6034</v>
      </c>
      <c r="N19" s="9" t="s">
        <v>6035</v>
      </c>
      <c r="O19" s="9" t="s">
        <v>3032</v>
      </c>
      <c r="P19" s="9" t="s">
        <v>6036</v>
      </c>
    </row>
    <row r="20" spans="2:16" ht="25.2" x14ac:dyDescent="0.3">
      <c r="B20" s="6" t="s">
        <v>594</v>
      </c>
      <c r="C20" s="6" t="s">
        <v>595</v>
      </c>
      <c r="D20" s="6" t="s">
        <v>1626</v>
      </c>
      <c r="E20" s="9" t="s">
        <v>6037</v>
      </c>
      <c r="F20" s="9" t="s">
        <v>3531</v>
      </c>
      <c r="G20" s="9" t="s">
        <v>1899</v>
      </c>
      <c r="H20" s="9" t="s">
        <v>6022</v>
      </c>
      <c r="I20" s="9" t="s">
        <v>6038</v>
      </c>
      <c r="J20" s="9" t="s">
        <v>6039</v>
      </c>
      <c r="K20" s="9" t="s">
        <v>1899</v>
      </c>
      <c r="L20" s="9" t="s">
        <v>6022</v>
      </c>
      <c r="M20" s="9" t="s">
        <v>6040</v>
      </c>
      <c r="N20" s="9" t="s">
        <v>6041</v>
      </c>
      <c r="O20" s="9" t="s">
        <v>2491</v>
      </c>
      <c r="P20" s="9" t="s">
        <v>6042</v>
      </c>
    </row>
    <row r="21" spans="2:16" ht="25.2" x14ac:dyDescent="0.3">
      <c r="B21" s="6" t="s">
        <v>594</v>
      </c>
      <c r="C21" s="6" t="s">
        <v>595</v>
      </c>
      <c r="D21" s="6" t="s">
        <v>1631</v>
      </c>
      <c r="E21" s="9" t="s">
        <v>6043</v>
      </c>
      <c r="F21" s="9" t="s">
        <v>6044</v>
      </c>
      <c r="G21" s="9" t="s">
        <v>1901</v>
      </c>
      <c r="H21" s="9" t="s">
        <v>6045</v>
      </c>
      <c r="I21" s="9" t="s">
        <v>6046</v>
      </c>
      <c r="J21" s="9" t="s">
        <v>6047</v>
      </c>
      <c r="K21" s="9" t="s">
        <v>1902</v>
      </c>
      <c r="L21" s="9" t="s">
        <v>6048</v>
      </c>
      <c r="M21" s="9" t="s">
        <v>6049</v>
      </c>
      <c r="N21" s="9" t="s">
        <v>6050</v>
      </c>
      <c r="O21" s="9" t="s">
        <v>3035</v>
      </c>
      <c r="P21" s="9" t="s">
        <v>6051</v>
      </c>
    </row>
    <row r="22" spans="2:16" ht="25.2" x14ac:dyDescent="0.3">
      <c r="B22" s="6" t="s">
        <v>598</v>
      </c>
      <c r="C22" s="6" t="s">
        <v>599</v>
      </c>
      <c r="D22" s="6" t="s">
        <v>1621</v>
      </c>
      <c r="E22" s="9" t="s">
        <v>6052</v>
      </c>
      <c r="F22" s="9" t="s">
        <v>1871</v>
      </c>
      <c r="G22" s="9" t="s">
        <v>1857</v>
      </c>
      <c r="H22" s="9" t="s">
        <v>6053</v>
      </c>
      <c r="I22" s="9" t="s">
        <v>6054</v>
      </c>
      <c r="J22" s="9" t="s">
        <v>6055</v>
      </c>
      <c r="K22" s="9" t="s">
        <v>3071</v>
      </c>
      <c r="L22" s="9" t="s">
        <v>6056</v>
      </c>
      <c r="M22" s="9" t="s">
        <v>1857</v>
      </c>
      <c r="N22" s="9" t="s">
        <v>6053</v>
      </c>
      <c r="O22" s="9" t="s">
        <v>3036</v>
      </c>
      <c r="P22" s="9" t="s">
        <v>6057</v>
      </c>
    </row>
    <row r="23" spans="2:16" ht="25.2" x14ac:dyDescent="0.3">
      <c r="B23" s="6" t="s">
        <v>598</v>
      </c>
      <c r="C23" s="6" t="s">
        <v>599</v>
      </c>
      <c r="D23" s="6" t="s">
        <v>1626</v>
      </c>
      <c r="E23" s="9" t="s">
        <v>6058</v>
      </c>
      <c r="F23" s="9" t="s">
        <v>1589</v>
      </c>
      <c r="G23" s="9" t="s">
        <v>1895</v>
      </c>
      <c r="H23" s="9" t="s">
        <v>6059</v>
      </c>
      <c r="I23" s="9" t="s">
        <v>6060</v>
      </c>
      <c r="J23" s="9" t="s">
        <v>6061</v>
      </c>
      <c r="K23" s="9" t="s">
        <v>1304</v>
      </c>
      <c r="L23" s="9" t="s">
        <v>6062</v>
      </c>
      <c r="M23" s="9" t="s">
        <v>1895</v>
      </c>
      <c r="N23" s="9" t="s">
        <v>6059</v>
      </c>
      <c r="O23" s="9" t="s">
        <v>2012</v>
      </c>
      <c r="P23" s="9" t="s">
        <v>6063</v>
      </c>
    </row>
    <row r="24" spans="2:16" ht="25.2" x14ac:dyDescent="0.3">
      <c r="B24" s="6" t="s">
        <v>598</v>
      </c>
      <c r="C24" s="6" t="s">
        <v>599</v>
      </c>
      <c r="D24" s="6" t="s">
        <v>1631</v>
      </c>
      <c r="E24" s="9" t="s">
        <v>6064</v>
      </c>
      <c r="F24" s="9" t="s">
        <v>1584</v>
      </c>
      <c r="G24" s="9" t="s">
        <v>149</v>
      </c>
      <c r="H24" s="9" t="s">
        <v>6065</v>
      </c>
      <c r="I24" s="9" t="s">
        <v>6066</v>
      </c>
      <c r="J24" s="9" t="s">
        <v>6067</v>
      </c>
      <c r="K24" s="9" t="s">
        <v>1096</v>
      </c>
      <c r="L24" s="9" t="s">
        <v>6068</v>
      </c>
      <c r="M24" s="9" t="s">
        <v>149</v>
      </c>
      <c r="N24" s="9" t="s">
        <v>6065</v>
      </c>
      <c r="O24" s="9" t="s">
        <v>2101</v>
      </c>
      <c r="P24" s="9" t="s">
        <v>6069</v>
      </c>
    </row>
    <row r="25" spans="2:16" ht="25.2" x14ac:dyDescent="0.3">
      <c r="B25" s="6" t="s">
        <v>600</v>
      </c>
      <c r="C25" s="6" t="s">
        <v>601</v>
      </c>
      <c r="D25" s="6" t="s">
        <v>1621</v>
      </c>
      <c r="E25" s="9" t="s">
        <v>6070</v>
      </c>
      <c r="F25" s="9" t="s">
        <v>1979</v>
      </c>
      <c r="G25" s="9" t="s">
        <v>603</v>
      </c>
      <c r="H25" s="9" t="s">
        <v>6071</v>
      </c>
      <c r="I25" s="9" t="s">
        <v>6072</v>
      </c>
      <c r="J25" s="9" t="s">
        <v>6073</v>
      </c>
      <c r="K25" s="9" t="s">
        <v>6074</v>
      </c>
      <c r="L25" s="9" t="s">
        <v>6075</v>
      </c>
      <c r="M25" s="9" t="s">
        <v>1905</v>
      </c>
      <c r="N25" s="9" t="s">
        <v>6076</v>
      </c>
      <c r="O25" s="9" t="s">
        <v>3037</v>
      </c>
      <c r="P25" s="9" t="s">
        <v>6077</v>
      </c>
    </row>
    <row r="26" spans="2:16" ht="25.2" x14ac:dyDescent="0.3">
      <c r="B26" s="6" t="s">
        <v>600</v>
      </c>
      <c r="C26" s="6" t="s">
        <v>601</v>
      </c>
      <c r="D26" s="6" t="s">
        <v>1626</v>
      </c>
      <c r="E26" s="9" t="s">
        <v>6078</v>
      </c>
      <c r="F26" s="9" t="s">
        <v>1683</v>
      </c>
      <c r="G26" s="9" t="s">
        <v>89</v>
      </c>
      <c r="H26" s="9" t="s">
        <v>195</v>
      </c>
      <c r="I26" s="9" t="s">
        <v>1047</v>
      </c>
      <c r="J26" s="9" t="s">
        <v>998</v>
      </c>
      <c r="K26" s="9" t="s">
        <v>89</v>
      </c>
      <c r="L26" s="9" t="s">
        <v>195</v>
      </c>
      <c r="M26" s="9" t="s">
        <v>89</v>
      </c>
      <c r="N26" s="9" t="s">
        <v>195</v>
      </c>
      <c r="O26" s="9" t="s">
        <v>1092</v>
      </c>
      <c r="P26" s="9" t="s">
        <v>2466</v>
      </c>
    </row>
    <row r="27" spans="2:16" ht="25.2" x14ac:dyDescent="0.3">
      <c r="B27" s="6" t="s">
        <v>600</v>
      </c>
      <c r="C27" s="6" t="s">
        <v>601</v>
      </c>
      <c r="D27" s="6" t="s">
        <v>1631</v>
      </c>
      <c r="E27" s="9" t="s">
        <v>6079</v>
      </c>
      <c r="F27" s="9" t="s">
        <v>1894</v>
      </c>
      <c r="G27" s="9" t="s">
        <v>1907</v>
      </c>
      <c r="H27" s="9" t="s">
        <v>6080</v>
      </c>
      <c r="I27" s="9" t="s">
        <v>6081</v>
      </c>
      <c r="J27" s="9" t="s">
        <v>6082</v>
      </c>
      <c r="K27" s="9" t="s">
        <v>6083</v>
      </c>
      <c r="L27" s="9" t="s">
        <v>6084</v>
      </c>
      <c r="M27" s="9" t="s">
        <v>1909</v>
      </c>
      <c r="N27" s="9" t="s">
        <v>6085</v>
      </c>
      <c r="O27" s="9" t="s">
        <v>3039</v>
      </c>
      <c r="P27" s="9" t="s">
        <v>6086</v>
      </c>
    </row>
  </sheetData>
  <mergeCells count="11">
    <mergeCell ref="G4:P4"/>
    <mergeCell ref="G5:H5"/>
    <mergeCell ref="I5:J5"/>
    <mergeCell ref="K5:L5"/>
    <mergeCell ref="M5:N5"/>
    <mergeCell ref="O5:P5"/>
    <mergeCell ref="B4:B6"/>
    <mergeCell ref="C4:C6"/>
    <mergeCell ref="D4:D6"/>
    <mergeCell ref="E4:E6"/>
    <mergeCell ref="F4:F6"/>
  </mergeCells>
  <pageMargins left="0.7" right="0.7" top="0.75" bottom="0.75" header="0.3" footer="0.3"/>
  <pageSetup paperSize="9" orientation="portrait" horizontalDpi="300" verticalDpi="30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J26"/>
  <sheetViews>
    <sheetView workbookViewId="0"/>
  </sheetViews>
  <sheetFormatPr baseColWidth="10" defaultRowHeight="14.4" x14ac:dyDescent="0.3"/>
  <cols>
    <col min="2" max="2" width="9.6640625" customWidth="1"/>
    <col min="3" max="3" width="70.109375" customWidth="1"/>
    <col min="4" max="4" width="17" customWidth="1"/>
    <col min="5" max="5" width="52.6640625" customWidth="1"/>
    <col min="6" max="6" width="71.6640625" customWidth="1"/>
    <col min="7" max="7" width="85.6640625" customWidth="1"/>
    <col min="8" max="8" width="63.6640625" customWidth="1"/>
    <col min="9" max="9" width="82.6640625" customWidth="1"/>
    <col min="10" max="10" width="93.6640625" customWidth="1"/>
  </cols>
  <sheetData>
    <row r="1" spans="1:10" x14ac:dyDescent="0.3">
      <c r="A1" s="2" t="str">
        <f>HYPERLINK("#'Auswahl Auswertungsmodul'!A1", "Zurück zum Start")</f>
        <v>Zurück zum Start</v>
      </c>
    </row>
    <row r="2" spans="1:10" x14ac:dyDescent="0.3">
      <c r="A2" s="2" t="str">
        <f>HYPERLINK("#'Auswahl NET-DIAL'!A1", "Zurück")</f>
        <v>Zurück</v>
      </c>
    </row>
    <row r="3" spans="1:10" x14ac:dyDescent="0.3">
      <c r="B3" s="7" t="s">
        <v>6914</v>
      </c>
    </row>
    <row r="4" spans="1:10" x14ac:dyDescent="0.3">
      <c r="B4" s="25" t="s">
        <v>35</v>
      </c>
      <c r="C4" s="25" t="s">
        <v>394</v>
      </c>
      <c r="D4" s="25" t="s">
        <v>1619</v>
      </c>
      <c r="E4" s="21" t="s">
        <v>6862</v>
      </c>
      <c r="F4" s="21" t="s">
        <v>6862</v>
      </c>
      <c r="G4" s="21" t="s">
        <v>6862</v>
      </c>
      <c r="H4" s="21" t="s">
        <v>5454</v>
      </c>
      <c r="I4" s="21" t="s">
        <v>5454</v>
      </c>
      <c r="J4" s="21" t="s">
        <v>5454</v>
      </c>
    </row>
    <row r="5" spans="1:10" x14ac:dyDescent="0.3">
      <c r="B5" s="22"/>
      <c r="C5" s="22"/>
      <c r="D5" s="22"/>
      <c r="E5" s="8" t="s">
        <v>6863</v>
      </c>
      <c r="F5" s="8" t="s">
        <v>6864</v>
      </c>
      <c r="G5" s="8" t="s">
        <v>6865</v>
      </c>
      <c r="H5" s="8" t="s">
        <v>6866</v>
      </c>
      <c r="I5" s="8" t="s">
        <v>6867</v>
      </c>
      <c r="J5" s="8" t="s">
        <v>6868</v>
      </c>
    </row>
    <row r="6" spans="1:10" x14ac:dyDescent="0.3">
      <c r="B6" s="6" t="s">
        <v>582</v>
      </c>
      <c r="C6" s="6" t="s">
        <v>583</v>
      </c>
      <c r="D6" s="6" t="s">
        <v>1621</v>
      </c>
      <c r="E6" s="9" t="s">
        <v>1580</v>
      </c>
      <c r="F6" s="9" t="s">
        <v>1580</v>
      </c>
      <c r="G6" s="9" t="s">
        <v>1580</v>
      </c>
      <c r="H6" s="9" t="s">
        <v>1580</v>
      </c>
      <c r="I6" s="9" t="s">
        <v>1580</v>
      </c>
      <c r="J6" s="9" t="s">
        <v>1580</v>
      </c>
    </row>
    <row r="7" spans="1:10" x14ac:dyDescent="0.3">
      <c r="B7" s="6" t="s">
        <v>582</v>
      </c>
      <c r="C7" s="6" t="s">
        <v>583</v>
      </c>
      <c r="D7" s="6" t="s">
        <v>1626</v>
      </c>
      <c r="E7" s="9" t="s">
        <v>1580</v>
      </c>
      <c r="F7" s="9" t="s">
        <v>1580</v>
      </c>
      <c r="G7" s="9" t="s">
        <v>1580</v>
      </c>
      <c r="H7" s="9" t="s">
        <v>1580</v>
      </c>
      <c r="I7" s="9" t="s">
        <v>1580</v>
      </c>
      <c r="J7" s="9" t="s">
        <v>1580</v>
      </c>
    </row>
    <row r="8" spans="1:10" x14ac:dyDescent="0.3">
      <c r="B8" s="6" t="s">
        <v>582</v>
      </c>
      <c r="C8" s="6" t="s">
        <v>583</v>
      </c>
      <c r="D8" s="6" t="s">
        <v>1631</v>
      </c>
      <c r="E8" s="9" t="s">
        <v>1580</v>
      </c>
      <c r="F8" s="9" t="s">
        <v>1580</v>
      </c>
      <c r="G8" s="9" t="s">
        <v>1580</v>
      </c>
      <c r="H8" s="9" t="s">
        <v>1580</v>
      </c>
      <c r="I8" s="9" t="s">
        <v>1580</v>
      </c>
      <c r="J8" s="9" t="s">
        <v>1580</v>
      </c>
    </row>
    <row r="9" spans="1:10" x14ac:dyDescent="0.3">
      <c r="B9" s="6" t="s">
        <v>584</v>
      </c>
      <c r="C9" s="6" t="s">
        <v>585</v>
      </c>
      <c r="D9" s="6" t="s">
        <v>1621</v>
      </c>
      <c r="E9" s="9" t="s">
        <v>1882</v>
      </c>
      <c r="F9" s="9" t="s">
        <v>1678</v>
      </c>
      <c r="G9" s="9" t="s">
        <v>1579</v>
      </c>
      <c r="H9" s="9" t="s">
        <v>1584</v>
      </c>
      <c r="I9" s="9" t="s">
        <v>1580</v>
      </c>
      <c r="J9" s="9" t="s">
        <v>1580</v>
      </c>
    </row>
    <row r="10" spans="1:10" x14ac:dyDescent="0.3">
      <c r="B10" s="6" t="s">
        <v>584</v>
      </c>
      <c r="C10" s="6" t="s">
        <v>585</v>
      </c>
      <c r="D10" s="6" t="s">
        <v>1626</v>
      </c>
      <c r="E10" s="9" t="s">
        <v>1884</v>
      </c>
      <c r="F10" s="9" t="s">
        <v>3553</v>
      </c>
      <c r="G10" s="9" t="s">
        <v>1579</v>
      </c>
      <c r="H10" s="9" t="s">
        <v>1587</v>
      </c>
      <c r="I10" s="9" t="s">
        <v>1580</v>
      </c>
      <c r="J10" s="9" t="s">
        <v>1580</v>
      </c>
    </row>
    <row r="11" spans="1:10" x14ac:dyDescent="0.3">
      <c r="B11" s="6" t="s">
        <v>584</v>
      </c>
      <c r="C11" s="6" t="s">
        <v>585</v>
      </c>
      <c r="D11" s="6" t="s">
        <v>1631</v>
      </c>
      <c r="E11" s="9" t="s">
        <v>1664</v>
      </c>
      <c r="F11" s="9" t="s">
        <v>1594</v>
      </c>
      <c r="G11" s="9" t="s">
        <v>1580</v>
      </c>
      <c r="H11" s="9" t="s">
        <v>1582</v>
      </c>
      <c r="I11" s="9" t="s">
        <v>1580</v>
      </c>
      <c r="J11" s="9" t="s">
        <v>1580</v>
      </c>
    </row>
    <row r="12" spans="1:10" x14ac:dyDescent="0.3">
      <c r="B12" s="6" t="s">
        <v>586</v>
      </c>
      <c r="C12" s="6" t="s">
        <v>587</v>
      </c>
      <c r="D12" s="6" t="s">
        <v>1621</v>
      </c>
      <c r="E12" s="9" t="s">
        <v>1889</v>
      </c>
      <c r="F12" s="9" t="s">
        <v>1622</v>
      </c>
      <c r="G12" s="9" t="s">
        <v>1589</v>
      </c>
      <c r="H12" s="9" t="s">
        <v>1683</v>
      </c>
      <c r="I12" s="9" t="s">
        <v>1580</v>
      </c>
      <c r="J12" s="9" t="s">
        <v>1580</v>
      </c>
    </row>
    <row r="13" spans="1:10" x14ac:dyDescent="0.3">
      <c r="B13" s="6" t="s">
        <v>586</v>
      </c>
      <c r="C13" s="6" t="s">
        <v>587</v>
      </c>
      <c r="D13" s="6" t="s">
        <v>1626</v>
      </c>
      <c r="E13" s="9" t="s">
        <v>1891</v>
      </c>
      <c r="F13" s="9" t="s">
        <v>1884</v>
      </c>
      <c r="G13" s="9" t="s">
        <v>1589</v>
      </c>
      <c r="H13" s="9" t="s">
        <v>1587</v>
      </c>
      <c r="I13" s="9" t="s">
        <v>1580</v>
      </c>
      <c r="J13" s="9" t="s">
        <v>1580</v>
      </c>
    </row>
    <row r="14" spans="1:10" x14ac:dyDescent="0.3">
      <c r="B14" s="6" t="s">
        <v>586</v>
      </c>
      <c r="C14" s="6" t="s">
        <v>587</v>
      </c>
      <c r="D14" s="6" t="s">
        <v>1631</v>
      </c>
      <c r="E14" s="9" t="s">
        <v>1636</v>
      </c>
      <c r="F14" s="9" t="s">
        <v>1611</v>
      </c>
      <c r="G14" s="9" t="s">
        <v>1580</v>
      </c>
      <c r="H14" s="9" t="s">
        <v>1586</v>
      </c>
      <c r="I14" s="9" t="s">
        <v>1580</v>
      </c>
      <c r="J14" s="9" t="s">
        <v>1580</v>
      </c>
    </row>
    <row r="15" spans="1:10" x14ac:dyDescent="0.3">
      <c r="B15" s="6" t="s">
        <v>590</v>
      </c>
      <c r="C15" s="6" t="s">
        <v>591</v>
      </c>
      <c r="D15" s="6" t="s">
        <v>1621</v>
      </c>
      <c r="E15" s="9" t="s">
        <v>1892</v>
      </c>
      <c r="F15" s="9" t="s">
        <v>1600</v>
      </c>
      <c r="G15" s="9" t="s">
        <v>1580</v>
      </c>
      <c r="H15" s="9" t="s">
        <v>1586</v>
      </c>
      <c r="I15" s="9" t="s">
        <v>1580</v>
      </c>
      <c r="J15" s="9" t="s">
        <v>1580</v>
      </c>
    </row>
    <row r="16" spans="1:10" x14ac:dyDescent="0.3">
      <c r="B16" s="6" t="s">
        <v>590</v>
      </c>
      <c r="C16" s="6" t="s">
        <v>591</v>
      </c>
      <c r="D16" s="6" t="s">
        <v>1626</v>
      </c>
      <c r="E16" s="9" t="s">
        <v>1617</v>
      </c>
      <c r="F16" s="9" t="s">
        <v>1584</v>
      </c>
      <c r="G16" s="9" t="s">
        <v>1580</v>
      </c>
      <c r="H16" s="9" t="s">
        <v>1587</v>
      </c>
      <c r="I16" s="9" t="s">
        <v>1580</v>
      </c>
      <c r="J16" s="9" t="s">
        <v>1580</v>
      </c>
    </row>
    <row r="17" spans="2:10" x14ac:dyDescent="0.3">
      <c r="B17" s="6" t="s">
        <v>590</v>
      </c>
      <c r="C17" s="6" t="s">
        <v>591</v>
      </c>
      <c r="D17" s="6" t="s">
        <v>1631</v>
      </c>
      <c r="E17" s="9" t="s">
        <v>1894</v>
      </c>
      <c r="F17" s="9" t="s">
        <v>1584</v>
      </c>
      <c r="G17" s="9" t="s">
        <v>1580</v>
      </c>
      <c r="H17" s="9" t="s">
        <v>1587</v>
      </c>
      <c r="I17" s="9" t="s">
        <v>1580</v>
      </c>
      <c r="J17" s="9" t="s">
        <v>1580</v>
      </c>
    </row>
    <row r="18" spans="2:10" x14ac:dyDescent="0.3">
      <c r="B18" s="6" t="s">
        <v>594</v>
      </c>
      <c r="C18" s="6" t="s">
        <v>595</v>
      </c>
      <c r="D18" s="6" t="s">
        <v>1621</v>
      </c>
      <c r="E18" s="9" t="s">
        <v>1896</v>
      </c>
      <c r="F18" s="9" t="s">
        <v>6912</v>
      </c>
      <c r="G18" s="9" t="s">
        <v>3514</v>
      </c>
      <c r="H18" s="9" t="s">
        <v>1586</v>
      </c>
      <c r="I18" s="9" t="s">
        <v>1580</v>
      </c>
      <c r="J18" s="9" t="s">
        <v>1580</v>
      </c>
    </row>
    <row r="19" spans="2:10" x14ac:dyDescent="0.3">
      <c r="B19" s="6" t="s">
        <v>594</v>
      </c>
      <c r="C19" s="6" t="s">
        <v>595</v>
      </c>
      <c r="D19" s="6" t="s">
        <v>1626</v>
      </c>
      <c r="E19" s="9" t="s">
        <v>1898</v>
      </c>
      <c r="F19" s="9" t="s">
        <v>3434</v>
      </c>
      <c r="G19" s="9" t="s">
        <v>1945</v>
      </c>
      <c r="H19" s="9" t="s">
        <v>1580</v>
      </c>
      <c r="I19" s="9" t="s">
        <v>1580</v>
      </c>
      <c r="J19" s="9" t="s">
        <v>1580</v>
      </c>
    </row>
    <row r="20" spans="2:10" x14ac:dyDescent="0.3">
      <c r="B20" s="6" t="s">
        <v>594</v>
      </c>
      <c r="C20" s="6" t="s">
        <v>595</v>
      </c>
      <c r="D20" s="6" t="s">
        <v>1631</v>
      </c>
      <c r="E20" s="9" t="s">
        <v>1900</v>
      </c>
      <c r="F20" s="9" t="s">
        <v>6913</v>
      </c>
      <c r="G20" s="9" t="s">
        <v>1870</v>
      </c>
      <c r="H20" s="9" t="s">
        <v>1586</v>
      </c>
      <c r="I20" s="9" t="s">
        <v>1580</v>
      </c>
      <c r="J20" s="9" t="s">
        <v>1580</v>
      </c>
    </row>
    <row r="21" spans="2:10" x14ac:dyDescent="0.3">
      <c r="B21" s="6" t="s">
        <v>598</v>
      </c>
      <c r="C21" s="6" t="s">
        <v>599</v>
      </c>
      <c r="D21" s="6" t="s">
        <v>1621</v>
      </c>
      <c r="E21" s="9" t="s">
        <v>1855</v>
      </c>
      <c r="F21" s="9" t="s">
        <v>1721</v>
      </c>
      <c r="G21" s="9" t="s">
        <v>1587</v>
      </c>
      <c r="H21" s="9" t="s">
        <v>1683</v>
      </c>
      <c r="I21" s="9" t="s">
        <v>1580</v>
      </c>
      <c r="J21" s="9" t="s">
        <v>1580</v>
      </c>
    </row>
    <row r="22" spans="2:10" x14ac:dyDescent="0.3">
      <c r="B22" s="6" t="s">
        <v>598</v>
      </c>
      <c r="C22" s="6" t="s">
        <v>599</v>
      </c>
      <c r="D22" s="6" t="s">
        <v>1626</v>
      </c>
      <c r="E22" s="9" t="s">
        <v>1894</v>
      </c>
      <c r="F22" s="9" t="s">
        <v>1609</v>
      </c>
      <c r="G22" s="9" t="s">
        <v>1587</v>
      </c>
      <c r="H22" s="9" t="s">
        <v>1586</v>
      </c>
      <c r="I22" s="9" t="s">
        <v>1580</v>
      </c>
      <c r="J22" s="9" t="s">
        <v>1580</v>
      </c>
    </row>
    <row r="23" spans="2:10" x14ac:dyDescent="0.3">
      <c r="B23" s="6" t="s">
        <v>598</v>
      </c>
      <c r="C23" s="6" t="s">
        <v>599</v>
      </c>
      <c r="D23" s="6" t="s">
        <v>1631</v>
      </c>
      <c r="E23" s="9" t="s">
        <v>1611</v>
      </c>
      <c r="F23" s="9" t="s">
        <v>1586</v>
      </c>
      <c r="G23" s="9" t="s">
        <v>1580</v>
      </c>
      <c r="H23" s="9" t="s">
        <v>1587</v>
      </c>
      <c r="I23" s="9" t="s">
        <v>1580</v>
      </c>
      <c r="J23" s="9" t="s">
        <v>1580</v>
      </c>
    </row>
    <row r="24" spans="2:10" x14ac:dyDescent="0.3">
      <c r="B24" s="6" t="s">
        <v>600</v>
      </c>
      <c r="C24" s="6" t="s">
        <v>601</v>
      </c>
      <c r="D24" s="6" t="s">
        <v>1621</v>
      </c>
      <c r="E24" s="9" t="s">
        <v>1903</v>
      </c>
      <c r="F24" s="9" t="s">
        <v>1597</v>
      </c>
      <c r="G24" s="9" t="s">
        <v>1587</v>
      </c>
      <c r="H24" s="9" t="s">
        <v>1578</v>
      </c>
      <c r="I24" s="9" t="s">
        <v>1580</v>
      </c>
      <c r="J24" s="9" t="s">
        <v>1580</v>
      </c>
    </row>
    <row r="25" spans="2:10" x14ac:dyDescent="0.3">
      <c r="B25" s="6" t="s">
        <v>600</v>
      </c>
      <c r="C25" s="6" t="s">
        <v>601</v>
      </c>
      <c r="D25" s="6" t="s">
        <v>1626</v>
      </c>
      <c r="E25" s="9" t="s">
        <v>1589</v>
      </c>
      <c r="F25" s="9" t="s">
        <v>1587</v>
      </c>
      <c r="G25" s="9" t="s">
        <v>1580</v>
      </c>
      <c r="H25" s="9" t="s">
        <v>1580</v>
      </c>
      <c r="I25" s="9" t="s">
        <v>1580</v>
      </c>
      <c r="J25" s="9" t="s">
        <v>1580</v>
      </c>
    </row>
    <row r="26" spans="2:10" x14ac:dyDescent="0.3">
      <c r="B26" s="6" t="s">
        <v>600</v>
      </c>
      <c r="C26" s="6" t="s">
        <v>601</v>
      </c>
      <c r="D26" s="6" t="s">
        <v>1631</v>
      </c>
      <c r="E26" s="9" t="s">
        <v>1906</v>
      </c>
      <c r="F26" s="9" t="s">
        <v>1600</v>
      </c>
      <c r="G26" s="9" t="s">
        <v>1587</v>
      </c>
      <c r="H26" s="9" t="s">
        <v>1578</v>
      </c>
      <c r="I26" s="9" t="s">
        <v>1580</v>
      </c>
      <c r="J26" s="9" t="s">
        <v>1580</v>
      </c>
    </row>
  </sheetData>
  <mergeCells count="5">
    <mergeCell ref="B4:B5"/>
    <mergeCell ref="C4:C5"/>
    <mergeCell ref="D4:D5"/>
    <mergeCell ref="E4:G4"/>
    <mergeCell ref="H4:J4"/>
  </mergeCells>
  <pageMargins left="0.7" right="0.7" top="0.75" bottom="0.75" header="0.3" footer="0.3"/>
  <pageSetup paperSize="9" orientation="portrait" horizontalDpi="300" verticalDpi="300"/>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G6"/>
  <sheetViews>
    <sheetView workbookViewId="0"/>
  </sheetViews>
  <sheetFormatPr baseColWidth="10" defaultRowHeight="14.4" x14ac:dyDescent="0.3"/>
  <cols>
    <col min="2" max="2" width="96.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NET-DIAL'!A1", "Zurück")</f>
        <v>Zurück</v>
      </c>
    </row>
    <row r="3" spans="1:7" x14ac:dyDescent="0.3">
      <c r="B3" s="7" t="s">
        <v>6986</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6985</v>
      </c>
      <c r="C6" s="5" t="s">
        <v>1959</v>
      </c>
      <c r="D6" s="5" t="s">
        <v>1992</v>
      </c>
      <c r="E6" s="5" t="s">
        <v>1680</v>
      </c>
      <c r="F6" s="5" t="s">
        <v>1683</v>
      </c>
      <c r="G6" s="5" t="s">
        <v>1587</v>
      </c>
    </row>
  </sheetData>
  <mergeCells count="2">
    <mergeCell ref="B4:D4"/>
    <mergeCell ref="E4:G4"/>
  </mergeCells>
  <pageMargins left="0.7" right="0.7" top="0.75" bottom="0.75" header="0.3" footer="0.3"/>
  <pageSetup paperSize="9" orientation="portrait" horizontalDpi="300" verticalDpi="300"/>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E10"/>
  <sheetViews>
    <sheetView workbookViewId="0"/>
  </sheetViews>
  <sheetFormatPr baseColWidth="10" defaultRowHeight="14.4" x14ac:dyDescent="0.3"/>
  <cols>
    <col min="2" max="2" width="89.88671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NET-DIAL'!A1", "Zurück")</f>
        <v>Zurück</v>
      </c>
    </row>
    <row r="3" spans="1:5" x14ac:dyDescent="0.3">
      <c r="B3" s="7" t="s">
        <v>7091</v>
      </c>
    </row>
    <row r="4" spans="1:5" x14ac:dyDescent="0.3">
      <c r="B4" s="4" t="s">
        <v>7014</v>
      </c>
      <c r="C4" s="3" t="s">
        <v>7015</v>
      </c>
      <c r="D4" s="3" t="s">
        <v>7016</v>
      </c>
      <c r="E4" s="3" t="s">
        <v>7017</v>
      </c>
    </row>
    <row r="5" spans="1:5" x14ac:dyDescent="0.3">
      <c r="B5" s="6" t="s">
        <v>7071</v>
      </c>
      <c r="C5" s="5" t="s">
        <v>7072</v>
      </c>
      <c r="D5" s="5" t="s">
        <v>7073</v>
      </c>
      <c r="E5" s="5" t="s">
        <v>7074</v>
      </c>
    </row>
    <row r="6" spans="1:5" x14ac:dyDescent="0.3">
      <c r="B6" s="12" t="s">
        <v>7075</v>
      </c>
      <c r="C6" s="18" t="s">
        <v>7072</v>
      </c>
      <c r="D6" s="18" t="s">
        <v>7076</v>
      </c>
      <c r="E6" s="18" t="s">
        <v>7077</v>
      </c>
    </row>
    <row r="7" spans="1:5" x14ac:dyDescent="0.3">
      <c r="B7" s="6" t="s">
        <v>7078</v>
      </c>
      <c r="C7" s="5" t="s">
        <v>2105</v>
      </c>
      <c r="D7" s="5" t="s">
        <v>7079</v>
      </c>
      <c r="E7" s="5" t="s">
        <v>7080</v>
      </c>
    </row>
    <row r="8" spans="1:5" x14ac:dyDescent="0.3">
      <c r="B8" s="12" t="s">
        <v>7081</v>
      </c>
      <c r="C8" s="18" t="s">
        <v>7082</v>
      </c>
      <c r="D8" s="18" t="s">
        <v>7083</v>
      </c>
      <c r="E8" s="18" t="s">
        <v>7084</v>
      </c>
    </row>
    <row r="9" spans="1:5" x14ac:dyDescent="0.3">
      <c r="B9" s="6" t="s">
        <v>7085</v>
      </c>
      <c r="C9" s="5" t="s">
        <v>7086</v>
      </c>
      <c r="D9" s="5" t="s">
        <v>7087</v>
      </c>
      <c r="E9" s="5" t="s">
        <v>7088</v>
      </c>
    </row>
    <row r="10" spans="1:5" x14ac:dyDescent="0.3">
      <c r="B10" s="12" t="s">
        <v>3459</v>
      </c>
      <c r="C10" s="18" t="s">
        <v>5009</v>
      </c>
      <c r="D10" s="18" t="s">
        <v>7089</v>
      </c>
      <c r="E10" s="18" t="s">
        <v>7090</v>
      </c>
    </row>
  </sheetData>
  <pageMargins left="0.7" right="0.7" top="0.75" bottom="0.75" header="0.3" footer="0.3"/>
  <pageSetup paperSize="9" orientation="portrait" horizontalDpi="300" verticalDpi="30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E13"/>
  <sheetViews>
    <sheetView workbookViewId="0"/>
  </sheetViews>
  <sheetFormatPr baseColWidth="10" defaultRowHeight="14.4" x14ac:dyDescent="0.3"/>
  <cols>
    <col min="2" max="2" width="9.6640625" customWidth="1"/>
    <col min="3" max="3" width="81.6640625" customWidth="1"/>
    <col min="4" max="4" width="29.88671875" customWidth="1"/>
    <col min="5" max="5" width="21.6640625" customWidth="1"/>
  </cols>
  <sheetData>
    <row r="1" spans="1:5" x14ac:dyDescent="0.3">
      <c r="A1" s="2" t="str">
        <f>HYPERLINK("#'Auswahl Auswertungsmodul'!A1", "Zurück zum Start")</f>
        <v>Zurück zum Start</v>
      </c>
    </row>
    <row r="2" spans="1:5" x14ac:dyDescent="0.3">
      <c r="A2" s="2" t="str">
        <f>HYPERLINK("#'Auswahl NET-DIAL'!A1", "Zurück")</f>
        <v>Zurück</v>
      </c>
    </row>
    <row r="3" spans="1:5" x14ac:dyDescent="0.3">
      <c r="B3" s="7" t="s">
        <v>606</v>
      </c>
    </row>
    <row r="4" spans="1:5" x14ac:dyDescent="0.3">
      <c r="B4" s="25" t="s">
        <v>35</v>
      </c>
      <c r="C4" s="25" t="s">
        <v>394</v>
      </c>
      <c r="D4" s="21" t="s">
        <v>37</v>
      </c>
      <c r="E4" s="25" t="s">
        <v>37</v>
      </c>
    </row>
    <row r="5" spans="1:5" x14ac:dyDescent="0.3">
      <c r="B5" s="22"/>
      <c r="C5" s="22"/>
      <c r="D5" s="8" t="s">
        <v>38</v>
      </c>
      <c r="E5" s="8" t="s">
        <v>39</v>
      </c>
    </row>
    <row r="6" spans="1:5" ht="25.2" x14ac:dyDescent="0.3">
      <c r="B6" s="6" t="s">
        <v>582</v>
      </c>
      <c r="C6" s="6" t="s">
        <v>583</v>
      </c>
      <c r="D6" s="9" t="s">
        <v>51</v>
      </c>
      <c r="E6" s="9" t="s">
        <v>51</v>
      </c>
    </row>
    <row r="7" spans="1:5" ht="25.2" x14ac:dyDescent="0.3">
      <c r="B7" s="12" t="s">
        <v>584</v>
      </c>
      <c r="C7" s="12" t="s">
        <v>585</v>
      </c>
      <c r="D7" s="13" t="s">
        <v>337</v>
      </c>
      <c r="E7" s="13" t="s">
        <v>338</v>
      </c>
    </row>
    <row r="8" spans="1:5" ht="25.2" x14ac:dyDescent="0.3">
      <c r="B8" s="6" t="s">
        <v>586</v>
      </c>
      <c r="C8" s="6" t="s">
        <v>587</v>
      </c>
      <c r="D8" s="9" t="s">
        <v>588</v>
      </c>
      <c r="E8" s="9" t="s">
        <v>589</v>
      </c>
    </row>
    <row r="9" spans="1:5" ht="25.2" x14ac:dyDescent="0.3">
      <c r="B9" s="12" t="s">
        <v>590</v>
      </c>
      <c r="C9" s="12" t="s">
        <v>591</v>
      </c>
      <c r="D9" s="13" t="s">
        <v>592</v>
      </c>
      <c r="E9" s="13" t="s">
        <v>593</v>
      </c>
    </row>
    <row r="10" spans="1:5" ht="25.2" x14ac:dyDescent="0.3">
      <c r="B10" s="6" t="s">
        <v>594</v>
      </c>
      <c r="C10" s="6" t="s">
        <v>595</v>
      </c>
      <c r="D10" s="9" t="s">
        <v>596</v>
      </c>
      <c r="E10" s="9" t="s">
        <v>597</v>
      </c>
    </row>
    <row r="11" spans="1:5" ht="25.2" x14ac:dyDescent="0.3">
      <c r="B11" s="12" t="s">
        <v>598</v>
      </c>
      <c r="C11" s="12" t="s">
        <v>599</v>
      </c>
      <c r="D11" s="13" t="s">
        <v>409</v>
      </c>
      <c r="E11" s="13" t="s">
        <v>410</v>
      </c>
    </row>
    <row r="12" spans="1:5" ht="25.2" x14ac:dyDescent="0.3">
      <c r="B12" s="6" t="s">
        <v>600</v>
      </c>
      <c r="C12" s="6" t="s">
        <v>601</v>
      </c>
      <c r="D12" s="9" t="s">
        <v>602</v>
      </c>
      <c r="E12" s="9" t="s">
        <v>603</v>
      </c>
    </row>
    <row r="13" spans="1:5" ht="25.2" x14ac:dyDescent="0.3">
      <c r="B13" s="14" t="s">
        <v>52</v>
      </c>
      <c r="C13" s="14"/>
      <c r="D13" s="15" t="s">
        <v>604</v>
      </c>
      <c r="E13" s="15" t="s">
        <v>605</v>
      </c>
    </row>
  </sheetData>
  <mergeCells count="3">
    <mergeCell ref="B4:B5"/>
    <mergeCell ref="C4:C5"/>
    <mergeCell ref="D4:E4"/>
  </mergeCells>
  <pageMargins left="0.7" right="0.7" top="0.75" bottom="0.75" header="0.3" footer="0.3"/>
  <pageSetup paperSize="9" orientation="portrait" horizontalDpi="300" verticalDpi="30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G13"/>
  <sheetViews>
    <sheetView workbookViewId="0"/>
  </sheetViews>
  <sheetFormatPr baseColWidth="10" defaultRowHeight="14.4" x14ac:dyDescent="0.3"/>
  <cols>
    <col min="2" max="2" width="9.6640625" customWidth="1"/>
    <col min="3" max="3" width="81.6640625" customWidth="1"/>
    <col min="4" max="4" width="39.6640625" customWidth="1"/>
    <col min="5" max="5" width="22.6640625" customWidth="1"/>
    <col min="6" max="7" width="20.44140625" customWidth="1"/>
  </cols>
  <sheetData>
    <row r="1" spans="1:7" x14ac:dyDescent="0.3">
      <c r="A1" s="2" t="str">
        <f>HYPERLINK("#'Auswahl Auswertungsmodul'!A1", "Zurück zum Start")</f>
        <v>Zurück zum Start</v>
      </c>
    </row>
    <row r="2" spans="1:7" x14ac:dyDescent="0.3">
      <c r="A2" s="2" t="str">
        <f>HYPERLINK("#'Auswahl NET-DIAL'!A1", "Zurück")</f>
        <v>Zurück</v>
      </c>
    </row>
    <row r="3" spans="1:7" x14ac:dyDescent="0.3">
      <c r="B3" s="7" t="s">
        <v>1220</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582</v>
      </c>
      <c r="C6" s="6" t="s">
        <v>583</v>
      </c>
      <c r="D6" s="9" t="s">
        <v>51</v>
      </c>
      <c r="E6" s="9" t="s">
        <v>51</v>
      </c>
      <c r="F6" s="9" t="s">
        <v>51</v>
      </c>
      <c r="G6" s="9" t="s">
        <v>51</v>
      </c>
    </row>
    <row r="7" spans="1:7" ht="25.2" x14ac:dyDescent="0.3">
      <c r="B7" s="12" t="s">
        <v>584</v>
      </c>
      <c r="C7" s="12" t="s">
        <v>585</v>
      </c>
      <c r="D7" s="13" t="s">
        <v>1205</v>
      </c>
      <c r="E7" s="13" t="s">
        <v>1206</v>
      </c>
      <c r="F7" s="13" t="s">
        <v>1207</v>
      </c>
      <c r="G7" s="13" t="s">
        <v>338</v>
      </c>
    </row>
    <row r="8" spans="1:7" ht="25.2" x14ac:dyDescent="0.3">
      <c r="B8" s="6" t="s">
        <v>586</v>
      </c>
      <c r="C8" s="6" t="s">
        <v>587</v>
      </c>
      <c r="D8" s="9" t="s">
        <v>1208</v>
      </c>
      <c r="E8" s="9" t="s">
        <v>1209</v>
      </c>
      <c r="F8" s="9" t="s">
        <v>1210</v>
      </c>
      <c r="G8" s="9" t="s">
        <v>589</v>
      </c>
    </row>
    <row r="9" spans="1:7" ht="25.2" x14ac:dyDescent="0.3">
      <c r="B9" s="12" t="s">
        <v>590</v>
      </c>
      <c r="C9" s="12" t="s">
        <v>591</v>
      </c>
      <c r="D9" s="13" t="s">
        <v>1211</v>
      </c>
      <c r="E9" s="13" t="s">
        <v>1212</v>
      </c>
      <c r="F9" s="13" t="s">
        <v>1213</v>
      </c>
      <c r="G9" s="13" t="s">
        <v>593</v>
      </c>
    </row>
    <row r="10" spans="1:7" ht="25.2" x14ac:dyDescent="0.3">
      <c r="B10" s="6" t="s">
        <v>594</v>
      </c>
      <c r="C10" s="6" t="s">
        <v>595</v>
      </c>
      <c r="D10" s="9" t="s">
        <v>1214</v>
      </c>
      <c r="E10" s="9" t="s">
        <v>1215</v>
      </c>
      <c r="F10" s="9" t="s">
        <v>597</v>
      </c>
      <c r="G10" s="9" t="s">
        <v>597</v>
      </c>
    </row>
    <row r="11" spans="1:7" ht="25.2" x14ac:dyDescent="0.3">
      <c r="B11" s="12" t="s">
        <v>598</v>
      </c>
      <c r="C11" s="12" t="s">
        <v>599</v>
      </c>
      <c r="D11" s="13" t="s">
        <v>1216</v>
      </c>
      <c r="E11" s="13" t="s">
        <v>1217</v>
      </c>
      <c r="F11" s="13" t="s">
        <v>410</v>
      </c>
      <c r="G11" s="13" t="s">
        <v>410</v>
      </c>
    </row>
    <row r="12" spans="1:7" ht="25.2" x14ac:dyDescent="0.3">
      <c r="B12" s="6" t="s">
        <v>600</v>
      </c>
      <c r="C12" s="6" t="s">
        <v>601</v>
      </c>
      <c r="D12" s="9" t="s">
        <v>1218</v>
      </c>
      <c r="E12" s="9" t="s">
        <v>1219</v>
      </c>
      <c r="F12" s="9" t="s">
        <v>603</v>
      </c>
      <c r="G12" s="9" t="s">
        <v>603</v>
      </c>
    </row>
    <row r="13" spans="1:7" x14ac:dyDescent="0.3">
      <c r="B13"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D10"/>
  <sheetViews>
    <sheetView workbookViewId="0"/>
  </sheetViews>
  <sheetFormatPr baseColWidth="10" defaultRowHeight="14.4" x14ac:dyDescent="0.3"/>
  <cols>
    <col min="2" max="2" width="9.6640625" customWidth="1"/>
    <col min="3" max="3" width="70.109375" customWidth="1"/>
    <col min="4" max="4" width="250.6640625" customWidth="1"/>
  </cols>
  <sheetData>
    <row r="1" spans="1:4" x14ac:dyDescent="0.3">
      <c r="A1" s="2" t="str">
        <f>HYPERLINK("#'Auswahl Auswertungsmodul'!A1", "Zurück zum Start")</f>
        <v>Zurück zum Start</v>
      </c>
    </row>
    <row r="2" spans="1:4" x14ac:dyDescent="0.3">
      <c r="A2" s="2" t="str">
        <f>HYPERLINK("#'Auswahl NET-DIAL'!A1", "Zurück")</f>
        <v>Zurück</v>
      </c>
    </row>
    <row r="3" spans="1:4" x14ac:dyDescent="0.3">
      <c r="B3" s="7" t="s">
        <v>1464</v>
      </c>
    </row>
    <row r="4" spans="1:4" x14ac:dyDescent="0.3">
      <c r="B4" s="3" t="s">
        <v>35</v>
      </c>
      <c r="C4" s="4" t="s">
        <v>394</v>
      </c>
      <c r="D4" s="4" t="s">
        <v>1101</v>
      </c>
    </row>
    <row r="5" spans="1:4" ht="163.80000000000001" x14ac:dyDescent="0.3">
      <c r="B5" s="5" t="s">
        <v>584</v>
      </c>
      <c r="C5" s="6" t="s">
        <v>585</v>
      </c>
      <c r="D5" s="6" t="s">
        <v>1458</v>
      </c>
    </row>
    <row r="6" spans="1:4" ht="214.2" x14ac:dyDescent="0.3">
      <c r="B6" s="18" t="s">
        <v>586</v>
      </c>
      <c r="C6" s="12" t="s">
        <v>587</v>
      </c>
      <c r="D6" s="12" t="s">
        <v>1459</v>
      </c>
    </row>
    <row r="7" spans="1:4" ht="163.80000000000001" x14ac:dyDescent="0.3">
      <c r="B7" s="5" t="s">
        <v>590</v>
      </c>
      <c r="C7" s="6" t="s">
        <v>591</v>
      </c>
      <c r="D7" s="6" t="s">
        <v>1460</v>
      </c>
    </row>
    <row r="8" spans="1:4" ht="409.6" x14ac:dyDescent="0.3">
      <c r="B8" s="18" t="s">
        <v>594</v>
      </c>
      <c r="C8" s="12" t="s">
        <v>595</v>
      </c>
      <c r="D8" s="12" t="s">
        <v>1461</v>
      </c>
    </row>
    <row r="9" spans="1:4" ht="163.80000000000001" x14ac:dyDescent="0.3">
      <c r="B9" s="5" t="s">
        <v>598</v>
      </c>
      <c r="C9" s="6" t="s">
        <v>599</v>
      </c>
      <c r="D9" s="6" t="s">
        <v>1462</v>
      </c>
    </row>
    <row r="10" spans="1:4" ht="239.4" x14ac:dyDescent="0.3">
      <c r="B10" s="18" t="s">
        <v>600</v>
      </c>
      <c r="C10" s="12" t="s">
        <v>601</v>
      </c>
      <c r="D10" s="12" t="s">
        <v>1463</v>
      </c>
    </row>
  </sheetData>
  <pageMargins left="0.7" right="0.7" top="0.75" bottom="0.75" header="0.3" footer="0.3"/>
  <pageSetup paperSize="9" orientation="portrait" horizontalDpi="300" verticalDpi="300"/>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H26"/>
  <sheetViews>
    <sheetView workbookViewId="0"/>
  </sheetViews>
  <sheetFormatPr baseColWidth="10" defaultRowHeight="14.4" x14ac:dyDescent="0.3"/>
  <cols>
    <col min="2" max="2" width="9.6640625" customWidth="1"/>
    <col min="3" max="3" width="70.109375" customWidth="1"/>
    <col min="4" max="4" width="17" customWidth="1"/>
    <col min="5" max="5" width="22.6640625" customWidth="1"/>
    <col min="6" max="6" width="67.6640625" customWidth="1"/>
    <col min="7" max="7" width="85.6640625" customWidth="1"/>
    <col min="8" max="8" width="33.6640625" customWidth="1"/>
  </cols>
  <sheetData>
    <row r="1" spans="1:8" x14ac:dyDescent="0.3">
      <c r="A1" s="2" t="str">
        <f>HYPERLINK("#'Auswahl Auswertungsmodul'!A1", "Zurück zum Start")</f>
        <v>Zurück zum Start</v>
      </c>
    </row>
    <row r="2" spans="1:8" x14ac:dyDescent="0.3">
      <c r="A2" s="2" t="str">
        <f>HYPERLINK("#'Auswahl NET-DIAL'!A1", "Zurück")</f>
        <v>Zurück</v>
      </c>
    </row>
    <row r="3" spans="1:8" x14ac:dyDescent="0.3">
      <c r="B3" s="7" t="s">
        <v>1910</v>
      </c>
    </row>
    <row r="4" spans="1:8" x14ac:dyDescent="0.3">
      <c r="B4" s="25" t="s">
        <v>35</v>
      </c>
      <c r="C4" s="25" t="s">
        <v>394</v>
      </c>
      <c r="D4" s="25" t="s">
        <v>1619</v>
      </c>
      <c r="E4" s="28" t="s">
        <v>1574</v>
      </c>
      <c r="F4" s="21" t="s">
        <v>1575</v>
      </c>
      <c r="G4" s="25" t="s">
        <v>1575</v>
      </c>
      <c r="H4" s="25" t="s">
        <v>1575</v>
      </c>
    </row>
    <row r="5" spans="1:8" x14ac:dyDescent="0.3">
      <c r="B5" s="22"/>
      <c r="C5" s="22"/>
      <c r="D5" s="22"/>
      <c r="E5" s="27"/>
      <c r="F5" s="8" t="s">
        <v>1848</v>
      </c>
      <c r="G5" s="8" t="s">
        <v>1577</v>
      </c>
      <c r="H5" s="8" t="s">
        <v>13</v>
      </c>
    </row>
    <row r="6" spans="1:8" ht="25.2" x14ac:dyDescent="0.3">
      <c r="B6" s="6" t="s">
        <v>582</v>
      </c>
      <c r="C6" s="6" t="s">
        <v>583</v>
      </c>
      <c r="D6" s="6" t="s">
        <v>1621</v>
      </c>
      <c r="E6" s="9" t="s">
        <v>1580</v>
      </c>
      <c r="F6" s="9" t="s">
        <v>51</v>
      </c>
      <c r="G6" s="9" t="s">
        <v>51</v>
      </c>
      <c r="H6" s="9" t="s">
        <v>51</v>
      </c>
    </row>
    <row r="7" spans="1:8" ht="25.2" x14ac:dyDescent="0.3">
      <c r="B7" s="6" t="s">
        <v>582</v>
      </c>
      <c r="C7" s="6" t="s">
        <v>583</v>
      </c>
      <c r="D7" s="6" t="s">
        <v>1626</v>
      </c>
      <c r="E7" s="9" t="s">
        <v>1580</v>
      </c>
      <c r="F7" s="9" t="s">
        <v>51</v>
      </c>
      <c r="G7" s="9" t="s">
        <v>51</v>
      </c>
      <c r="H7" s="9" t="s">
        <v>51</v>
      </c>
    </row>
    <row r="8" spans="1:8" ht="25.2" x14ac:dyDescent="0.3">
      <c r="B8" s="6" t="s">
        <v>582</v>
      </c>
      <c r="C8" s="6" t="s">
        <v>583</v>
      </c>
      <c r="D8" s="6" t="s">
        <v>1631</v>
      </c>
      <c r="E8" s="9" t="s">
        <v>1580</v>
      </c>
      <c r="F8" s="9" t="s">
        <v>51</v>
      </c>
      <c r="G8" s="9" t="s">
        <v>51</v>
      </c>
      <c r="H8" s="9" t="s">
        <v>51</v>
      </c>
    </row>
    <row r="9" spans="1:8" ht="25.2" x14ac:dyDescent="0.3">
      <c r="B9" s="6" t="s">
        <v>584</v>
      </c>
      <c r="C9" s="6" t="s">
        <v>585</v>
      </c>
      <c r="D9" s="6" t="s">
        <v>1621</v>
      </c>
      <c r="E9" s="9" t="s">
        <v>1882</v>
      </c>
      <c r="F9" s="9" t="s">
        <v>1883</v>
      </c>
      <c r="G9" s="9" t="s">
        <v>1883</v>
      </c>
      <c r="H9" s="9" t="s">
        <v>338</v>
      </c>
    </row>
    <row r="10" spans="1:8" ht="25.2" x14ac:dyDescent="0.3">
      <c r="B10" s="6" t="s">
        <v>584</v>
      </c>
      <c r="C10" s="6" t="s">
        <v>585</v>
      </c>
      <c r="D10" s="6" t="s">
        <v>1626</v>
      </c>
      <c r="E10" s="9" t="s">
        <v>1884</v>
      </c>
      <c r="F10" s="9" t="s">
        <v>1885</v>
      </c>
      <c r="G10" s="9" t="s">
        <v>1886</v>
      </c>
      <c r="H10" s="9" t="s">
        <v>1885</v>
      </c>
    </row>
    <row r="11" spans="1:8" ht="25.2" x14ac:dyDescent="0.3">
      <c r="B11" s="6" t="s">
        <v>584</v>
      </c>
      <c r="C11" s="6" t="s">
        <v>585</v>
      </c>
      <c r="D11" s="6" t="s">
        <v>1631</v>
      </c>
      <c r="E11" s="9" t="s">
        <v>1664</v>
      </c>
      <c r="F11" s="9" t="s">
        <v>1666</v>
      </c>
      <c r="G11" s="9" t="s">
        <v>1887</v>
      </c>
      <c r="H11" s="9" t="s">
        <v>1888</v>
      </c>
    </row>
    <row r="12" spans="1:8" ht="25.2" x14ac:dyDescent="0.3">
      <c r="B12" s="6" t="s">
        <v>586</v>
      </c>
      <c r="C12" s="6" t="s">
        <v>587</v>
      </c>
      <c r="D12" s="6" t="s">
        <v>1621</v>
      </c>
      <c r="E12" s="9" t="s">
        <v>1889</v>
      </c>
      <c r="F12" s="9" t="s">
        <v>1210</v>
      </c>
      <c r="G12" s="9" t="s">
        <v>1890</v>
      </c>
      <c r="H12" s="9" t="s">
        <v>589</v>
      </c>
    </row>
    <row r="13" spans="1:8" ht="25.2" x14ac:dyDescent="0.3">
      <c r="B13" s="6" t="s">
        <v>586</v>
      </c>
      <c r="C13" s="6" t="s">
        <v>587</v>
      </c>
      <c r="D13" s="6" t="s">
        <v>1626</v>
      </c>
      <c r="E13" s="9" t="s">
        <v>1891</v>
      </c>
      <c r="F13" s="9" t="s">
        <v>734</v>
      </c>
      <c r="G13" s="9" t="s">
        <v>1330</v>
      </c>
      <c r="H13" s="9" t="s">
        <v>734</v>
      </c>
    </row>
    <row r="14" spans="1:8" ht="25.2" x14ac:dyDescent="0.3">
      <c r="B14" s="6" t="s">
        <v>586</v>
      </c>
      <c r="C14" s="6" t="s">
        <v>587</v>
      </c>
      <c r="D14" s="6" t="s">
        <v>1631</v>
      </c>
      <c r="E14" s="9" t="s">
        <v>1636</v>
      </c>
      <c r="F14" s="9" t="s">
        <v>1638</v>
      </c>
      <c r="G14" s="9" t="s">
        <v>1638</v>
      </c>
      <c r="H14" s="9" t="s">
        <v>665</v>
      </c>
    </row>
    <row r="15" spans="1:8" ht="25.2" x14ac:dyDescent="0.3">
      <c r="B15" s="6" t="s">
        <v>590</v>
      </c>
      <c r="C15" s="6" t="s">
        <v>591</v>
      </c>
      <c r="D15" s="6" t="s">
        <v>1621</v>
      </c>
      <c r="E15" s="9" t="s">
        <v>1892</v>
      </c>
      <c r="F15" s="9" t="s">
        <v>1213</v>
      </c>
      <c r="G15" s="9" t="s">
        <v>1213</v>
      </c>
      <c r="H15" s="9" t="s">
        <v>593</v>
      </c>
    </row>
    <row r="16" spans="1:8" ht="25.2" x14ac:dyDescent="0.3">
      <c r="B16" s="6" t="s">
        <v>590</v>
      </c>
      <c r="C16" s="6" t="s">
        <v>591</v>
      </c>
      <c r="D16" s="6" t="s">
        <v>1626</v>
      </c>
      <c r="E16" s="9" t="s">
        <v>1617</v>
      </c>
      <c r="F16" s="9" t="s">
        <v>1893</v>
      </c>
      <c r="G16" s="9" t="s">
        <v>54</v>
      </c>
      <c r="H16" s="9" t="s">
        <v>54</v>
      </c>
    </row>
    <row r="17" spans="2:8" ht="25.2" x14ac:dyDescent="0.3">
      <c r="B17" s="6" t="s">
        <v>590</v>
      </c>
      <c r="C17" s="6" t="s">
        <v>591</v>
      </c>
      <c r="D17" s="6" t="s">
        <v>1631</v>
      </c>
      <c r="E17" s="9" t="s">
        <v>1894</v>
      </c>
      <c r="F17" s="9" t="s">
        <v>752</v>
      </c>
      <c r="G17" s="9" t="s">
        <v>1895</v>
      </c>
      <c r="H17" s="9" t="s">
        <v>752</v>
      </c>
    </row>
    <row r="18" spans="2:8" ht="25.2" x14ac:dyDescent="0.3">
      <c r="B18" s="6" t="s">
        <v>594</v>
      </c>
      <c r="C18" s="6" t="s">
        <v>595</v>
      </c>
      <c r="D18" s="6" t="s">
        <v>1621</v>
      </c>
      <c r="E18" s="9" t="s">
        <v>1896</v>
      </c>
      <c r="F18" s="9" t="s">
        <v>597</v>
      </c>
      <c r="G18" s="9" t="s">
        <v>1897</v>
      </c>
      <c r="H18" s="9" t="s">
        <v>597</v>
      </c>
    </row>
    <row r="19" spans="2:8" ht="25.2" x14ac:dyDescent="0.3">
      <c r="B19" s="6" t="s">
        <v>594</v>
      </c>
      <c r="C19" s="6" t="s">
        <v>595</v>
      </c>
      <c r="D19" s="6" t="s">
        <v>1626</v>
      </c>
      <c r="E19" s="9" t="s">
        <v>1898</v>
      </c>
      <c r="F19" s="9" t="s">
        <v>1899</v>
      </c>
      <c r="G19" s="9" t="s">
        <v>1899</v>
      </c>
      <c r="H19" s="9" t="s">
        <v>1899</v>
      </c>
    </row>
    <row r="20" spans="2:8" ht="25.2" x14ac:dyDescent="0.3">
      <c r="B20" s="6" t="s">
        <v>594</v>
      </c>
      <c r="C20" s="6" t="s">
        <v>595</v>
      </c>
      <c r="D20" s="6" t="s">
        <v>1631</v>
      </c>
      <c r="E20" s="9" t="s">
        <v>1900</v>
      </c>
      <c r="F20" s="9" t="s">
        <v>1901</v>
      </c>
      <c r="G20" s="9" t="s">
        <v>1902</v>
      </c>
      <c r="H20" s="9" t="s">
        <v>1901</v>
      </c>
    </row>
    <row r="21" spans="2:8" ht="25.2" x14ac:dyDescent="0.3">
      <c r="B21" s="6" t="s">
        <v>598</v>
      </c>
      <c r="C21" s="6" t="s">
        <v>599</v>
      </c>
      <c r="D21" s="6" t="s">
        <v>1621</v>
      </c>
      <c r="E21" s="9" t="s">
        <v>1855</v>
      </c>
      <c r="F21" s="9" t="s">
        <v>1857</v>
      </c>
      <c r="G21" s="9" t="s">
        <v>1856</v>
      </c>
      <c r="H21" s="9" t="s">
        <v>410</v>
      </c>
    </row>
    <row r="22" spans="2:8" ht="25.2" x14ac:dyDescent="0.3">
      <c r="B22" s="6" t="s">
        <v>598</v>
      </c>
      <c r="C22" s="6" t="s">
        <v>599</v>
      </c>
      <c r="D22" s="6" t="s">
        <v>1626</v>
      </c>
      <c r="E22" s="9" t="s">
        <v>1894</v>
      </c>
      <c r="F22" s="9" t="s">
        <v>1895</v>
      </c>
      <c r="G22" s="9" t="s">
        <v>1895</v>
      </c>
      <c r="H22" s="9" t="s">
        <v>752</v>
      </c>
    </row>
    <row r="23" spans="2:8" ht="25.2" x14ac:dyDescent="0.3">
      <c r="B23" s="6" t="s">
        <v>598</v>
      </c>
      <c r="C23" s="6" t="s">
        <v>599</v>
      </c>
      <c r="D23" s="6" t="s">
        <v>1631</v>
      </c>
      <c r="E23" s="9" t="s">
        <v>1611</v>
      </c>
      <c r="F23" s="9" t="s">
        <v>149</v>
      </c>
      <c r="G23" s="9" t="s">
        <v>1096</v>
      </c>
      <c r="H23" s="9" t="s">
        <v>149</v>
      </c>
    </row>
    <row r="24" spans="2:8" ht="25.2" x14ac:dyDescent="0.3">
      <c r="B24" s="6" t="s">
        <v>600</v>
      </c>
      <c r="C24" s="6" t="s">
        <v>601</v>
      </c>
      <c r="D24" s="6" t="s">
        <v>1621</v>
      </c>
      <c r="E24" s="9" t="s">
        <v>1903</v>
      </c>
      <c r="F24" s="9" t="s">
        <v>603</v>
      </c>
      <c r="G24" s="9" t="s">
        <v>1904</v>
      </c>
      <c r="H24" s="9" t="s">
        <v>1905</v>
      </c>
    </row>
    <row r="25" spans="2:8" ht="25.2" x14ac:dyDescent="0.3">
      <c r="B25" s="6" t="s">
        <v>600</v>
      </c>
      <c r="C25" s="6" t="s">
        <v>601</v>
      </c>
      <c r="D25" s="6" t="s">
        <v>1626</v>
      </c>
      <c r="E25" s="9" t="s">
        <v>1589</v>
      </c>
      <c r="F25" s="9" t="s">
        <v>89</v>
      </c>
      <c r="G25" s="9" t="s">
        <v>89</v>
      </c>
      <c r="H25" s="9" t="s">
        <v>89</v>
      </c>
    </row>
    <row r="26" spans="2:8" ht="25.2" x14ac:dyDescent="0.3">
      <c r="B26" s="6" t="s">
        <v>600</v>
      </c>
      <c r="C26" s="6" t="s">
        <v>601</v>
      </c>
      <c r="D26" s="6" t="s">
        <v>1631</v>
      </c>
      <c r="E26" s="9" t="s">
        <v>1906</v>
      </c>
      <c r="F26" s="9" t="s">
        <v>1907</v>
      </c>
      <c r="G26" s="9" t="s">
        <v>1908</v>
      </c>
      <c r="H26" s="9" t="s">
        <v>1909</v>
      </c>
    </row>
  </sheetData>
  <mergeCells count="5">
    <mergeCell ref="B4:B5"/>
    <mergeCell ref="C4:C5"/>
    <mergeCell ref="D4:D5"/>
    <mergeCell ref="E4:E5"/>
    <mergeCell ref="F4:H4"/>
  </mergeCells>
  <pageMargins left="0.7" right="0.7" top="0.75" bottom="0.75" header="0.3" footer="0.3"/>
  <pageSetup paperSize="9" orientation="portrait" horizontalDpi="300" verticalDpi="30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E11"/>
  <sheetViews>
    <sheetView workbookViewId="0"/>
  </sheetViews>
  <sheetFormatPr baseColWidth="10" defaultRowHeight="14.4" x14ac:dyDescent="0.3"/>
  <cols>
    <col min="2" max="2" width="9.6640625" customWidth="1"/>
    <col min="3" max="3" width="81.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NET-DIAL'!A1", "Zurück")</f>
        <v>Zurück</v>
      </c>
    </row>
    <row r="3" spans="1:5" x14ac:dyDescent="0.3">
      <c r="B3" s="7" t="s">
        <v>2140</v>
      </c>
    </row>
    <row r="4" spans="1:5" x14ac:dyDescent="0.3">
      <c r="B4" s="3" t="s">
        <v>35</v>
      </c>
      <c r="C4" s="4" t="s">
        <v>394</v>
      </c>
      <c r="D4" s="3" t="s">
        <v>1765</v>
      </c>
      <c r="E4" s="4" t="s">
        <v>1101</v>
      </c>
    </row>
    <row r="5" spans="1:5" ht="63" x14ac:dyDescent="0.3">
      <c r="B5" s="5" t="s">
        <v>584</v>
      </c>
      <c r="C5" s="6" t="s">
        <v>585</v>
      </c>
      <c r="D5" s="5" t="s">
        <v>6</v>
      </c>
      <c r="E5" s="6" t="s">
        <v>2134</v>
      </c>
    </row>
    <row r="6" spans="1:5" ht="37.799999999999997" x14ac:dyDescent="0.3">
      <c r="B6" s="18" t="s">
        <v>584</v>
      </c>
      <c r="C6" s="12" t="s">
        <v>585</v>
      </c>
      <c r="D6" s="18" t="s">
        <v>9</v>
      </c>
      <c r="E6" s="12" t="s">
        <v>2135</v>
      </c>
    </row>
    <row r="7" spans="1:5" x14ac:dyDescent="0.3">
      <c r="B7" s="5" t="s">
        <v>586</v>
      </c>
      <c r="C7" s="6" t="s">
        <v>587</v>
      </c>
      <c r="D7" s="5" t="s">
        <v>6</v>
      </c>
      <c r="E7" s="6" t="s">
        <v>2136</v>
      </c>
    </row>
    <row r="8" spans="1:5" x14ac:dyDescent="0.3">
      <c r="B8" s="18" t="s">
        <v>586</v>
      </c>
      <c r="C8" s="12" t="s">
        <v>587</v>
      </c>
      <c r="D8" s="18" t="s">
        <v>9</v>
      </c>
      <c r="E8" s="12" t="s">
        <v>1793</v>
      </c>
    </row>
    <row r="9" spans="1:5" x14ac:dyDescent="0.3">
      <c r="B9" s="5" t="s">
        <v>590</v>
      </c>
      <c r="C9" s="6" t="s">
        <v>591</v>
      </c>
      <c r="D9" s="5" t="s">
        <v>6</v>
      </c>
      <c r="E9" s="6" t="s">
        <v>2137</v>
      </c>
    </row>
    <row r="10" spans="1:5" x14ac:dyDescent="0.3">
      <c r="B10" s="18" t="s">
        <v>598</v>
      </c>
      <c r="C10" s="12" t="s">
        <v>599</v>
      </c>
      <c r="D10" s="18" t="s">
        <v>6</v>
      </c>
      <c r="E10" s="12" t="s">
        <v>2138</v>
      </c>
    </row>
    <row r="11" spans="1:5" ht="37.799999999999997" x14ac:dyDescent="0.3">
      <c r="B11" s="5" t="s">
        <v>600</v>
      </c>
      <c r="C11" s="6" t="s">
        <v>601</v>
      </c>
      <c r="D11" s="5" t="s">
        <v>12</v>
      </c>
      <c r="E11" s="6" t="s">
        <v>2139</v>
      </c>
    </row>
  </sheetData>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41"/>
  <sheetViews>
    <sheetView workbookViewId="0"/>
  </sheetViews>
  <sheetFormatPr baseColWidth="10" defaultRowHeight="14.4" x14ac:dyDescent="0.3"/>
  <cols>
    <col min="2" max="2" width="9.6640625" customWidth="1"/>
    <col min="3" max="3" width="89" customWidth="1"/>
    <col min="4" max="4" width="17" customWidth="1"/>
    <col min="5" max="5" width="52.6640625" customWidth="1"/>
    <col min="6" max="6" width="71.6640625" customWidth="1"/>
    <col min="7" max="7" width="85.6640625" customWidth="1"/>
    <col min="8" max="8" width="63.6640625" customWidth="1"/>
    <col min="9" max="9" width="82.6640625" customWidth="1"/>
    <col min="10" max="10" width="93.6640625" customWidth="1"/>
  </cols>
  <sheetData>
    <row r="1" spans="1:10" x14ac:dyDescent="0.3">
      <c r="A1" s="2" t="str">
        <f>HYPERLINK("#'Auswahl Auswertungsmodul'!A1", "Zurück zum Start")</f>
        <v>Zurück zum Start</v>
      </c>
    </row>
    <row r="2" spans="1:10" x14ac:dyDescent="0.3">
      <c r="A2" s="2" t="str">
        <f>HYPERLINK("#'Auswahl PCI'!A1", "Zurück")</f>
        <v>Zurück</v>
      </c>
    </row>
    <row r="3" spans="1:10" x14ac:dyDescent="0.3">
      <c r="B3" s="7" t="s">
        <v>6917</v>
      </c>
    </row>
    <row r="4" spans="1:10" x14ac:dyDescent="0.3">
      <c r="B4" s="25" t="s">
        <v>35</v>
      </c>
      <c r="C4" s="25" t="s">
        <v>394</v>
      </c>
      <c r="D4" s="25" t="s">
        <v>1619</v>
      </c>
      <c r="E4" s="21" t="s">
        <v>6862</v>
      </c>
      <c r="F4" s="21" t="s">
        <v>6862</v>
      </c>
      <c r="G4" s="21" t="s">
        <v>6862</v>
      </c>
      <c r="H4" s="21" t="s">
        <v>5454</v>
      </c>
      <c r="I4" s="21" t="s">
        <v>5454</v>
      </c>
      <c r="J4" s="21" t="s">
        <v>5454</v>
      </c>
    </row>
    <row r="5" spans="1:10" x14ac:dyDescent="0.3">
      <c r="B5" s="22"/>
      <c r="C5" s="22"/>
      <c r="D5" s="22"/>
      <c r="E5" s="8" t="s">
        <v>6863</v>
      </c>
      <c r="F5" s="8" t="s">
        <v>6864</v>
      </c>
      <c r="G5" s="8" t="s">
        <v>6865</v>
      </c>
      <c r="H5" s="8" t="s">
        <v>6866</v>
      </c>
      <c r="I5" s="8" t="s">
        <v>6867</v>
      </c>
      <c r="J5" s="8" t="s">
        <v>6868</v>
      </c>
    </row>
    <row r="6" spans="1:10" x14ac:dyDescent="0.3">
      <c r="B6" s="6" t="s">
        <v>634</v>
      </c>
      <c r="C6" s="6" t="s">
        <v>635</v>
      </c>
      <c r="D6" s="6" t="s">
        <v>1621</v>
      </c>
      <c r="E6" s="9" t="s">
        <v>1751</v>
      </c>
      <c r="F6" s="9" t="s">
        <v>1696</v>
      </c>
      <c r="G6" s="9" t="s">
        <v>1579</v>
      </c>
      <c r="H6" s="9" t="s">
        <v>1680</v>
      </c>
      <c r="I6" s="9" t="s">
        <v>1587</v>
      </c>
      <c r="J6" s="9" t="s">
        <v>1580</v>
      </c>
    </row>
    <row r="7" spans="1:10" x14ac:dyDescent="0.3">
      <c r="B7" s="6" t="s">
        <v>634</v>
      </c>
      <c r="C7" s="6" t="s">
        <v>635</v>
      </c>
      <c r="D7" s="6" t="s">
        <v>1626</v>
      </c>
      <c r="E7" s="9" t="s">
        <v>1739</v>
      </c>
      <c r="F7" s="9" t="s">
        <v>1600</v>
      </c>
      <c r="G7" s="9" t="s">
        <v>1579</v>
      </c>
      <c r="H7" s="9" t="s">
        <v>1589</v>
      </c>
      <c r="I7" s="9" t="s">
        <v>1587</v>
      </c>
      <c r="J7" s="9" t="s">
        <v>1580</v>
      </c>
    </row>
    <row r="8" spans="1:10" x14ac:dyDescent="0.3">
      <c r="B8" s="6" t="s">
        <v>634</v>
      </c>
      <c r="C8" s="6" t="s">
        <v>635</v>
      </c>
      <c r="D8" s="6" t="s">
        <v>1631</v>
      </c>
      <c r="E8" s="9" t="s">
        <v>1611</v>
      </c>
      <c r="F8" s="9" t="s">
        <v>1582</v>
      </c>
      <c r="G8" s="9" t="s">
        <v>1580</v>
      </c>
      <c r="H8" s="9" t="s">
        <v>1582</v>
      </c>
      <c r="I8" s="9" t="s">
        <v>1580</v>
      </c>
      <c r="J8" s="9" t="s">
        <v>1580</v>
      </c>
    </row>
    <row r="9" spans="1:10" x14ac:dyDescent="0.3">
      <c r="B9" s="6" t="s">
        <v>636</v>
      </c>
      <c r="C9" s="6" t="s">
        <v>637</v>
      </c>
      <c r="D9" s="6" t="s">
        <v>1621</v>
      </c>
      <c r="E9" s="9" t="s">
        <v>1693</v>
      </c>
      <c r="F9" s="9" t="s">
        <v>1589</v>
      </c>
      <c r="G9" s="9" t="s">
        <v>1579</v>
      </c>
      <c r="H9" s="9" t="s">
        <v>1674</v>
      </c>
      <c r="I9" s="9" t="s">
        <v>1582</v>
      </c>
      <c r="J9" s="9" t="s">
        <v>1580</v>
      </c>
    </row>
    <row r="10" spans="1:10" x14ac:dyDescent="0.3">
      <c r="B10" s="6" t="s">
        <v>636</v>
      </c>
      <c r="C10" s="6" t="s">
        <v>637</v>
      </c>
      <c r="D10" s="6" t="s">
        <v>1626</v>
      </c>
      <c r="E10" s="9" t="s">
        <v>1760</v>
      </c>
      <c r="F10" s="9" t="s">
        <v>1589</v>
      </c>
      <c r="G10" s="9" t="s">
        <v>1579</v>
      </c>
      <c r="H10" s="9" t="s">
        <v>1674</v>
      </c>
      <c r="I10" s="9" t="s">
        <v>1582</v>
      </c>
      <c r="J10" s="9" t="s">
        <v>1580</v>
      </c>
    </row>
    <row r="11" spans="1:10" x14ac:dyDescent="0.3">
      <c r="B11" s="6" t="s">
        <v>636</v>
      </c>
      <c r="C11" s="6" t="s">
        <v>637</v>
      </c>
      <c r="D11" s="6" t="s">
        <v>1631</v>
      </c>
      <c r="E11" s="9" t="s">
        <v>1587</v>
      </c>
      <c r="F11" s="9" t="s">
        <v>1580</v>
      </c>
      <c r="G11" s="9" t="s">
        <v>1580</v>
      </c>
      <c r="H11" s="9" t="s">
        <v>1580</v>
      </c>
      <c r="I11" s="9" t="s">
        <v>1580</v>
      </c>
      <c r="J11" s="9" t="s">
        <v>1580</v>
      </c>
    </row>
    <row r="12" spans="1:10" x14ac:dyDescent="0.3">
      <c r="B12" s="6" t="s">
        <v>638</v>
      </c>
      <c r="C12" s="6" t="s">
        <v>639</v>
      </c>
      <c r="D12" s="6" t="s">
        <v>1621</v>
      </c>
      <c r="E12" s="9" t="s">
        <v>1693</v>
      </c>
      <c r="F12" s="9" t="s">
        <v>1584</v>
      </c>
      <c r="G12" s="9" t="s">
        <v>1586</v>
      </c>
      <c r="H12" s="9" t="s">
        <v>1582</v>
      </c>
      <c r="I12" s="9" t="s">
        <v>1580</v>
      </c>
      <c r="J12" s="9" t="s">
        <v>1580</v>
      </c>
    </row>
    <row r="13" spans="1:10" x14ac:dyDescent="0.3">
      <c r="B13" s="6" t="s">
        <v>638</v>
      </c>
      <c r="C13" s="6" t="s">
        <v>639</v>
      </c>
      <c r="D13" s="6" t="s">
        <v>1626</v>
      </c>
      <c r="E13" s="9" t="s">
        <v>1678</v>
      </c>
      <c r="F13" s="9" t="s">
        <v>1582</v>
      </c>
      <c r="G13" s="9" t="s">
        <v>1586</v>
      </c>
      <c r="H13" s="9" t="s">
        <v>1683</v>
      </c>
      <c r="I13" s="9" t="s">
        <v>1580</v>
      </c>
      <c r="J13" s="9" t="s">
        <v>1580</v>
      </c>
    </row>
    <row r="14" spans="1:10" x14ac:dyDescent="0.3">
      <c r="B14" s="6" t="s">
        <v>638</v>
      </c>
      <c r="C14" s="6" t="s">
        <v>639</v>
      </c>
      <c r="D14" s="6" t="s">
        <v>1631</v>
      </c>
      <c r="E14" s="9" t="s">
        <v>1582</v>
      </c>
      <c r="F14" s="9" t="s">
        <v>1587</v>
      </c>
      <c r="G14" s="9" t="s">
        <v>1580</v>
      </c>
      <c r="H14" s="9" t="s">
        <v>1586</v>
      </c>
      <c r="I14" s="9" t="s">
        <v>1580</v>
      </c>
      <c r="J14" s="9" t="s">
        <v>1580</v>
      </c>
    </row>
    <row r="15" spans="1:10" x14ac:dyDescent="0.3">
      <c r="B15" s="6" t="s">
        <v>640</v>
      </c>
      <c r="C15" s="6" t="s">
        <v>641</v>
      </c>
      <c r="D15" s="6" t="s">
        <v>1621</v>
      </c>
      <c r="E15" s="9" t="s">
        <v>1756</v>
      </c>
      <c r="F15" s="9" t="s">
        <v>1674</v>
      </c>
      <c r="G15" s="9" t="s">
        <v>1589</v>
      </c>
      <c r="H15" s="9" t="s">
        <v>1643</v>
      </c>
      <c r="I15" s="9" t="s">
        <v>1871</v>
      </c>
      <c r="J15" s="9" t="s">
        <v>1580</v>
      </c>
    </row>
    <row r="16" spans="1:10" x14ac:dyDescent="0.3">
      <c r="B16" s="6" t="s">
        <v>640</v>
      </c>
      <c r="C16" s="6" t="s">
        <v>641</v>
      </c>
      <c r="D16" s="6" t="s">
        <v>1626</v>
      </c>
      <c r="E16" s="9" t="s">
        <v>1751</v>
      </c>
      <c r="F16" s="9" t="s">
        <v>1721</v>
      </c>
      <c r="G16" s="9" t="s">
        <v>1592</v>
      </c>
      <c r="H16" s="9" t="s">
        <v>1705</v>
      </c>
      <c r="I16" s="9" t="s">
        <v>1680</v>
      </c>
      <c r="J16" s="9" t="s">
        <v>1580</v>
      </c>
    </row>
    <row r="17" spans="2:10" x14ac:dyDescent="0.3">
      <c r="B17" s="6" t="s">
        <v>640</v>
      </c>
      <c r="C17" s="6" t="s">
        <v>641</v>
      </c>
      <c r="D17" s="6" t="s">
        <v>1631</v>
      </c>
      <c r="E17" s="9" t="s">
        <v>1584</v>
      </c>
      <c r="F17" s="9" t="s">
        <v>1586</v>
      </c>
      <c r="G17" s="9" t="s">
        <v>1587</v>
      </c>
      <c r="H17" s="9" t="s">
        <v>1579</v>
      </c>
      <c r="I17" s="9" t="s">
        <v>1587</v>
      </c>
      <c r="J17" s="9" t="s">
        <v>1580</v>
      </c>
    </row>
    <row r="18" spans="2:10" x14ac:dyDescent="0.3">
      <c r="B18" s="6" t="s">
        <v>642</v>
      </c>
      <c r="C18" s="6" t="s">
        <v>643</v>
      </c>
      <c r="D18" s="6" t="s">
        <v>1621</v>
      </c>
      <c r="E18" s="9" t="s">
        <v>1760</v>
      </c>
      <c r="F18" s="9" t="s">
        <v>1871</v>
      </c>
      <c r="G18" s="9" t="s">
        <v>1589</v>
      </c>
      <c r="H18" s="9" t="s">
        <v>1594</v>
      </c>
      <c r="I18" s="9" t="s">
        <v>1579</v>
      </c>
      <c r="J18" s="9" t="s">
        <v>1580</v>
      </c>
    </row>
    <row r="19" spans="2:10" x14ac:dyDescent="0.3">
      <c r="B19" s="6" t="s">
        <v>642</v>
      </c>
      <c r="C19" s="6" t="s">
        <v>643</v>
      </c>
      <c r="D19" s="6" t="s">
        <v>1626</v>
      </c>
      <c r="E19" s="9" t="s">
        <v>1739</v>
      </c>
      <c r="F19" s="9" t="s">
        <v>1871</v>
      </c>
      <c r="G19" s="9" t="s">
        <v>1589</v>
      </c>
      <c r="H19" s="9" t="s">
        <v>1594</v>
      </c>
      <c r="I19" s="9" t="s">
        <v>1579</v>
      </c>
      <c r="J19" s="9" t="s">
        <v>1580</v>
      </c>
    </row>
    <row r="20" spans="2:10" x14ac:dyDescent="0.3">
      <c r="B20" s="6" t="s">
        <v>642</v>
      </c>
      <c r="C20" s="6" t="s">
        <v>643</v>
      </c>
      <c r="D20" s="6" t="s">
        <v>1631</v>
      </c>
      <c r="E20" s="9" t="s">
        <v>1587</v>
      </c>
      <c r="F20" s="9" t="s">
        <v>1580</v>
      </c>
      <c r="G20" s="9" t="s">
        <v>1580</v>
      </c>
      <c r="H20" s="9" t="s">
        <v>1580</v>
      </c>
      <c r="I20" s="9" t="s">
        <v>1580</v>
      </c>
      <c r="J20" s="9" t="s">
        <v>1580</v>
      </c>
    </row>
    <row r="21" spans="2:10" x14ac:dyDescent="0.3">
      <c r="B21" s="6" t="s">
        <v>644</v>
      </c>
      <c r="C21" s="6" t="s">
        <v>645</v>
      </c>
      <c r="D21" s="6" t="s">
        <v>1621</v>
      </c>
      <c r="E21" s="9" t="s">
        <v>1928</v>
      </c>
      <c r="F21" s="9" t="s">
        <v>1611</v>
      </c>
      <c r="G21" s="9" t="s">
        <v>1594</v>
      </c>
      <c r="H21" s="9" t="s">
        <v>1691</v>
      </c>
      <c r="I21" s="9" t="s">
        <v>1592</v>
      </c>
      <c r="J21" s="9" t="s">
        <v>1580</v>
      </c>
    </row>
    <row r="22" spans="2:10" x14ac:dyDescent="0.3">
      <c r="B22" s="6" t="s">
        <v>644</v>
      </c>
      <c r="C22" s="6" t="s">
        <v>645</v>
      </c>
      <c r="D22" s="6" t="s">
        <v>1626</v>
      </c>
      <c r="E22" s="9" t="s">
        <v>1928</v>
      </c>
      <c r="F22" s="9" t="s">
        <v>1611</v>
      </c>
      <c r="G22" s="9" t="s">
        <v>1594</v>
      </c>
      <c r="H22" s="9" t="s">
        <v>1691</v>
      </c>
      <c r="I22" s="9" t="s">
        <v>1592</v>
      </c>
      <c r="J22" s="9" t="s">
        <v>1580</v>
      </c>
    </row>
    <row r="23" spans="2:10" x14ac:dyDescent="0.3">
      <c r="B23" s="6" t="s">
        <v>644</v>
      </c>
      <c r="C23" s="6" t="s">
        <v>645</v>
      </c>
      <c r="D23" s="6" t="s">
        <v>1631</v>
      </c>
      <c r="E23" s="9" t="s">
        <v>1580</v>
      </c>
      <c r="F23" s="9" t="s">
        <v>1580</v>
      </c>
      <c r="G23" s="9" t="s">
        <v>1580</v>
      </c>
      <c r="H23" s="9" t="s">
        <v>1580</v>
      </c>
      <c r="I23" s="9" t="s">
        <v>1580</v>
      </c>
      <c r="J23" s="9" t="s">
        <v>1580</v>
      </c>
    </row>
    <row r="24" spans="2:10" x14ac:dyDescent="0.3">
      <c r="B24" s="6" t="s">
        <v>648</v>
      </c>
      <c r="C24" s="6" t="s">
        <v>649</v>
      </c>
      <c r="D24" s="6" t="s">
        <v>1621</v>
      </c>
      <c r="E24" s="9" t="s">
        <v>1931</v>
      </c>
      <c r="F24" s="9" t="s">
        <v>1643</v>
      </c>
      <c r="G24" s="9" t="s">
        <v>1597</v>
      </c>
      <c r="H24" s="9" t="s">
        <v>1584</v>
      </c>
      <c r="I24" s="9" t="s">
        <v>1587</v>
      </c>
      <c r="J24" s="9" t="s">
        <v>1580</v>
      </c>
    </row>
    <row r="25" spans="2:10" x14ac:dyDescent="0.3">
      <c r="B25" s="6" t="s">
        <v>648</v>
      </c>
      <c r="C25" s="6" t="s">
        <v>649</v>
      </c>
      <c r="D25" s="6" t="s">
        <v>1626</v>
      </c>
      <c r="E25" s="9" t="s">
        <v>1935</v>
      </c>
      <c r="F25" s="9" t="s">
        <v>1693</v>
      </c>
      <c r="G25" s="9" t="s">
        <v>1600</v>
      </c>
      <c r="H25" s="9" t="s">
        <v>1584</v>
      </c>
      <c r="I25" s="9" t="s">
        <v>1587</v>
      </c>
      <c r="J25" s="9" t="s">
        <v>1580</v>
      </c>
    </row>
    <row r="26" spans="2:10" x14ac:dyDescent="0.3">
      <c r="B26" s="6" t="s">
        <v>648</v>
      </c>
      <c r="C26" s="6" t="s">
        <v>649</v>
      </c>
      <c r="D26" s="6" t="s">
        <v>1631</v>
      </c>
      <c r="E26" s="9" t="s">
        <v>1582</v>
      </c>
      <c r="F26" s="9" t="s">
        <v>1587</v>
      </c>
      <c r="G26" s="9" t="s">
        <v>1587</v>
      </c>
      <c r="H26" s="9" t="s">
        <v>1580</v>
      </c>
      <c r="I26" s="9" t="s">
        <v>1580</v>
      </c>
      <c r="J26" s="9" t="s">
        <v>1580</v>
      </c>
    </row>
    <row r="27" spans="2:10" x14ac:dyDescent="0.3">
      <c r="B27" s="6" t="s">
        <v>652</v>
      </c>
      <c r="C27" s="6" t="s">
        <v>653</v>
      </c>
      <c r="D27" s="6" t="s">
        <v>1621</v>
      </c>
      <c r="E27" s="9" t="s">
        <v>1939</v>
      </c>
      <c r="F27" s="9" t="s">
        <v>3553</v>
      </c>
      <c r="G27" s="9" t="s">
        <v>1617</v>
      </c>
      <c r="H27" s="9" t="s">
        <v>1617</v>
      </c>
      <c r="I27" s="9" t="s">
        <v>1586</v>
      </c>
      <c r="J27" s="9" t="s">
        <v>1580</v>
      </c>
    </row>
    <row r="28" spans="2:10" x14ac:dyDescent="0.3">
      <c r="B28" s="6" t="s">
        <v>652</v>
      </c>
      <c r="C28" s="6" t="s">
        <v>653</v>
      </c>
      <c r="D28" s="6" t="s">
        <v>1626</v>
      </c>
      <c r="E28" s="9" t="s">
        <v>1756</v>
      </c>
      <c r="F28" s="9" t="s">
        <v>1611</v>
      </c>
      <c r="G28" s="9" t="s">
        <v>1617</v>
      </c>
      <c r="H28" s="9" t="s">
        <v>1594</v>
      </c>
      <c r="I28" s="9" t="s">
        <v>1587</v>
      </c>
      <c r="J28" s="9" t="s">
        <v>1580</v>
      </c>
    </row>
    <row r="29" spans="2:10" x14ac:dyDescent="0.3">
      <c r="B29" s="6" t="s">
        <v>652</v>
      </c>
      <c r="C29" s="6" t="s">
        <v>653</v>
      </c>
      <c r="D29" s="6" t="s">
        <v>1631</v>
      </c>
      <c r="E29" s="9" t="s">
        <v>1587</v>
      </c>
      <c r="F29" s="9" t="s">
        <v>1587</v>
      </c>
      <c r="G29" s="9" t="s">
        <v>1580</v>
      </c>
      <c r="H29" s="9" t="s">
        <v>1587</v>
      </c>
      <c r="I29" s="9" t="s">
        <v>1587</v>
      </c>
      <c r="J29" s="9" t="s">
        <v>1580</v>
      </c>
    </row>
    <row r="30" spans="2:10" x14ac:dyDescent="0.3">
      <c r="B30" s="6" t="s">
        <v>656</v>
      </c>
      <c r="C30" s="6" t="s">
        <v>657</v>
      </c>
      <c r="D30" s="6" t="s">
        <v>1621</v>
      </c>
      <c r="E30" s="9" t="s">
        <v>1693</v>
      </c>
      <c r="F30" s="9" t="s">
        <v>1579</v>
      </c>
      <c r="G30" s="9" t="s">
        <v>1587</v>
      </c>
      <c r="H30" s="9" t="s">
        <v>1586</v>
      </c>
      <c r="I30" s="9" t="s">
        <v>1580</v>
      </c>
      <c r="J30" s="9" t="s">
        <v>1580</v>
      </c>
    </row>
    <row r="31" spans="2:10" x14ac:dyDescent="0.3">
      <c r="B31" s="6" t="s">
        <v>656</v>
      </c>
      <c r="C31" s="6" t="s">
        <v>657</v>
      </c>
      <c r="D31" s="6" t="s">
        <v>1626</v>
      </c>
      <c r="E31" s="9" t="s">
        <v>1705</v>
      </c>
      <c r="F31" s="9" t="s">
        <v>1579</v>
      </c>
      <c r="G31" s="9" t="s">
        <v>1587</v>
      </c>
      <c r="H31" s="9" t="s">
        <v>1587</v>
      </c>
      <c r="I31" s="9" t="s">
        <v>1580</v>
      </c>
      <c r="J31" s="9" t="s">
        <v>1580</v>
      </c>
    </row>
    <row r="32" spans="2:10" x14ac:dyDescent="0.3">
      <c r="B32" s="6" t="s">
        <v>656</v>
      </c>
      <c r="C32" s="6" t="s">
        <v>657</v>
      </c>
      <c r="D32" s="6" t="s">
        <v>1631</v>
      </c>
      <c r="E32" s="9" t="s">
        <v>1683</v>
      </c>
      <c r="F32" s="9" t="s">
        <v>1580</v>
      </c>
      <c r="G32" s="9" t="s">
        <v>1580</v>
      </c>
      <c r="H32" s="9" t="s">
        <v>1587</v>
      </c>
      <c r="I32" s="9" t="s">
        <v>1580</v>
      </c>
      <c r="J32" s="9" t="s">
        <v>1580</v>
      </c>
    </row>
    <row r="33" spans="2:10" x14ac:dyDescent="0.3">
      <c r="B33" s="6" t="s">
        <v>658</v>
      </c>
      <c r="C33" s="6" t="s">
        <v>659</v>
      </c>
      <c r="D33" s="6" t="s">
        <v>1621</v>
      </c>
      <c r="E33" s="9" t="s">
        <v>1756</v>
      </c>
      <c r="F33" s="9" t="s">
        <v>1871</v>
      </c>
      <c r="G33" s="9" t="s">
        <v>1578</v>
      </c>
      <c r="H33" s="9" t="s">
        <v>1587</v>
      </c>
      <c r="I33" s="9" t="s">
        <v>1580</v>
      </c>
      <c r="J33" s="9" t="s">
        <v>1580</v>
      </c>
    </row>
    <row r="34" spans="2:10" x14ac:dyDescent="0.3">
      <c r="B34" s="6" t="s">
        <v>658</v>
      </c>
      <c r="C34" s="6" t="s">
        <v>659</v>
      </c>
      <c r="D34" s="6" t="s">
        <v>1626</v>
      </c>
      <c r="E34" s="9" t="s">
        <v>1853</v>
      </c>
      <c r="F34" s="9" t="s">
        <v>1680</v>
      </c>
      <c r="G34" s="9" t="s">
        <v>1578</v>
      </c>
      <c r="H34" s="9" t="s">
        <v>1580</v>
      </c>
      <c r="I34" s="9" t="s">
        <v>1580</v>
      </c>
      <c r="J34" s="9" t="s">
        <v>1580</v>
      </c>
    </row>
    <row r="35" spans="2:10" x14ac:dyDescent="0.3">
      <c r="B35" s="6" t="s">
        <v>658</v>
      </c>
      <c r="C35" s="6" t="s">
        <v>659</v>
      </c>
      <c r="D35" s="6" t="s">
        <v>1631</v>
      </c>
      <c r="E35" s="9" t="s">
        <v>1586</v>
      </c>
      <c r="F35" s="9" t="s">
        <v>1587</v>
      </c>
      <c r="G35" s="9" t="s">
        <v>1580</v>
      </c>
      <c r="H35" s="9" t="s">
        <v>1587</v>
      </c>
      <c r="I35" s="9" t="s">
        <v>1580</v>
      </c>
      <c r="J35" s="9" t="s">
        <v>1580</v>
      </c>
    </row>
    <row r="36" spans="2:10" x14ac:dyDescent="0.3">
      <c r="B36" s="6" t="s">
        <v>660</v>
      </c>
      <c r="C36" s="6" t="s">
        <v>661</v>
      </c>
      <c r="D36" s="6" t="s">
        <v>1621</v>
      </c>
      <c r="E36" s="9" t="s">
        <v>1928</v>
      </c>
      <c r="F36" s="9" t="s">
        <v>1617</v>
      </c>
      <c r="G36" s="9" t="s">
        <v>1582</v>
      </c>
      <c r="H36" s="9" t="s">
        <v>1586</v>
      </c>
      <c r="I36" s="9" t="s">
        <v>1580</v>
      </c>
      <c r="J36" s="9" t="s">
        <v>1580</v>
      </c>
    </row>
    <row r="37" spans="2:10" x14ac:dyDescent="0.3">
      <c r="B37" s="6" t="s">
        <v>660</v>
      </c>
      <c r="C37" s="6" t="s">
        <v>661</v>
      </c>
      <c r="D37" s="6" t="s">
        <v>1626</v>
      </c>
      <c r="E37" s="9" t="s">
        <v>1945</v>
      </c>
      <c r="F37" s="9" t="s">
        <v>1592</v>
      </c>
      <c r="G37" s="9" t="s">
        <v>1586</v>
      </c>
      <c r="H37" s="9" t="s">
        <v>1586</v>
      </c>
      <c r="I37" s="9" t="s">
        <v>1580</v>
      </c>
      <c r="J37" s="9" t="s">
        <v>1580</v>
      </c>
    </row>
    <row r="38" spans="2:10" x14ac:dyDescent="0.3">
      <c r="B38" s="6" t="s">
        <v>660</v>
      </c>
      <c r="C38" s="6" t="s">
        <v>661</v>
      </c>
      <c r="D38" s="6" t="s">
        <v>1631</v>
      </c>
      <c r="E38" s="9" t="s">
        <v>1614</v>
      </c>
      <c r="F38" s="9" t="s">
        <v>1683</v>
      </c>
      <c r="G38" s="9" t="s">
        <v>1683</v>
      </c>
      <c r="H38" s="9" t="s">
        <v>1580</v>
      </c>
      <c r="I38" s="9" t="s">
        <v>1580</v>
      </c>
      <c r="J38" s="9" t="s">
        <v>1580</v>
      </c>
    </row>
    <row r="39" spans="2:10" x14ac:dyDescent="0.3">
      <c r="B39" s="6" t="s">
        <v>662</v>
      </c>
      <c r="C39" s="6" t="s">
        <v>663</v>
      </c>
      <c r="D39" s="6" t="s">
        <v>1621</v>
      </c>
      <c r="E39" s="9" t="s">
        <v>1636</v>
      </c>
      <c r="F39" s="9" t="s">
        <v>1680</v>
      </c>
      <c r="G39" s="9" t="s">
        <v>1683</v>
      </c>
      <c r="H39" s="9" t="s">
        <v>1586</v>
      </c>
      <c r="I39" s="9" t="s">
        <v>1580</v>
      </c>
      <c r="J39" s="9" t="s">
        <v>1580</v>
      </c>
    </row>
    <row r="40" spans="2:10" x14ac:dyDescent="0.3">
      <c r="B40" s="6" t="s">
        <v>662</v>
      </c>
      <c r="C40" s="6" t="s">
        <v>663</v>
      </c>
      <c r="D40" s="6" t="s">
        <v>1626</v>
      </c>
      <c r="E40" s="9" t="s">
        <v>1643</v>
      </c>
      <c r="F40" s="9" t="s">
        <v>1597</v>
      </c>
      <c r="G40" s="9" t="s">
        <v>1586</v>
      </c>
      <c r="H40" s="9" t="s">
        <v>1586</v>
      </c>
      <c r="I40" s="9" t="s">
        <v>1580</v>
      </c>
      <c r="J40" s="9" t="s">
        <v>1580</v>
      </c>
    </row>
    <row r="41" spans="2:10" x14ac:dyDescent="0.3">
      <c r="B41" s="6" t="s">
        <v>662</v>
      </c>
      <c r="C41" s="6" t="s">
        <v>663</v>
      </c>
      <c r="D41" s="6" t="s">
        <v>1631</v>
      </c>
      <c r="E41" s="9" t="s">
        <v>1586</v>
      </c>
      <c r="F41" s="9" t="s">
        <v>1587</v>
      </c>
      <c r="G41" s="9" t="s">
        <v>1587</v>
      </c>
      <c r="H41" s="9" t="s">
        <v>1580</v>
      </c>
      <c r="I41" s="9" t="s">
        <v>1580</v>
      </c>
      <c r="J41" s="9" t="s">
        <v>1580</v>
      </c>
    </row>
  </sheetData>
  <mergeCells count="5">
    <mergeCell ref="B4:B5"/>
    <mergeCell ref="C4:C5"/>
    <mergeCell ref="D4:D5"/>
    <mergeCell ref="E4:G4"/>
    <mergeCell ref="H4:J4"/>
  </mergeCells>
  <pageMargins left="0.7" right="0.7" top="0.75" bottom="0.75" header="0.3" footer="0.3"/>
  <pageSetup paperSize="9" orientation="portrait" horizontalDpi="300" verticalDpi="300"/>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I26"/>
  <sheetViews>
    <sheetView workbookViewId="0"/>
  </sheetViews>
  <sheetFormatPr baseColWidth="10" defaultRowHeight="14.4" x14ac:dyDescent="0.3"/>
  <cols>
    <col min="2" max="2" width="9.6640625" customWidth="1"/>
    <col min="3" max="3" width="70.109375" customWidth="1"/>
    <col min="4" max="4" width="17" customWidth="1"/>
    <col min="5" max="5" width="22.6640625" customWidth="1"/>
    <col min="6" max="6" width="29.6640625" customWidth="1"/>
    <col min="7" max="7" width="57.6640625" customWidth="1"/>
    <col min="8" max="8" width="80.6640625" customWidth="1"/>
    <col min="9" max="9" width="35.6640625" customWidth="1"/>
  </cols>
  <sheetData>
    <row r="1" spans="1:9" x14ac:dyDescent="0.3">
      <c r="A1" s="2" t="str">
        <f>HYPERLINK("#'Auswahl Auswertungsmodul'!A1", "Zurück zum Start")</f>
        <v>Zurück zum Start</v>
      </c>
    </row>
    <row r="2" spans="1:9" x14ac:dyDescent="0.3">
      <c r="A2" s="2" t="str">
        <f>HYPERLINK("#'Auswahl NET-DIAL'!A1", "Zurück")</f>
        <v>Zurück</v>
      </c>
    </row>
    <row r="3" spans="1:9" x14ac:dyDescent="0.3">
      <c r="B3" s="7" t="s">
        <v>2507</v>
      </c>
    </row>
    <row r="4" spans="1:9" x14ac:dyDescent="0.3">
      <c r="B4" s="25" t="s">
        <v>35</v>
      </c>
      <c r="C4" s="25" t="s">
        <v>394</v>
      </c>
      <c r="D4" s="25" t="s">
        <v>1619</v>
      </c>
      <c r="E4" s="28" t="s">
        <v>1574</v>
      </c>
      <c r="F4" s="21" t="s">
        <v>1575</v>
      </c>
      <c r="G4" s="25" t="s">
        <v>1575</v>
      </c>
      <c r="H4" s="25" t="s">
        <v>1575</v>
      </c>
      <c r="I4" s="25" t="s">
        <v>1575</v>
      </c>
    </row>
    <row r="5" spans="1:9" x14ac:dyDescent="0.3">
      <c r="B5" s="22"/>
      <c r="C5" s="22"/>
      <c r="D5" s="22"/>
      <c r="E5" s="27"/>
      <c r="F5" s="8" t="s">
        <v>2436</v>
      </c>
      <c r="G5" s="8" t="s">
        <v>2437</v>
      </c>
      <c r="H5" s="8" t="s">
        <v>2438</v>
      </c>
      <c r="I5" s="8" t="s">
        <v>33</v>
      </c>
    </row>
    <row r="6" spans="1:9" ht="25.2" x14ac:dyDescent="0.3">
      <c r="B6" s="6" t="s">
        <v>582</v>
      </c>
      <c r="C6" s="6" t="s">
        <v>583</v>
      </c>
      <c r="D6" s="6" t="s">
        <v>1621</v>
      </c>
      <c r="E6" s="9" t="s">
        <v>1580</v>
      </c>
      <c r="F6" s="9" t="s">
        <v>51</v>
      </c>
      <c r="G6" s="9" t="s">
        <v>51</v>
      </c>
      <c r="H6" s="9" t="s">
        <v>51</v>
      </c>
      <c r="I6" s="9" t="s">
        <v>51</v>
      </c>
    </row>
    <row r="7" spans="1:9" ht="25.2" x14ac:dyDescent="0.3">
      <c r="B7" s="6" t="s">
        <v>582</v>
      </c>
      <c r="C7" s="6" t="s">
        <v>583</v>
      </c>
      <c r="D7" s="6" t="s">
        <v>1626</v>
      </c>
      <c r="E7" s="9" t="s">
        <v>1580</v>
      </c>
      <c r="F7" s="9" t="s">
        <v>51</v>
      </c>
      <c r="G7" s="9" t="s">
        <v>51</v>
      </c>
      <c r="H7" s="9" t="s">
        <v>51</v>
      </c>
      <c r="I7" s="9" t="s">
        <v>51</v>
      </c>
    </row>
    <row r="8" spans="1:9" ht="25.2" x14ac:dyDescent="0.3">
      <c r="B8" s="6" t="s">
        <v>582</v>
      </c>
      <c r="C8" s="6" t="s">
        <v>583</v>
      </c>
      <c r="D8" s="6" t="s">
        <v>1631</v>
      </c>
      <c r="E8" s="9" t="s">
        <v>1580</v>
      </c>
      <c r="F8" s="9" t="s">
        <v>51</v>
      </c>
      <c r="G8" s="9" t="s">
        <v>51</v>
      </c>
      <c r="H8" s="9" t="s">
        <v>51</v>
      </c>
      <c r="I8" s="9" t="s">
        <v>51</v>
      </c>
    </row>
    <row r="9" spans="1:9" ht="25.2" x14ac:dyDescent="0.3">
      <c r="B9" s="6" t="s">
        <v>584</v>
      </c>
      <c r="C9" s="6" t="s">
        <v>585</v>
      </c>
      <c r="D9" s="6" t="s">
        <v>1621</v>
      </c>
      <c r="E9" s="9" t="s">
        <v>1882</v>
      </c>
      <c r="F9" s="9" t="s">
        <v>1207</v>
      </c>
      <c r="G9" s="9" t="s">
        <v>2468</v>
      </c>
      <c r="H9" s="9" t="s">
        <v>2469</v>
      </c>
      <c r="I9" s="9" t="s">
        <v>2470</v>
      </c>
    </row>
    <row r="10" spans="1:9" ht="25.2" x14ac:dyDescent="0.3">
      <c r="B10" s="6" t="s">
        <v>584</v>
      </c>
      <c r="C10" s="6" t="s">
        <v>585</v>
      </c>
      <c r="D10" s="6" t="s">
        <v>1626</v>
      </c>
      <c r="E10" s="9" t="s">
        <v>1884</v>
      </c>
      <c r="F10" s="9" t="s">
        <v>1885</v>
      </c>
      <c r="G10" s="9" t="s">
        <v>2471</v>
      </c>
      <c r="H10" s="9" t="s">
        <v>2472</v>
      </c>
      <c r="I10" s="9" t="s">
        <v>2473</v>
      </c>
    </row>
    <row r="11" spans="1:9" ht="25.2" x14ac:dyDescent="0.3">
      <c r="B11" s="6" t="s">
        <v>584</v>
      </c>
      <c r="C11" s="6" t="s">
        <v>585</v>
      </c>
      <c r="D11" s="6" t="s">
        <v>1631</v>
      </c>
      <c r="E11" s="9" t="s">
        <v>1664</v>
      </c>
      <c r="F11" s="9" t="s">
        <v>1667</v>
      </c>
      <c r="G11" s="9" t="s">
        <v>2474</v>
      </c>
      <c r="H11" s="9" t="s">
        <v>2475</v>
      </c>
      <c r="I11" s="9" t="s">
        <v>1667</v>
      </c>
    </row>
    <row r="12" spans="1:9" ht="25.2" x14ac:dyDescent="0.3">
      <c r="B12" s="6" t="s">
        <v>586</v>
      </c>
      <c r="C12" s="6" t="s">
        <v>587</v>
      </c>
      <c r="D12" s="6" t="s">
        <v>1621</v>
      </c>
      <c r="E12" s="9" t="s">
        <v>1889</v>
      </c>
      <c r="F12" s="9" t="s">
        <v>2476</v>
      </c>
      <c r="G12" s="9" t="s">
        <v>2477</v>
      </c>
      <c r="H12" s="9" t="s">
        <v>2478</v>
      </c>
      <c r="I12" s="9" t="s">
        <v>2479</v>
      </c>
    </row>
    <row r="13" spans="1:9" ht="25.2" x14ac:dyDescent="0.3">
      <c r="B13" s="6" t="s">
        <v>586</v>
      </c>
      <c r="C13" s="6" t="s">
        <v>587</v>
      </c>
      <c r="D13" s="6" t="s">
        <v>1626</v>
      </c>
      <c r="E13" s="9" t="s">
        <v>1891</v>
      </c>
      <c r="F13" s="9" t="s">
        <v>1330</v>
      </c>
      <c r="G13" s="9" t="s">
        <v>2480</v>
      </c>
      <c r="H13" s="9" t="s">
        <v>2005</v>
      </c>
      <c r="I13" s="9" t="s">
        <v>2004</v>
      </c>
    </row>
    <row r="14" spans="1:9" ht="25.2" x14ac:dyDescent="0.3">
      <c r="B14" s="6" t="s">
        <v>586</v>
      </c>
      <c r="C14" s="6" t="s">
        <v>587</v>
      </c>
      <c r="D14" s="6" t="s">
        <v>1631</v>
      </c>
      <c r="E14" s="9" t="s">
        <v>1636</v>
      </c>
      <c r="F14" s="9" t="s">
        <v>2481</v>
      </c>
      <c r="G14" s="9" t="s">
        <v>2482</v>
      </c>
      <c r="H14" s="9" t="s">
        <v>2481</v>
      </c>
      <c r="I14" s="9" t="s">
        <v>2483</v>
      </c>
    </row>
    <row r="15" spans="1:9" ht="25.2" x14ac:dyDescent="0.3">
      <c r="B15" s="6" t="s">
        <v>590</v>
      </c>
      <c r="C15" s="6" t="s">
        <v>591</v>
      </c>
      <c r="D15" s="6" t="s">
        <v>1621</v>
      </c>
      <c r="E15" s="9" t="s">
        <v>1892</v>
      </c>
      <c r="F15" s="9" t="s">
        <v>1213</v>
      </c>
      <c r="G15" s="9" t="s">
        <v>2484</v>
      </c>
      <c r="H15" s="9" t="s">
        <v>1259</v>
      </c>
      <c r="I15" s="9" t="s">
        <v>1259</v>
      </c>
    </row>
    <row r="16" spans="1:9" ht="25.2" x14ac:dyDescent="0.3">
      <c r="B16" s="6" t="s">
        <v>590</v>
      </c>
      <c r="C16" s="6" t="s">
        <v>591</v>
      </c>
      <c r="D16" s="6" t="s">
        <v>1626</v>
      </c>
      <c r="E16" s="9" t="s">
        <v>1617</v>
      </c>
      <c r="F16" s="9" t="s">
        <v>1893</v>
      </c>
      <c r="G16" s="9" t="s">
        <v>1027</v>
      </c>
      <c r="H16" s="9" t="s">
        <v>54</v>
      </c>
      <c r="I16" s="9" t="s">
        <v>1893</v>
      </c>
    </row>
    <row r="17" spans="2:9" ht="25.2" x14ac:dyDescent="0.3">
      <c r="B17" s="6" t="s">
        <v>590</v>
      </c>
      <c r="C17" s="6" t="s">
        <v>591</v>
      </c>
      <c r="D17" s="6" t="s">
        <v>1631</v>
      </c>
      <c r="E17" s="9" t="s">
        <v>1894</v>
      </c>
      <c r="F17" s="9" t="s">
        <v>752</v>
      </c>
      <c r="G17" s="9" t="s">
        <v>2485</v>
      </c>
      <c r="H17" s="9" t="s">
        <v>2012</v>
      </c>
      <c r="I17" s="9" t="s">
        <v>1304</v>
      </c>
    </row>
    <row r="18" spans="2:9" ht="25.2" x14ac:dyDescent="0.3">
      <c r="B18" s="6" t="s">
        <v>594</v>
      </c>
      <c r="C18" s="6" t="s">
        <v>595</v>
      </c>
      <c r="D18" s="6" t="s">
        <v>1621</v>
      </c>
      <c r="E18" s="9" t="s">
        <v>1896</v>
      </c>
      <c r="F18" s="9" t="s">
        <v>2486</v>
      </c>
      <c r="G18" s="9" t="s">
        <v>2487</v>
      </c>
      <c r="H18" s="9" t="s">
        <v>2488</v>
      </c>
      <c r="I18" s="9" t="s">
        <v>2489</v>
      </c>
    </row>
    <row r="19" spans="2:9" ht="25.2" x14ac:dyDescent="0.3">
      <c r="B19" s="6" t="s">
        <v>594</v>
      </c>
      <c r="C19" s="6" t="s">
        <v>595</v>
      </c>
      <c r="D19" s="6" t="s">
        <v>1626</v>
      </c>
      <c r="E19" s="9" t="s">
        <v>1898</v>
      </c>
      <c r="F19" s="9" t="s">
        <v>2490</v>
      </c>
      <c r="G19" s="9" t="s">
        <v>2491</v>
      </c>
      <c r="H19" s="9" t="s">
        <v>2492</v>
      </c>
      <c r="I19" s="9" t="s">
        <v>2493</v>
      </c>
    </row>
    <row r="20" spans="2:9" ht="25.2" x14ac:dyDescent="0.3">
      <c r="B20" s="6" t="s">
        <v>594</v>
      </c>
      <c r="C20" s="6" t="s">
        <v>595</v>
      </c>
      <c r="D20" s="6" t="s">
        <v>1631</v>
      </c>
      <c r="E20" s="9" t="s">
        <v>1900</v>
      </c>
      <c r="F20" s="9" t="s">
        <v>1902</v>
      </c>
      <c r="G20" s="9" t="s">
        <v>2494</v>
      </c>
      <c r="H20" s="9" t="s">
        <v>2495</v>
      </c>
      <c r="I20" s="9" t="s">
        <v>2495</v>
      </c>
    </row>
    <row r="21" spans="2:9" ht="25.2" x14ac:dyDescent="0.3">
      <c r="B21" s="6" t="s">
        <v>598</v>
      </c>
      <c r="C21" s="6" t="s">
        <v>599</v>
      </c>
      <c r="D21" s="6" t="s">
        <v>1621</v>
      </c>
      <c r="E21" s="9" t="s">
        <v>1855</v>
      </c>
      <c r="F21" s="9" t="s">
        <v>1857</v>
      </c>
      <c r="G21" s="9" t="s">
        <v>1375</v>
      </c>
      <c r="H21" s="9" t="s">
        <v>2496</v>
      </c>
      <c r="I21" s="9" t="s">
        <v>2497</v>
      </c>
    </row>
    <row r="22" spans="2:9" ht="25.2" x14ac:dyDescent="0.3">
      <c r="B22" s="6" t="s">
        <v>598</v>
      </c>
      <c r="C22" s="6" t="s">
        <v>599</v>
      </c>
      <c r="D22" s="6" t="s">
        <v>1626</v>
      </c>
      <c r="E22" s="9" t="s">
        <v>1894</v>
      </c>
      <c r="F22" s="9" t="s">
        <v>752</v>
      </c>
      <c r="G22" s="9" t="s">
        <v>2011</v>
      </c>
      <c r="H22" s="9" t="s">
        <v>2498</v>
      </c>
      <c r="I22" s="9" t="s">
        <v>2498</v>
      </c>
    </row>
    <row r="23" spans="2:9" ht="25.2" x14ac:dyDescent="0.3">
      <c r="B23" s="6" t="s">
        <v>598</v>
      </c>
      <c r="C23" s="6" t="s">
        <v>599</v>
      </c>
      <c r="D23" s="6" t="s">
        <v>1631</v>
      </c>
      <c r="E23" s="9" t="s">
        <v>1611</v>
      </c>
      <c r="F23" s="9" t="s">
        <v>1096</v>
      </c>
      <c r="G23" s="9" t="s">
        <v>2499</v>
      </c>
      <c r="H23" s="9" t="s">
        <v>149</v>
      </c>
      <c r="I23" s="9" t="s">
        <v>1612</v>
      </c>
    </row>
    <row r="24" spans="2:9" ht="25.2" x14ac:dyDescent="0.3">
      <c r="B24" s="6" t="s">
        <v>600</v>
      </c>
      <c r="C24" s="6" t="s">
        <v>601</v>
      </c>
      <c r="D24" s="6" t="s">
        <v>1621</v>
      </c>
      <c r="E24" s="9" t="s">
        <v>1903</v>
      </c>
      <c r="F24" s="9" t="s">
        <v>2500</v>
      </c>
      <c r="G24" s="9" t="s">
        <v>2501</v>
      </c>
      <c r="H24" s="9" t="s">
        <v>2502</v>
      </c>
      <c r="I24" s="9" t="s">
        <v>2503</v>
      </c>
    </row>
    <row r="25" spans="2:9" ht="25.2" x14ac:dyDescent="0.3">
      <c r="B25" s="6" t="s">
        <v>600</v>
      </c>
      <c r="C25" s="6" t="s">
        <v>601</v>
      </c>
      <c r="D25" s="6" t="s">
        <v>1626</v>
      </c>
      <c r="E25" s="9" t="s">
        <v>1589</v>
      </c>
      <c r="F25" s="9" t="s">
        <v>1092</v>
      </c>
      <c r="G25" s="9" t="s">
        <v>1046</v>
      </c>
      <c r="H25" s="9" t="s">
        <v>89</v>
      </c>
      <c r="I25" s="9" t="s">
        <v>89</v>
      </c>
    </row>
    <row r="26" spans="2:9" ht="25.2" x14ac:dyDescent="0.3">
      <c r="B26" s="6" t="s">
        <v>600</v>
      </c>
      <c r="C26" s="6" t="s">
        <v>601</v>
      </c>
      <c r="D26" s="6" t="s">
        <v>1631</v>
      </c>
      <c r="E26" s="9" t="s">
        <v>1906</v>
      </c>
      <c r="F26" s="9" t="s">
        <v>1907</v>
      </c>
      <c r="G26" s="9" t="s">
        <v>2504</v>
      </c>
      <c r="H26" s="9" t="s">
        <v>2505</v>
      </c>
      <c r="I26" s="9" t="s">
        <v>2506</v>
      </c>
    </row>
  </sheetData>
  <mergeCells count="5">
    <mergeCell ref="B4:B5"/>
    <mergeCell ref="C4:C5"/>
    <mergeCell ref="D4:D5"/>
    <mergeCell ref="E4:E5"/>
    <mergeCell ref="F4:I4"/>
  </mergeCells>
  <pageMargins left="0.7" right="0.7" top="0.75" bottom="0.75" header="0.3" footer="0.3"/>
  <pageSetup paperSize="9" orientation="portrait" horizontalDpi="300" verticalDpi="300"/>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E17"/>
  <sheetViews>
    <sheetView workbookViewId="0"/>
  </sheetViews>
  <sheetFormatPr baseColWidth="10" defaultRowHeight="14.4" x14ac:dyDescent="0.3"/>
  <cols>
    <col min="2" max="2" width="9.6640625" customWidth="1"/>
    <col min="3" max="3" width="81.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NET-DIAL'!A1", "Zurück")</f>
        <v>Zurück</v>
      </c>
    </row>
    <row r="3" spans="1:5" x14ac:dyDescent="0.3">
      <c r="B3" s="7" t="s">
        <v>2733</v>
      </c>
    </row>
    <row r="4" spans="1:5" x14ac:dyDescent="0.3">
      <c r="B4" s="3" t="s">
        <v>35</v>
      </c>
      <c r="C4" s="4" t="s">
        <v>394</v>
      </c>
      <c r="D4" s="3" t="s">
        <v>1765</v>
      </c>
      <c r="E4" s="4" t="s">
        <v>1101</v>
      </c>
    </row>
    <row r="5" spans="1:5" x14ac:dyDescent="0.3">
      <c r="B5" s="5" t="s">
        <v>584</v>
      </c>
      <c r="C5" s="6" t="s">
        <v>585</v>
      </c>
      <c r="D5" s="5" t="s">
        <v>26</v>
      </c>
      <c r="E5" s="6" t="s">
        <v>2720</v>
      </c>
    </row>
    <row r="6" spans="1:5" ht="63" x14ac:dyDescent="0.3">
      <c r="B6" s="18" t="s">
        <v>584</v>
      </c>
      <c r="C6" s="12" t="s">
        <v>585</v>
      </c>
      <c r="D6" s="18" t="s">
        <v>32</v>
      </c>
      <c r="E6" s="12" t="s">
        <v>2721</v>
      </c>
    </row>
    <row r="7" spans="1:5" ht="75.599999999999994" x14ac:dyDescent="0.3">
      <c r="B7" s="5" t="s">
        <v>586</v>
      </c>
      <c r="C7" s="6" t="s">
        <v>587</v>
      </c>
      <c r="D7" s="5" t="s">
        <v>26</v>
      </c>
      <c r="E7" s="6" t="s">
        <v>2722</v>
      </c>
    </row>
    <row r="8" spans="1:5" ht="88.2" x14ac:dyDescent="0.3">
      <c r="B8" s="18" t="s">
        <v>586</v>
      </c>
      <c r="C8" s="12" t="s">
        <v>587</v>
      </c>
      <c r="D8" s="18" t="s">
        <v>32</v>
      </c>
      <c r="E8" s="12" t="s">
        <v>2723</v>
      </c>
    </row>
    <row r="9" spans="1:5" x14ac:dyDescent="0.3">
      <c r="B9" s="5" t="s">
        <v>590</v>
      </c>
      <c r="C9" s="6" t="s">
        <v>591</v>
      </c>
      <c r="D9" s="5" t="s">
        <v>26</v>
      </c>
      <c r="E9" s="6" t="s">
        <v>2724</v>
      </c>
    </row>
    <row r="10" spans="1:5" ht="63" x14ac:dyDescent="0.3">
      <c r="B10" s="18" t="s">
        <v>590</v>
      </c>
      <c r="C10" s="12" t="s">
        <v>591</v>
      </c>
      <c r="D10" s="18" t="s">
        <v>32</v>
      </c>
      <c r="E10" s="12" t="s">
        <v>2725</v>
      </c>
    </row>
    <row r="11" spans="1:5" ht="88.2" x14ac:dyDescent="0.3">
      <c r="B11" s="5" t="s">
        <v>594</v>
      </c>
      <c r="C11" s="6" t="s">
        <v>595</v>
      </c>
      <c r="D11" s="5" t="s">
        <v>26</v>
      </c>
      <c r="E11" s="6" t="s">
        <v>2726</v>
      </c>
    </row>
    <row r="12" spans="1:5" ht="289.8" x14ac:dyDescent="0.3">
      <c r="B12" s="18" t="s">
        <v>594</v>
      </c>
      <c r="C12" s="12" t="s">
        <v>595</v>
      </c>
      <c r="D12" s="18" t="s">
        <v>32</v>
      </c>
      <c r="E12" s="12" t="s">
        <v>2727</v>
      </c>
    </row>
    <row r="13" spans="1:5" x14ac:dyDescent="0.3">
      <c r="B13" s="5" t="s">
        <v>598</v>
      </c>
      <c r="C13" s="6" t="s">
        <v>599</v>
      </c>
      <c r="D13" s="5" t="s">
        <v>26</v>
      </c>
      <c r="E13" s="6" t="s">
        <v>2728</v>
      </c>
    </row>
    <row r="14" spans="1:5" ht="25.2" x14ac:dyDescent="0.3">
      <c r="B14" s="18" t="s">
        <v>598</v>
      </c>
      <c r="C14" s="12" t="s">
        <v>599</v>
      </c>
      <c r="D14" s="18" t="s">
        <v>28</v>
      </c>
      <c r="E14" s="12" t="s">
        <v>2729</v>
      </c>
    </row>
    <row r="15" spans="1:5" ht="201.6" x14ac:dyDescent="0.3">
      <c r="B15" s="5" t="s">
        <v>598</v>
      </c>
      <c r="C15" s="6" t="s">
        <v>599</v>
      </c>
      <c r="D15" s="5" t="s">
        <v>32</v>
      </c>
      <c r="E15" s="6" t="s">
        <v>2730</v>
      </c>
    </row>
    <row r="16" spans="1:5" x14ac:dyDescent="0.3">
      <c r="B16" s="18" t="s">
        <v>600</v>
      </c>
      <c r="C16" s="12" t="s">
        <v>601</v>
      </c>
      <c r="D16" s="18" t="s">
        <v>26</v>
      </c>
      <c r="E16" s="12" t="s">
        <v>2731</v>
      </c>
    </row>
    <row r="17" spans="2:5" ht="126" x14ac:dyDescent="0.3">
      <c r="B17" s="5" t="s">
        <v>600</v>
      </c>
      <c r="C17" s="6" t="s">
        <v>601</v>
      </c>
      <c r="D17" s="5" t="s">
        <v>32</v>
      </c>
      <c r="E17" s="6" t="s">
        <v>2732</v>
      </c>
    </row>
  </sheetData>
  <pageMargins left="0.7" right="0.7" top="0.75" bottom="0.75" header="0.3" footer="0.3"/>
  <pageSetup paperSize="9" orientation="portrait" horizontalDpi="300" verticalDpi="300"/>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I26"/>
  <sheetViews>
    <sheetView workbookViewId="0"/>
  </sheetViews>
  <sheetFormatPr baseColWidth="10" defaultRowHeight="14.4" x14ac:dyDescent="0.3"/>
  <cols>
    <col min="2" max="2" width="9.6640625" customWidth="1"/>
    <col min="3" max="3" width="70.109375" customWidth="1"/>
    <col min="4" max="4" width="17" customWidth="1"/>
    <col min="5" max="5" width="22.6640625" customWidth="1"/>
    <col min="6" max="6" width="41.6640625" customWidth="1"/>
    <col min="7" max="7" width="60.6640625" customWidth="1"/>
    <col min="8" max="8" width="29.6640625" customWidth="1"/>
    <col min="9" max="9" width="35.6640625" customWidth="1"/>
  </cols>
  <sheetData>
    <row r="1" spans="1:9" x14ac:dyDescent="0.3">
      <c r="A1" s="2" t="str">
        <f>HYPERLINK("#'Auswahl Auswertungsmodul'!A1", "Zurück zum Start")</f>
        <v>Zurück zum Start</v>
      </c>
    </row>
    <row r="2" spans="1:9" x14ac:dyDescent="0.3">
      <c r="A2" s="2" t="str">
        <f>HYPERLINK("#'Auswahl NET-DIAL'!A1", "Zurück")</f>
        <v>Zurück</v>
      </c>
    </row>
    <row r="3" spans="1:9" x14ac:dyDescent="0.3">
      <c r="B3" s="7" t="s">
        <v>3040</v>
      </c>
    </row>
    <row r="4" spans="1:9" x14ac:dyDescent="0.3">
      <c r="B4" s="25" t="s">
        <v>35</v>
      </c>
      <c r="C4" s="25" t="s">
        <v>394</v>
      </c>
      <c r="D4" s="25" t="s">
        <v>1619</v>
      </c>
      <c r="E4" s="28" t="s">
        <v>1574</v>
      </c>
      <c r="F4" s="21" t="s">
        <v>1575</v>
      </c>
      <c r="G4" s="25" t="s">
        <v>1575</v>
      </c>
      <c r="H4" s="25" t="s">
        <v>1575</v>
      </c>
      <c r="I4" s="25" t="s">
        <v>1575</v>
      </c>
    </row>
    <row r="5" spans="1:9" x14ac:dyDescent="0.3">
      <c r="B5" s="22"/>
      <c r="C5" s="22"/>
      <c r="D5" s="22"/>
      <c r="E5" s="27"/>
      <c r="F5" s="8" t="s">
        <v>15</v>
      </c>
      <c r="G5" s="8" t="s">
        <v>17</v>
      </c>
      <c r="H5" s="8" t="s">
        <v>3007</v>
      </c>
      <c r="I5" s="8" t="s">
        <v>2910</v>
      </c>
    </row>
    <row r="6" spans="1:9" ht="25.2" x14ac:dyDescent="0.3">
      <c r="B6" s="6" t="s">
        <v>582</v>
      </c>
      <c r="C6" s="6" t="s">
        <v>583</v>
      </c>
      <c r="D6" s="6" t="s">
        <v>1621</v>
      </c>
      <c r="E6" s="9" t="s">
        <v>1580</v>
      </c>
      <c r="F6" s="9" t="s">
        <v>51</v>
      </c>
      <c r="G6" s="9" t="s">
        <v>51</v>
      </c>
      <c r="H6" s="9" t="s">
        <v>51</v>
      </c>
      <c r="I6" s="9" t="s">
        <v>51</v>
      </c>
    </row>
    <row r="7" spans="1:9" ht="25.2" x14ac:dyDescent="0.3">
      <c r="B7" s="6" t="s">
        <v>582</v>
      </c>
      <c r="C7" s="6" t="s">
        <v>583</v>
      </c>
      <c r="D7" s="6" t="s">
        <v>1626</v>
      </c>
      <c r="E7" s="9" t="s">
        <v>1580</v>
      </c>
      <c r="F7" s="9" t="s">
        <v>51</v>
      </c>
      <c r="G7" s="9" t="s">
        <v>51</v>
      </c>
      <c r="H7" s="9" t="s">
        <v>51</v>
      </c>
      <c r="I7" s="9" t="s">
        <v>51</v>
      </c>
    </row>
    <row r="8" spans="1:9" ht="25.2" x14ac:dyDescent="0.3">
      <c r="B8" s="6" t="s">
        <v>582</v>
      </c>
      <c r="C8" s="6" t="s">
        <v>583</v>
      </c>
      <c r="D8" s="6" t="s">
        <v>1631</v>
      </c>
      <c r="E8" s="9" t="s">
        <v>1580</v>
      </c>
      <c r="F8" s="9" t="s">
        <v>51</v>
      </c>
      <c r="G8" s="9" t="s">
        <v>51</v>
      </c>
      <c r="H8" s="9" t="s">
        <v>51</v>
      </c>
      <c r="I8" s="9" t="s">
        <v>51</v>
      </c>
    </row>
    <row r="9" spans="1:9" ht="25.2" x14ac:dyDescent="0.3">
      <c r="B9" s="6" t="s">
        <v>584</v>
      </c>
      <c r="C9" s="6" t="s">
        <v>585</v>
      </c>
      <c r="D9" s="6" t="s">
        <v>1621</v>
      </c>
      <c r="E9" s="9" t="s">
        <v>1882</v>
      </c>
      <c r="F9" s="9" t="s">
        <v>1207</v>
      </c>
      <c r="G9" s="9" t="s">
        <v>1207</v>
      </c>
      <c r="H9" s="9" t="s">
        <v>338</v>
      </c>
      <c r="I9" s="9" t="s">
        <v>3028</v>
      </c>
    </row>
    <row r="10" spans="1:9" ht="25.2" x14ac:dyDescent="0.3">
      <c r="B10" s="6" t="s">
        <v>584</v>
      </c>
      <c r="C10" s="6" t="s">
        <v>585</v>
      </c>
      <c r="D10" s="6" t="s">
        <v>1626</v>
      </c>
      <c r="E10" s="9" t="s">
        <v>1884</v>
      </c>
      <c r="F10" s="9" t="s">
        <v>1885</v>
      </c>
      <c r="G10" s="9" t="s">
        <v>1885</v>
      </c>
      <c r="H10" s="9" t="s">
        <v>1885</v>
      </c>
      <c r="I10" s="9" t="s">
        <v>1886</v>
      </c>
    </row>
    <row r="11" spans="1:9" ht="25.2" x14ac:dyDescent="0.3">
      <c r="B11" s="6" t="s">
        <v>584</v>
      </c>
      <c r="C11" s="6" t="s">
        <v>585</v>
      </c>
      <c r="D11" s="6" t="s">
        <v>1631</v>
      </c>
      <c r="E11" s="9" t="s">
        <v>1664</v>
      </c>
      <c r="F11" s="9" t="s">
        <v>1667</v>
      </c>
      <c r="G11" s="9" t="s">
        <v>1667</v>
      </c>
      <c r="H11" s="9" t="s">
        <v>1888</v>
      </c>
      <c r="I11" s="9" t="s">
        <v>1666</v>
      </c>
    </row>
    <row r="12" spans="1:9" ht="25.2" x14ac:dyDescent="0.3">
      <c r="B12" s="6" t="s">
        <v>586</v>
      </c>
      <c r="C12" s="6" t="s">
        <v>587</v>
      </c>
      <c r="D12" s="6" t="s">
        <v>1621</v>
      </c>
      <c r="E12" s="9" t="s">
        <v>1889</v>
      </c>
      <c r="F12" s="9" t="s">
        <v>1210</v>
      </c>
      <c r="G12" s="9" t="s">
        <v>1210</v>
      </c>
      <c r="H12" s="9" t="s">
        <v>589</v>
      </c>
      <c r="I12" s="9" t="s">
        <v>3029</v>
      </c>
    </row>
    <row r="13" spans="1:9" ht="25.2" x14ac:dyDescent="0.3">
      <c r="B13" s="6" t="s">
        <v>586</v>
      </c>
      <c r="C13" s="6" t="s">
        <v>587</v>
      </c>
      <c r="D13" s="6" t="s">
        <v>1626</v>
      </c>
      <c r="E13" s="9" t="s">
        <v>1891</v>
      </c>
      <c r="F13" s="9" t="s">
        <v>1330</v>
      </c>
      <c r="G13" s="9" t="s">
        <v>734</v>
      </c>
      <c r="H13" s="9" t="s">
        <v>734</v>
      </c>
      <c r="I13" s="9" t="s">
        <v>2035</v>
      </c>
    </row>
    <row r="14" spans="1:9" ht="25.2" x14ac:dyDescent="0.3">
      <c r="B14" s="6" t="s">
        <v>586</v>
      </c>
      <c r="C14" s="6" t="s">
        <v>587</v>
      </c>
      <c r="D14" s="6" t="s">
        <v>1631</v>
      </c>
      <c r="E14" s="9" t="s">
        <v>1636</v>
      </c>
      <c r="F14" s="9" t="s">
        <v>665</v>
      </c>
      <c r="G14" s="9" t="s">
        <v>1638</v>
      </c>
      <c r="H14" s="9" t="s">
        <v>665</v>
      </c>
      <c r="I14" s="9" t="s">
        <v>2481</v>
      </c>
    </row>
    <row r="15" spans="1:9" ht="25.2" x14ac:dyDescent="0.3">
      <c r="B15" s="6" t="s">
        <v>590</v>
      </c>
      <c r="C15" s="6" t="s">
        <v>591</v>
      </c>
      <c r="D15" s="6" t="s">
        <v>1621</v>
      </c>
      <c r="E15" s="9" t="s">
        <v>1892</v>
      </c>
      <c r="F15" s="9" t="s">
        <v>1259</v>
      </c>
      <c r="G15" s="9" t="s">
        <v>1974</v>
      </c>
      <c r="H15" s="9" t="s">
        <v>1213</v>
      </c>
      <c r="I15" s="9" t="s">
        <v>1378</v>
      </c>
    </row>
    <row r="16" spans="1:9" ht="25.2" x14ac:dyDescent="0.3">
      <c r="B16" s="6" t="s">
        <v>590</v>
      </c>
      <c r="C16" s="6" t="s">
        <v>591</v>
      </c>
      <c r="D16" s="6" t="s">
        <v>1626</v>
      </c>
      <c r="E16" s="9" t="s">
        <v>1617</v>
      </c>
      <c r="F16" s="9" t="s">
        <v>54</v>
      </c>
      <c r="G16" s="9" t="s">
        <v>1893</v>
      </c>
      <c r="H16" s="9" t="s">
        <v>54</v>
      </c>
      <c r="I16" s="9" t="s">
        <v>1893</v>
      </c>
    </row>
    <row r="17" spans="2:9" ht="25.2" x14ac:dyDescent="0.3">
      <c r="B17" s="6" t="s">
        <v>590</v>
      </c>
      <c r="C17" s="6" t="s">
        <v>591</v>
      </c>
      <c r="D17" s="6" t="s">
        <v>1631</v>
      </c>
      <c r="E17" s="9" t="s">
        <v>1894</v>
      </c>
      <c r="F17" s="9" t="s">
        <v>2012</v>
      </c>
      <c r="G17" s="9" t="s">
        <v>2012</v>
      </c>
      <c r="H17" s="9" t="s">
        <v>1895</v>
      </c>
      <c r="I17" s="9" t="s">
        <v>2498</v>
      </c>
    </row>
    <row r="18" spans="2:9" ht="25.2" x14ac:dyDescent="0.3">
      <c r="B18" s="6" t="s">
        <v>594</v>
      </c>
      <c r="C18" s="6" t="s">
        <v>595</v>
      </c>
      <c r="D18" s="6" t="s">
        <v>1621</v>
      </c>
      <c r="E18" s="9" t="s">
        <v>1896</v>
      </c>
      <c r="F18" s="9" t="s">
        <v>3030</v>
      </c>
      <c r="G18" s="9" t="s">
        <v>597</v>
      </c>
      <c r="H18" s="9" t="s">
        <v>3031</v>
      </c>
      <c r="I18" s="9" t="s">
        <v>3032</v>
      </c>
    </row>
    <row r="19" spans="2:9" ht="25.2" x14ac:dyDescent="0.3">
      <c r="B19" s="6" t="s">
        <v>594</v>
      </c>
      <c r="C19" s="6" t="s">
        <v>595</v>
      </c>
      <c r="D19" s="6" t="s">
        <v>1626</v>
      </c>
      <c r="E19" s="9" t="s">
        <v>1898</v>
      </c>
      <c r="F19" s="9" t="s">
        <v>3033</v>
      </c>
      <c r="G19" s="9" t="s">
        <v>1899</v>
      </c>
      <c r="H19" s="9" t="s">
        <v>3033</v>
      </c>
      <c r="I19" s="9" t="s">
        <v>2491</v>
      </c>
    </row>
    <row r="20" spans="2:9" ht="25.2" x14ac:dyDescent="0.3">
      <c r="B20" s="6" t="s">
        <v>594</v>
      </c>
      <c r="C20" s="6" t="s">
        <v>595</v>
      </c>
      <c r="D20" s="6" t="s">
        <v>1631</v>
      </c>
      <c r="E20" s="9" t="s">
        <v>1900</v>
      </c>
      <c r="F20" s="9" t="s">
        <v>1902</v>
      </c>
      <c r="G20" s="9" t="s">
        <v>1901</v>
      </c>
      <c r="H20" s="9" t="s">
        <v>3034</v>
      </c>
      <c r="I20" s="9" t="s">
        <v>3035</v>
      </c>
    </row>
    <row r="21" spans="2:9" ht="25.2" x14ac:dyDescent="0.3">
      <c r="B21" s="6" t="s">
        <v>598</v>
      </c>
      <c r="C21" s="6" t="s">
        <v>599</v>
      </c>
      <c r="D21" s="6" t="s">
        <v>1621</v>
      </c>
      <c r="E21" s="9" t="s">
        <v>1855</v>
      </c>
      <c r="F21" s="9" t="s">
        <v>1857</v>
      </c>
      <c r="G21" s="9" t="s">
        <v>410</v>
      </c>
      <c r="H21" s="9" t="s">
        <v>410</v>
      </c>
      <c r="I21" s="9" t="s">
        <v>3036</v>
      </c>
    </row>
    <row r="22" spans="2:9" ht="25.2" x14ac:dyDescent="0.3">
      <c r="B22" s="6" t="s">
        <v>598</v>
      </c>
      <c r="C22" s="6" t="s">
        <v>599</v>
      </c>
      <c r="D22" s="6" t="s">
        <v>1626</v>
      </c>
      <c r="E22" s="9" t="s">
        <v>1894</v>
      </c>
      <c r="F22" s="9" t="s">
        <v>1895</v>
      </c>
      <c r="G22" s="9" t="s">
        <v>752</v>
      </c>
      <c r="H22" s="9" t="s">
        <v>752</v>
      </c>
      <c r="I22" s="9" t="s">
        <v>2012</v>
      </c>
    </row>
    <row r="23" spans="2:9" ht="25.2" x14ac:dyDescent="0.3">
      <c r="B23" s="6" t="s">
        <v>598</v>
      </c>
      <c r="C23" s="6" t="s">
        <v>599</v>
      </c>
      <c r="D23" s="6" t="s">
        <v>1631</v>
      </c>
      <c r="E23" s="9" t="s">
        <v>1611</v>
      </c>
      <c r="F23" s="9" t="s">
        <v>149</v>
      </c>
      <c r="G23" s="9" t="s">
        <v>149</v>
      </c>
      <c r="H23" s="9" t="s">
        <v>149</v>
      </c>
      <c r="I23" s="9" t="s">
        <v>2101</v>
      </c>
    </row>
    <row r="24" spans="2:9" ht="25.2" x14ac:dyDescent="0.3">
      <c r="B24" s="6" t="s">
        <v>600</v>
      </c>
      <c r="C24" s="6" t="s">
        <v>601</v>
      </c>
      <c r="D24" s="6" t="s">
        <v>1621</v>
      </c>
      <c r="E24" s="9" t="s">
        <v>1903</v>
      </c>
      <c r="F24" s="9" t="s">
        <v>1904</v>
      </c>
      <c r="G24" s="9" t="s">
        <v>2500</v>
      </c>
      <c r="H24" s="9" t="s">
        <v>603</v>
      </c>
      <c r="I24" s="9" t="s">
        <v>3037</v>
      </c>
    </row>
    <row r="25" spans="2:9" ht="25.2" x14ac:dyDescent="0.3">
      <c r="B25" s="6" t="s">
        <v>600</v>
      </c>
      <c r="C25" s="6" t="s">
        <v>601</v>
      </c>
      <c r="D25" s="6" t="s">
        <v>1626</v>
      </c>
      <c r="E25" s="9" t="s">
        <v>1589</v>
      </c>
      <c r="F25" s="9" t="s">
        <v>89</v>
      </c>
      <c r="G25" s="9" t="s">
        <v>89</v>
      </c>
      <c r="H25" s="9" t="s">
        <v>89</v>
      </c>
      <c r="I25" s="9" t="s">
        <v>1092</v>
      </c>
    </row>
    <row r="26" spans="2:9" ht="25.2" x14ac:dyDescent="0.3">
      <c r="B26" s="6" t="s">
        <v>600</v>
      </c>
      <c r="C26" s="6" t="s">
        <v>601</v>
      </c>
      <c r="D26" s="6" t="s">
        <v>1631</v>
      </c>
      <c r="E26" s="9" t="s">
        <v>1906</v>
      </c>
      <c r="F26" s="9" t="s">
        <v>1908</v>
      </c>
      <c r="G26" s="9" t="s">
        <v>3038</v>
      </c>
      <c r="H26" s="9" t="s">
        <v>1907</v>
      </c>
      <c r="I26" s="9" t="s">
        <v>3039</v>
      </c>
    </row>
  </sheetData>
  <mergeCells count="5">
    <mergeCell ref="B4:B5"/>
    <mergeCell ref="C4:C5"/>
    <mergeCell ref="D4:D5"/>
    <mergeCell ref="E4:E5"/>
    <mergeCell ref="F4:I4"/>
  </mergeCells>
  <pageMargins left="0.7" right="0.7" top="0.75" bottom="0.75" header="0.3" footer="0.3"/>
  <pageSetup paperSize="9" orientation="portrait" horizontalDpi="300" verticalDpi="300"/>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E11"/>
  <sheetViews>
    <sheetView workbookViewId="0"/>
  </sheetViews>
  <sheetFormatPr baseColWidth="10" defaultRowHeight="14.4" x14ac:dyDescent="0.3"/>
  <cols>
    <col min="2" max="2" width="9.6640625" customWidth="1"/>
    <col min="3" max="3" width="81.6640625" customWidth="1"/>
    <col min="4" max="4" width="11.6640625" customWidth="1"/>
    <col min="5" max="5" width="250.6640625" customWidth="1"/>
  </cols>
  <sheetData>
    <row r="1" spans="1:5" x14ac:dyDescent="0.3">
      <c r="A1" s="2" t="str">
        <f>HYPERLINK("#'Auswahl Auswertungsmodul'!A1", "Zurück zum Start")</f>
        <v>Zurück zum Start</v>
      </c>
    </row>
    <row r="2" spans="1:5" x14ac:dyDescent="0.3">
      <c r="A2" s="2" t="str">
        <f>HYPERLINK("#'Auswahl NET-DIAL'!A1", "Zurück")</f>
        <v>Zurück</v>
      </c>
    </row>
    <row r="3" spans="1:5" x14ac:dyDescent="0.3">
      <c r="B3" s="7" t="s">
        <v>3155</v>
      </c>
    </row>
    <row r="4" spans="1:5" x14ac:dyDescent="0.3">
      <c r="B4" s="3" t="s">
        <v>35</v>
      </c>
      <c r="C4" s="4" t="s">
        <v>394</v>
      </c>
      <c r="D4" s="3" t="s">
        <v>1765</v>
      </c>
      <c r="E4" s="4" t="s">
        <v>1101</v>
      </c>
    </row>
    <row r="5" spans="1:5" ht="88.2" x14ac:dyDescent="0.3">
      <c r="B5" s="5" t="s">
        <v>584</v>
      </c>
      <c r="C5" s="6" t="s">
        <v>585</v>
      </c>
      <c r="D5" s="5" t="s">
        <v>22</v>
      </c>
      <c r="E5" s="6" t="s">
        <v>3148</v>
      </c>
    </row>
    <row r="6" spans="1:5" ht="88.2" x14ac:dyDescent="0.3">
      <c r="B6" s="18" t="s">
        <v>586</v>
      </c>
      <c r="C6" s="12" t="s">
        <v>587</v>
      </c>
      <c r="D6" s="18" t="s">
        <v>22</v>
      </c>
      <c r="E6" s="12" t="s">
        <v>3149</v>
      </c>
    </row>
    <row r="7" spans="1:5" x14ac:dyDescent="0.3">
      <c r="B7" s="5" t="s">
        <v>590</v>
      </c>
      <c r="C7" s="6" t="s">
        <v>591</v>
      </c>
      <c r="D7" s="5" t="s">
        <v>16</v>
      </c>
      <c r="E7" s="6" t="s">
        <v>3150</v>
      </c>
    </row>
    <row r="8" spans="1:5" ht="226.8" x14ac:dyDescent="0.3">
      <c r="B8" s="18" t="s">
        <v>590</v>
      </c>
      <c r="C8" s="12" t="s">
        <v>591</v>
      </c>
      <c r="D8" s="18" t="s">
        <v>3139</v>
      </c>
      <c r="E8" s="12" t="s">
        <v>3151</v>
      </c>
    </row>
    <row r="9" spans="1:5" ht="409.6" x14ac:dyDescent="0.3">
      <c r="B9" s="5" t="s">
        <v>594</v>
      </c>
      <c r="C9" s="6" t="s">
        <v>595</v>
      </c>
      <c r="D9" s="5" t="s">
        <v>3139</v>
      </c>
      <c r="E9" s="6" t="s">
        <v>3152</v>
      </c>
    </row>
    <row r="10" spans="1:5" ht="126" x14ac:dyDescent="0.3">
      <c r="B10" s="18" t="s">
        <v>598</v>
      </c>
      <c r="C10" s="12" t="s">
        <v>599</v>
      </c>
      <c r="D10" s="18" t="s">
        <v>22</v>
      </c>
      <c r="E10" s="12" t="s">
        <v>3153</v>
      </c>
    </row>
    <row r="11" spans="1:5" ht="315" x14ac:dyDescent="0.3">
      <c r="B11" s="5" t="s">
        <v>600</v>
      </c>
      <c r="C11" s="6" t="s">
        <v>601</v>
      </c>
      <c r="D11" s="5" t="s">
        <v>22</v>
      </c>
      <c r="E11" s="6" t="s">
        <v>3154</v>
      </c>
    </row>
  </sheetData>
  <pageMargins left="0.7" right="0.7" top="0.75" bottom="0.75" header="0.3" footer="0.3"/>
  <pageSetup paperSize="9" orientation="portrait" horizontalDpi="300" verticalDpi="300"/>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H26"/>
  <sheetViews>
    <sheetView workbookViewId="0"/>
  </sheetViews>
  <sheetFormatPr baseColWidth="10" defaultRowHeight="14.4" x14ac:dyDescent="0.3"/>
  <cols>
    <col min="2" max="2" width="9.6640625" customWidth="1"/>
    <col min="3" max="3" width="70.109375" customWidth="1"/>
    <col min="4" max="4" width="17" customWidth="1"/>
    <col min="5" max="5" width="39.6640625" customWidth="1"/>
    <col min="6" max="6" width="45.6640625" customWidth="1"/>
    <col min="7" max="7" width="39.6640625" customWidth="1"/>
    <col min="8" max="8" width="45.6640625" customWidth="1"/>
  </cols>
  <sheetData>
    <row r="1" spans="1:8" x14ac:dyDescent="0.3">
      <c r="A1" s="2" t="str">
        <f>HYPERLINK("#'Auswahl Auswertungsmodul'!A1", "Zurück zum Start")</f>
        <v>Zurück zum Start</v>
      </c>
    </row>
    <row r="2" spans="1:8" x14ac:dyDescent="0.3">
      <c r="A2" s="2" t="str">
        <f>HYPERLINK("#'Auswahl NET-DIAL'!A1", "Zurück")</f>
        <v>Zurück</v>
      </c>
    </row>
    <row r="3" spans="1:8" x14ac:dyDescent="0.3">
      <c r="B3" s="7" t="s">
        <v>3344</v>
      </c>
    </row>
    <row r="4" spans="1:8" x14ac:dyDescent="0.3">
      <c r="B4" s="25" t="s">
        <v>35</v>
      </c>
      <c r="C4" s="25" t="s">
        <v>394</v>
      </c>
      <c r="D4" s="25" t="s">
        <v>1619</v>
      </c>
      <c r="E4" s="21" t="s">
        <v>3287</v>
      </c>
      <c r="F4" s="21" t="s">
        <v>3287</v>
      </c>
      <c r="G4" s="21" t="s">
        <v>3288</v>
      </c>
      <c r="H4" s="21" t="s">
        <v>3288</v>
      </c>
    </row>
    <row r="5" spans="1:8" x14ac:dyDescent="0.3">
      <c r="B5" s="22"/>
      <c r="C5" s="22"/>
      <c r="D5" s="22"/>
      <c r="E5" s="8" t="s">
        <v>3289</v>
      </c>
      <c r="F5" s="8" t="s">
        <v>3290</v>
      </c>
      <c r="G5" s="8" t="s">
        <v>3289</v>
      </c>
      <c r="H5" s="8" t="s">
        <v>3290</v>
      </c>
    </row>
    <row r="6" spans="1:8" ht="25.2" x14ac:dyDescent="0.3">
      <c r="B6" s="6" t="s">
        <v>582</v>
      </c>
      <c r="C6" s="6" t="s">
        <v>583</v>
      </c>
      <c r="D6" s="6" t="s">
        <v>1621</v>
      </c>
      <c r="E6" s="9" t="s">
        <v>51</v>
      </c>
      <c r="F6" s="9" t="s">
        <v>51</v>
      </c>
      <c r="G6" s="9" t="s">
        <v>51</v>
      </c>
      <c r="H6" s="9" t="s">
        <v>51</v>
      </c>
    </row>
    <row r="7" spans="1:8" ht="25.2" x14ac:dyDescent="0.3">
      <c r="B7" s="6" t="s">
        <v>582</v>
      </c>
      <c r="C7" s="6" t="s">
        <v>583</v>
      </c>
      <c r="D7" s="6" t="s">
        <v>1626</v>
      </c>
      <c r="E7" s="9" t="s">
        <v>51</v>
      </c>
      <c r="F7" s="9" t="s">
        <v>51</v>
      </c>
      <c r="G7" s="9" t="s">
        <v>51</v>
      </c>
      <c r="H7" s="9" t="s">
        <v>51</v>
      </c>
    </row>
    <row r="8" spans="1:8" ht="25.2" x14ac:dyDescent="0.3">
      <c r="B8" s="6" t="s">
        <v>582</v>
      </c>
      <c r="C8" s="6" t="s">
        <v>583</v>
      </c>
      <c r="D8" s="6" t="s">
        <v>1631</v>
      </c>
      <c r="E8" s="9" t="s">
        <v>51</v>
      </c>
      <c r="F8" s="9" t="s">
        <v>51</v>
      </c>
      <c r="G8" s="9" t="s">
        <v>51</v>
      </c>
      <c r="H8" s="9" t="s">
        <v>51</v>
      </c>
    </row>
    <row r="9" spans="1:8" ht="25.2" x14ac:dyDescent="0.3">
      <c r="B9" s="6" t="s">
        <v>584</v>
      </c>
      <c r="C9" s="6" t="s">
        <v>585</v>
      </c>
      <c r="D9" s="6" t="s">
        <v>1621</v>
      </c>
      <c r="E9" s="9" t="s">
        <v>1860</v>
      </c>
      <c r="F9" s="9" t="s">
        <v>1977</v>
      </c>
      <c r="G9" s="9" t="s">
        <v>77</v>
      </c>
      <c r="H9" s="9" t="s">
        <v>259</v>
      </c>
    </row>
    <row r="10" spans="1:8" ht="25.2" x14ac:dyDescent="0.3">
      <c r="B10" s="6" t="s">
        <v>584</v>
      </c>
      <c r="C10" s="6" t="s">
        <v>585</v>
      </c>
      <c r="D10" s="6" t="s">
        <v>1626</v>
      </c>
      <c r="E10" s="9" t="s">
        <v>87</v>
      </c>
      <c r="F10" s="9" t="s">
        <v>305</v>
      </c>
      <c r="G10" s="9" t="s">
        <v>87</v>
      </c>
      <c r="H10" s="9" t="s">
        <v>305</v>
      </c>
    </row>
    <row r="11" spans="1:8" ht="25.2" x14ac:dyDescent="0.3">
      <c r="B11" s="6" t="s">
        <v>584</v>
      </c>
      <c r="C11" s="6" t="s">
        <v>585</v>
      </c>
      <c r="D11" s="6" t="s">
        <v>1631</v>
      </c>
      <c r="E11" s="9" t="s">
        <v>1070</v>
      </c>
      <c r="F11" s="9" t="s">
        <v>1332</v>
      </c>
      <c r="G11" s="9" t="s">
        <v>68</v>
      </c>
      <c r="H11" s="9" t="s">
        <v>202</v>
      </c>
    </row>
    <row r="12" spans="1:8" ht="25.2" x14ac:dyDescent="0.3">
      <c r="B12" s="6" t="s">
        <v>586</v>
      </c>
      <c r="C12" s="6" t="s">
        <v>587</v>
      </c>
      <c r="D12" s="6" t="s">
        <v>1621</v>
      </c>
      <c r="E12" s="9" t="s">
        <v>1007</v>
      </c>
      <c r="F12" s="9" t="s">
        <v>1857</v>
      </c>
      <c r="G12" s="9" t="s">
        <v>211</v>
      </c>
      <c r="H12" s="9" t="s">
        <v>410</v>
      </c>
    </row>
    <row r="13" spans="1:8" ht="25.2" x14ac:dyDescent="0.3">
      <c r="B13" s="6" t="s">
        <v>586</v>
      </c>
      <c r="C13" s="6" t="s">
        <v>587</v>
      </c>
      <c r="D13" s="6" t="s">
        <v>1626</v>
      </c>
      <c r="E13" s="9" t="s">
        <v>87</v>
      </c>
      <c r="F13" s="9" t="s">
        <v>151</v>
      </c>
      <c r="G13" s="9" t="s">
        <v>87</v>
      </c>
      <c r="H13" s="9" t="s">
        <v>151</v>
      </c>
    </row>
    <row r="14" spans="1:8" ht="25.2" x14ac:dyDescent="0.3">
      <c r="B14" s="6" t="s">
        <v>586</v>
      </c>
      <c r="C14" s="6" t="s">
        <v>587</v>
      </c>
      <c r="D14" s="6" t="s">
        <v>1631</v>
      </c>
      <c r="E14" s="9" t="s">
        <v>1019</v>
      </c>
      <c r="F14" s="9" t="s">
        <v>1326</v>
      </c>
      <c r="G14" s="9" t="s">
        <v>83</v>
      </c>
      <c r="H14" s="9" t="s">
        <v>245</v>
      </c>
    </row>
    <row r="15" spans="1:8" ht="25.2" x14ac:dyDescent="0.3">
      <c r="B15" s="6" t="s">
        <v>590</v>
      </c>
      <c r="C15" s="6" t="s">
        <v>591</v>
      </c>
      <c r="D15" s="6" t="s">
        <v>1621</v>
      </c>
      <c r="E15" s="9" t="s">
        <v>1019</v>
      </c>
      <c r="F15" s="9" t="s">
        <v>166</v>
      </c>
      <c r="G15" s="9" t="s">
        <v>83</v>
      </c>
      <c r="H15" s="9" t="s">
        <v>166</v>
      </c>
    </row>
    <row r="16" spans="1:8" ht="25.2" x14ac:dyDescent="0.3">
      <c r="B16" s="6" t="s">
        <v>590</v>
      </c>
      <c r="C16" s="6" t="s">
        <v>591</v>
      </c>
      <c r="D16" s="6" t="s">
        <v>1626</v>
      </c>
      <c r="E16" s="9" t="s">
        <v>87</v>
      </c>
      <c r="F16" s="9" t="s">
        <v>44</v>
      </c>
      <c r="G16" s="9" t="s">
        <v>87</v>
      </c>
      <c r="H16" s="9" t="s">
        <v>44</v>
      </c>
    </row>
    <row r="17" spans="2:8" ht="25.2" x14ac:dyDescent="0.3">
      <c r="B17" s="6" t="s">
        <v>590</v>
      </c>
      <c r="C17" s="6" t="s">
        <v>591</v>
      </c>
      <c r="D17" s="6" t="s">
        <v>1631</v>
      </c>
      <c r="E17" s="9" t="s">
        <v>86</v>
      </c>
      <c r="F17" s="9" t="s">
        <v>295</v>
      </c>
      <c r="G17" s="9" t="s">
        <v>87</v>
      </c>
      <c r="H17" s="9" t="s">
        <v>295</v>
      </c>
    </row>
    <row r="18" spans="2:8" ht="25.2" x14ac:dyDescent="0.3">
      <c r="B18" s="6" t="s">
        <v>594</v>
      </c>
      <c r="C18" s="6" t="s">
        <v>595</v>
      </c>
      <c r="D18" s="6" t="s">
        <v>1621</v>
      </c>
      <c r="E18" s="9" t="s">
        <v>82</v>
      </c>
      <c r="F18" s="9" t="s">
        <v>3338</v>
      </c>
      <c r="G18" s="9" t="s">
        <v>83</v>
      </c>
      <c r="H18" s="9" t="s">
        <v>3339</v>
      </c>
    </row>
    <row r="19" spans="2:8" ht="25.2" x14ac:dyDescent="0.3">
      <c r="B19" s="6" t="s">
        <v>594</v>
      </c>
      <c r="C19" s="6" t="s">
        <v>595</v>
      </c>
      <c r="D19" s="6" t="s">
        <v>1626</v>
      </c>
      <c r="E19" s="9" t="s">
        <v>51</v>
      </c>
      <c r="F19" s="9" t="s">
        <v>2084</v>
      </c>
      <c r="G19" s="9" t="s">
        <v>51</v>
      </c>
      <c r="H19" s="9" t="s">
        <v>151</v>
      </c>
    </row>
    <row r="20" spans="2:8" ht="25.2" x14ac:dyDescent="0.3">
      <c r="B20" s="6" t="s">
        <v>594</v>
      </c>
      <c r="C20" s="6" t="s">
        <v>595</v>
      </c>
      <c r="D20" s="6" t="s">
        <v>1631</v>
      </c>
      <c r="E20" s="9" t="s">
        <v>82</v>
      </c>
      <c r="F20" s="9" t="s">
        <v>2478</v>
      </c>
      <c r="G20" s="9" t="s">
        <v>83</v>
      </c>
      <c r="H20" s="9" t="s">
        <v>589</v>
      </c>
    </row>
    <row r="21" spans="2:8" ht="25.2" x14ac:dyDescent="0.3">
      <c r="B21" s="6" t="s">
        <v>598</v>
      </c>
      <c r="C21" s="6" t="s">
        <v>599</v>
      </c>
      <c r="D21" s="6" t="s">
        <v>1621</v>
      </c>
      <c r="E21" s="9" t="s">
        <v>211</v>
      </c>
      <c r="F21" s="9" t="s">
        <v>1895</v>
      </c>
      <c r="G21" s="9" t="s">
        <v>211</v>
      </c>
      <c r="H21" s="9" t="s">
        <v>752</v>
      </c>
    </row>
    <row r="22" spans="2:8" ht="25.2" x14ac:dyDescent="0.3">
      <c r="B22" s="6" t="s">
        <v>598</v>
      </c>
      <c r="C22" s="6" t="s">
        <v>599</v>
      </c>
      <c r="D22" s="6" t="s">
        <v>1626</v>
      </c>
      <c r="E22" s="9" t="s">
        <v>83</v>
      </c>
      <c r="F22" s="9" t="s">
        <v>554</v>
      </c>
      <c r="G22" s="9" t="s">
        <v>83</v>
      </c>
      <c r="H22" s="9" t="s">
        <v>554</v>
      </c>
    </row>
    <row r="23" spans="2:8" ht="25.2" x14ac:dyDescent="0.3">
      <c r="B23" s="6" t="s">
        <v>598</v>
      </c>
      <c r="C23" s="6" t="s">
        <v>599</v>
      </c>
      <c r="D23" s="6" t="s">
        <v>1631</v>
      </c>
      <c r="E23" s="9" t="s">
        <v>87</v>
      </c>
      <c r="F23" s="9" t="s">
        <v>1602</v>
      </c>
      <c r="G23" s="9" t="s">
        <v>87</v>
      </c>
      <c r="H23" s="9" t="s">
        <v>107</v>
      </c>
    </row>
    <row r="24" spans="2:8" ht="25.2" x14ac:dyDescent="0.3">
      <c r="B24" s="6" t="s">
        <v>600</v>
      </c>
      <c r="C24" s="6" t="s">
        <v>601</v>
      </c>
      <c r="D24" s="6" t="s">
        <v>1621</v>
      </c>
      <c r="E24" s="9" t="s">
        <v>1063</v>
      </c>
      <c r="F24" s="9" t="s">
        <v>3340</v>
      </c>
      <c r="G24" s="9" t="s">
        <v>44</v>
      </c>
      <c r="H24" s="9" t="s">
        <v>3341</v>
      </c>
    </row>
    <row r="25" spans="2:8" ht="25.2" x14ac:dyDescent="0.3">
      <c r="B25" s="6" t="s">
        <v>600</v>
      </c>
      <c r="C25" s="6" t="s">
        <v>601</v>
      </c>
      <c r="D25" s="6" t="s">
        <v>1626</v>
      </c>
      <c r="E25" s="9" t="s">
        <v>51</v>
      </c>
      <c r="F25" s="9" t="s">
        <v>77</v>
      </c>
      <c r="G25" s="9" t="s">
        <v>51</v>
      </c>
      <c r="H25" s="9" t="s">
        <v>77</v>
      </c>
    </row>
    <row r="26" spans="2:8" ht="25.2" x14ac:dyDescent="0.3">
      <c r="B26" s="6" t="s">
        <v>600</v>
      </c>
      <c r="C26" s="6" t="s">
        <v>601</v>
      </c>
      <c r="D26" s="6" t="s">
        <v>1631</v>
      </c>
      <c r="E26" s="9" t="s">
        <v>1063</v>
      </c>
      <c r="F26" s="9" t="s">
        <v>3342</v>
      </c>
      <c r="G26" s="9" t="s">
        <v>44</v>
      </c>
      <c r="H26" s="9" t="s">
        <v>3343</v>
      </c>
    </row>
  </sheetData>
  <mergeCells count="5">
    <mergeCell ref="B4:B5"/>
    <mergeCell ref="C4:C5"/>
    <mergeCell ref="D4:D5"/>
    <mergeCell ref="E4:F4"/>
    <mergeCell ref="G4:H4"/>
  </mergeCells>
  <pageMargins left="0.7" right="0.7" top="0.75" bottom="0.75" header="0.3" footer="0.3"/>
  <pageSetup paperSize="9" orientation="portrait" horizontalDpi="300" verticalDpi="300"/>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H21"/>
  <sheetViews>
    <sheetView workbookViewId="0"/>
  </sheetViews>
  <sheetFormatPr baseColWidth="10" defaultRowHeight="14.4" x14ac:dyDescent="0.3"/>
  <cols>
    <col min="2" max="2" width="85.55468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NET-DIAL'!A1", "Zurück")</f>
        <v>Zurück</v>
      </c>
    </row>
    <row r="3" spans="1:8" x14ac:dyDescent="0.3">
      <c r="B3" s="7" t="s">
        <v>3881</v>
      </c>
    </row>
    <row r="4" spans="1:8" x14ac:dyDescent="0.3">
      <c r="B4" s="4" t="s">
        <v>3417</v>
      </c>
      <c r="C4" s="19" t="s">
        <v>3418</v>
      </c>
      <c r="D4" s="19" t="s">
        <v>3812</v>
      </c>
      <c r="E4" s="19" t="s">
        <v>3420</v>
      </c>
      <c r="F4" s="19" t="s">
        <v>3421</v>
      </c>
      <c r="G4" s="19" t="s">
        <v>3422</v>
      </c>
      <c r="H4" s="19" t="s">
        <v>3423</v>
      </c>
    </row>
    <row r="5" spans="1:8" ht="25.2" x14ac:dyDescent="0.3">
      <c r="B5" s="6" t="s">
        <v>3424</v>
      </c>
      <c r="C5" s="9" t="s">
        <v>1903</v>
      </c>
      <c r="D5" s="9" t="s">
        <v>3844</v>
      </c>
      <c r="E5" s="9" t="s">
        <v>1580</v>
      </c>
      <c r="F5" s="9" t="s">
        <v>3845</v>
      </c>
      <c r="G5" s="9" t="s">
        <v>3846</v>
      </c>
      <c r="H5" s="9" t="s">
        <v>1761</v>
      </c>
    </row>
    <row r="6" spans="1:8" ht="25.2" x14ac:dyDescent="0.3">
      <c r="B6" s="12" t="s">
        <v>3427</v>
      </c>
      <c r="C6" s="13" t="s">
        <v>1718</v>
      </c>
      <c r="D6" s="13" t="s">
        <v>3847</v>
      </c>
      <c r="E6" s="13" t="s">
        <v>1580</v>
      </c>
      <c r="F6" s="13" t="s">
        <v>3848</v>
      </c>
      <c r="G6" s="13" t="s">
        <v>202</v>
      </c>
      <c r="H6" s="13" t="s">
        <v>89</v>
      </c>
    </row>
    <row r="7" spans="1:8" ht="25.2" x14ac:dyDescent="0.3">
      <c r="B7" s="6" t="s">
        <v>3431</v>
      </c>
      <c r="C7" s="9" t="s">
        <v>1636</v>
      </c>
      <c r="D7" s="9" t="s">
        <v>3849</v>
      </c>
      <c r="E7" s="9" t="s">
        <v>1580</v>
      </c>
      <c r="F7" s="9" t="s">
        <v>3850</v>
      </c>
      <c r="G7" s="9" t="s">
        <v>1629</v>
      </c>
      <c r="H7" s="9" t="s">
        <v>1098</v>
      </c>
    </row>
    <row r="8" spans="1:8" ht="25.2" x14ac:dyDescent="0.3">
      <c r="B8" s="12" t="s">
        <v>3433</v>
      </c>
      <c r="C8" s="13" t="s">
        <v>2026</v>
      </c>
      <c r="D8" s="13" t="s">
        <v>3851</v>
      </c>
      <c r="E8" s="13" t="s">
        <v>1580</v>
      </c>
      <c r="F8" s="13" t="s">
        <v>3852</v>
      </c>
      <c r="G8" s="13" t="s">
        <v>3853</v>
      </c>
      <c r="H8" s="13" t="s">
        <v>103</v>
      </c>
    </row>
    <row r="9" spans="1:8" ht="25.2" x14ac:dyDescent="0.3">
      <c r="B9" s="6" t="s">
        <v>3435</v>
      </c>
      <c r="C9" s="9" t="s">
        <v>1597</v>
      </c>
      <c r="D9" s="9" t="s">
        <v>3854</v>
      </c>
      <c r="E9" s="9" t="s">
        <v>1580</v>
      </c>
      <c r="F9" s="9" t="s">
        <v>1288</v>
      </c>
      <c r="G9" s="9" t="s">
        <v>113</v>
      </c>
      <c r="H9" s="9" t="s">
        <v>48</v>
      </c>
    </row>
    <row r="10" spans="1:8" ht="25.2" x14ac:dyDescent="0.3">
      <c r="B10" s="12" t="s">
        <v>3436</v>
      </c>
      <c r="C10" s="13" t="s">
        <v>1701</v>
      </c>
      <c r="D10" s="13" t="s">
        <v>3855</v>
      </c>
      <c r="E10" s="13" t="s">
        <v>1580</v>
      </c>
      <c r="F10" s="13" t="s">
        <v>3856</v>
      </c>
      <c r="G10" s="13" t="s">
        <v>3857</v>
      </c>
      <c r="H10" s="13" t="s">
        <v>1326</v>
      </c>
    </row>
    <row r="11" spans="1:8" ht="25.2" x14ac:dyDescent="0.3">
      <c r="B11" s="6" t="s">
        <v>3439</v>
      </c>
      <c r="C11" s="9" t="s">
        <v>1632</v>
      </c>
      <c r="D11" s="9" t="s">
        <v>3858</v>
      </c>
      <c r="E11" s="9" t="s">
        <v>1580</v>
      </c>
      <c r="F11" s="9" t="s">
        <v>102</v>
      </c>
      <c r="G11" s="9" t="s">
        <v>103</v>
      </c>
      <c r="H11" s="9" t="s">
        <v>103</v>
      </c>
    </row>
    <row r="12" spans="1:8" ht="25.2" x14ac:dyDescent="0.3">
      <c r="B12" s="12" t="s">
        <v>3440</v>
      </c>
      <c r="C12" s="13" t="s">
        <v>1691</v>
      </c>
      <c r="D12" s="13" t="s">
        <v>3859</v>
      </c>
      <c r="E12" s="13" t="s">
        <v>1580</v>
      </c>
      <c r="F12" s="13" t="s">
        <v>1874</v>
      </c>
      <c r="G12" s="13" t="s">
        <v>245</v>
      </c>
      <c r="H12" s="13" t="s">
        <v>211</v>
      </c>
    </row>
    <row r="13" spans="1:8" ht="25.2" x14ac:dyDescent="0.3">
      <c r="B13" s="6" t="s">
        <v>3441</v>
      </c>
      <c r="C13" s="9" t="s">
        <v>3860</v>
      </c>
      <c r="D13" s="9" t="s">
        <v>3861</v>
      </c>
      <c r="E13" s="9" t="s">
        <v>1580</v>
      </c>
      <c r="F13" s="9" t="s">
        <v>3862</v>
      </c>
      <c r="G13" s="9" t="s">
        <v>3863</v>
      </c>
      <c r="H13" s="9" t="s">
        <v>3372</v>
      </c>
    </row>
    <row r="14" spans="1:8" ht="25.2" x14ac:dyDescent="0.3">
      <c r="B14" s="12" t="s">
        <v>3444</v>
      </c>
      <c r="C14" s="13" t="s">
        <v>3500</v>
      </c>
      <c r="D14" s="13" t="s">
        <v>3864</v>
      </c>
      <c r="E14" s="13" t="s">
        <v>1580</v>
      </c>
      <c r="F14" s="13" t="s">
        <v>3865</v>
      </c>
      <c r="G14" s="13" t="s">
        <v>3866</v>
      </c>
      <c r="H14" s="13" t="s">
        <v>3867</v>
      </c>
    </row>
    <row r="15" spans="1:8" ht="25.2" x14ac:dyDescent="0.3">
      <c r="B15" s="6" t="s">
        <v>3447</v>
      </c>
      <c r="C15" s="9" t="s">
        <v>1894</v>
      </c>
      <c r="D15" s="9" t="s">
        <v>3868</v>
      </c>
      <c r="E15" s="9" t="s">
        <v>1580</v>
      </c>
      <c r="F15" s="9" t="s">
        <v>1754</v>
      </c>
      <c r="G15" s="9" t="s">
        <v>371</v>
      </c>
      <c r="H15" s="9" t="s">
        <v>207</v>
      </c>
    </row>
    <row r="16" spans="1:8" ht="25.2" x14ac:dyDescent="0.3">
      <c r="B16" s="12" t="s">
        <v>3450</v>
      </c>
      <c r="C16" s="13" t="s">
        <v>1705</v>
      </c>
      <c r="D16" s="13" t="s">
        <v>3869</v>
      </c>
      <c r="E16" s="13" t="s">
        <v>1580</v>
      </c>
      <c r="F16" s="13" t="s">
        <v>3870</v>
      </c>
      <c r="G16" s="13" t="s">
        <v>804</v>
      </c>
      <c r="H16" s="13" t="s">
        <v>107</v>
      </c>
    </row>
    <row r="17" spans="2:8" ht="25.2" x14ac:dyDescent="0.3">
      <c r="B17" s="6" t="s">
        <v>3452</v>
      </c>
      <c r="C17" s="9" t="s">
        <v>1617</v>
      </c>
      <c r="D17" s="9" t="s">
        <v>3871</v>
      </c>
      <c r="E17" s="9" t="s">
        <v>1580</v>
      </c>
      <c r="F17" s="9" t="s">
        <v>3372</v>
      </c>
      <c r="G17" s="9" t="s">
        <v>113</v>
      </c>
      <c r="H17" s="9" t="s">
        <v>68</v>
      </c>
    </row>
    <row r="18" spans="2:8" ht="25.2" x14ac:dyDescent="0.3">
      <c r="B18" s="12" t="s">
        <v>3453</v>
      </c>
      <c r="C18" s="13" t="s">
        <v>1636</v>
      </c>
      <c r="D18" s="13" t="s">
        <v>3872</v>
      </c>
      <c r="E18" s="13" t="s">
        <v>1580</v>
      </c>
      <c r="F18" s="13" t="s">
        <v>3873</v>
      </c>
      <c r="G18" s="13" t="s">
        <v>2008</v>
      </c>
      <c r="H18" s="13" t="s">
        <v>2362</v>
      </c>
    </row>
    <row r="19" spans="2:8" ht="25.2" x14ac:dyDescent="0.3">
      <c r="B19" s="6" t="s">
        <v>3455</v>
      </c>
      <c r="C19" s="9" t="s">
        <v>1986</v>
      </c>
      <c r="D19" s="9" t="s">
        <v>3874</v>
      </c>
      <c r="E19" s="9" t="s">
        <v>1580</v>
      </c>
      <c r="F19" s="9" t="s">
        <v>150</v>
      </c>
      <c r="G19" s="9" t="s">
        <v>151</v>
      </c>
      <c r="H19" s="9" t="s">
        <v>151</v>
      </c>
    </row>
    <row r="20" spans="2:8" ht="25.2" x14ac:dyDescent="0.3">
      <c r="B20" s="12" t="s">
        <v>3457</v>
      </c>
      <c r="C20" s="13" t="s">
        <v>1986</v>
      </c>
      <c r="D20" s="13" t="s">
        <v>3875</v>
      </c>
      <c r="E20" s="13" t="s">
        <v>1580</v>
      </c>
      <c r="F20" s="13" t="s">
        <v>3097</v>
      </c>
      <c r="G20" s="13" t="s">
        <v>554</v>
      </c>
      <c r="H20" s="13" t="s">
        <v>99</v>
      </c>
    </row>
    <row r="21" spans="2:8" ht="25.2" x14ac:dyDescent="0.3">
      <c r="B21" s="10" t="s">
        <v>3459</v>
      </c>
      <c r="C21" s="11" t="s">
        <v>3876</v>
      </c>
      <c r="D21" s="11" t="s">
        <v>3877</v>
      </c>
      <c r="E21" s="11" t="s">
        <v>1580</v>
      </c>
      <c r="F21" s="11" t="s">
        <v>3878</v>
      </c>
      <c r="G21" s="11" t="s">
        <v>3879</v>
      </c>
      <c r="H21" s="11" t="s">
        <v>3880</v>
      </c>
    </row>
  </sheetData>
  <pageMargins left="0.7" right="0.7" top="0.75" bottom="0.75" header="0.3" footer="0.3"/>
  <pageSetup paperSize="9" orientation="portrait" horizontalDpi="300" verticalDpi="300"/>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I5"/>
  <sheetViews>
    <sheetView workbookViewId="0"/>
  </sheetViews>
  <sheetFormatPr baseColWidth="10" defaultRowHeight="14.4" x14ac:dyDescent="0.3"/>
  <cols>
    <col min="2" max="2" width="9.6640625" customWidth="1"/>
    <col min="3" max="3" width="27.33203125" customWidth="1"/>
    <col min="4" max="4" width="35.6640625" customWidth="1"/>
    <col min="5" max="5" width="33.6640625" customWidth="1"/>
    <col min="6" max="6" width="20.6640625" customWidth="1"/>
    <col min="7" max="7" width="19.6640625" customWidth="1"/>
    <col min="8" max="8" width="31.6640625" customWidth="1"/>
    <col min="9" max="9" width="24.6640625" customWidth="1"/>
  </cols>
  <sheetData>
    <row r="1" spans="1:9" x14ac:dyDescent="0.3">
      <c r="A1" s="2" t="str">
        <f>HYPERLINK("#'Auswahl Auswertungsmodul'!A1", "Zurück zum Start")</f>
        <v>Zurück zum Start</v>
      </c>
    </row>
    <row r="2" spans="1:9" x14ac:dyDescent="0.3">
      <c r="A2" s="2" t="str">
        <f>HYPERLINK("#'Auswahl NET-DIAL'!A1", "Zurück")</f>
        <v>Zurück</v>
      </c>
    </row>
    <row r="3" spans="1:9" x14ac:dyDescent="0.3">
      <c r="B3" s="7" t="s">
        <v>4437</v>
      </c>
    </row>
    <row r="4" spans="1:9" x14ac:dyDescent="0.3">
      <c r="B4" s="4" t="s">
        <v>35</v>
      </c>
      <c r="C4" s="4" t="s">
        <v>394</v>
      </c>
      <c r="D4" s="19" t="s">
        <v>4423</v>
      </c>
      <c r="E4" s="19" t="s">
        <v>4424</v>
      </c>
      <c r="F4" s="19" t="s">
        <v>4425</v>
      </c>
      <c r="G4" s="19" t="s">
        <v>4426</v>
      </c>
      <c r="H4" s="19" t="s">
        <v>4427</v>
      </c>
      <c r="I4" s="19" t="s">
        <v>4428</v>
      </c>
    </row>
    <row r="5" spans="1:9" x14ac:dyDescent="0.3">
      <c r="B5" s="6" t="s">
        <v>586</v>
      </c>
      <c r="C5" s="6" t="s">
        <v>587</v>
      </c>
      <c r="D5" s="9" t="s">
        <v>1582</v>
      </c>
      <c r="E5" s="9" t="s">
        <v>1580</v>
      </c>
      <c r="F5" s="9" t="s">
        <v>1580</v>
      </c>
      <c r="G5" s="9" t="s">
        <v>1580</v>
      </c>
      <c r="H5" s="9" t="s">
        <v>1580</v>
      </c>
      <c r="I5" s="9" t="s">
        <v>1580</v>
      </c>
    </row>
  </sheetData>
  <pageMargins left="0.7" right="0.7" top="0.75" bottom="0.75" header="0.3" footer="0.3"/>
  <pageSetup paperSize="9" orientation="portrait" horizontalDpi="300" verticalDpi="300"/>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K20"/>
  <sheetViews>
    <sheetView workbookViewId="0"/>
  </sheetViews>
  <sheetFormatPr baseColWidth="10" defaultRowHeight="14.4" x14ac:dyDescent="0.3"/>
  <cols>
    <col min="2" max="2" width="9.6640625" customWidth="1"/>
    <col min="3" max="3" width="70.1093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NET-DIAL'!A1", "Zurück")</f>
        <v>Zurück</v>
      </c>
    </row>
    <row r="3" spans="1:11" x14ac:dyDescent="0.3">
      <c r="B3" s="7" t="s">
        <v>4496</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582</v>
      </c>
      <c r="C6" s="6" t="s">
        <v>583</v>
      </c>
      <c r="D6" s="6" t="s">
        <v>1621</v>
      </c>
      <c r="E6" s="9" t="s">
        <v>1580</v>
      </c>
      <c r="F6" s="9" t="s">
        <v>1580</v>
      </c>
      <c r="G6" s="9" t="s">
        <v>1580</v>
      </c>
      <c r="H6" s="9" t="s">
        <v>1580</v>
      </c>
      <c r="I6" s="9" t="s">
        <v>1580</v>
      </c>
      <c r="J6" s="9" t="s">
        <v>1580</v>
      </c>
      <c r="K6" s="9" t="s">
        <v>1580</v>
      </c>
    </row>
    <row r="7" spans="1:11" x14ac:dyDescent="0.3">
      <c r="B7" s="6" t="s">
        <v>582</v>
      </c>
      <c r="C7" s="6" t="s">
        <v>583</v>
      </c>
      <c r="D7" s="6" t="s">
        <v>4452</v>
      </c>
      <c r="E7" s="9" t="s">
        <v>1580</v>
      </c>
      <c r="F7" s="9" t="s">
        <v>1580</v>
      </c>
      <c r="G7" s="9" t="s">
        <v>1580</v>
      </c>
      <c r="H7" s="9" t="s">
        <v>1580</v>
      </c>
      <c r="I7" s="9" t="s">
        <v>1580</v>
      </c>
      <c r="J7" s="9" t="s">
        <v>1580</v>
      </c>
      <c r="K7" s="9" t="s">
        <v>1580</v>
      </c>
    </row>
    <row r="8" spans="1:11" x14ac:dyDescent="0.3">
      <c r="B8" s="6" t="s">
        <v>584</v>
      </c>
      <c r="C8" s="6" t="s">
        <v>585</v>
      </c>
      <c r="D8" s="6" t="s">
        <v>1621</v>
      </c>
      <c r="E8" s="9" t="s">
        <v>1580</v>
      </c>
      <c r="F8" s="9" t="s">
        <v>1580</v>
      </c>
      <c r="G8" s="9" t="s">
        <v>1580</v>
      </c>
      <c r="H8" s="9" t="s">
        <v>1580</v>
      </c>
      <c r="I8" s="9" t="s">
        <v>1580</v>
      </c>
      <c r="J8" s="9" t="s">
        <v>1580</v>
      </c>
      <c r="K8" s="9" t="s">
        <v>1586</v>
      </c>
    </row>
    <row r="9" spans="1:11" x14ac:dyDescent="0.3">
      <c r="B9" s="6" t="s">
        <v>584</v>
      </c>
      <c r="C9" s="6" t="s">
        <v>585</v>
      </c>
      <c r="D9" s="6" t="s">
        <v>4452</v>
      </c>
      <c r="E9" s="9" t="s">
        <v>1580</v>
      </c>
      <c r="F9" s="9" t="s">
        <v>1580</v>
      </c>
      <c r="G9" s="9" t="s">
        <v>1580</v>
      </c>
      <c r="H9" s="9" t="s">
        <v>1580</v>
      </c>
      <c r="I9" s="9" t="s">
        <v>1580</v>
      </c>
      <c r="J9" s="9" t="s">
        <v>1580</v>
      </c>
      <c r="K9" s="9" t="s">
        <v>1580</v>
      </c>
    </row>
    <row r="10" spans="1:11" x14ac:dyDescent="0.3">
      <c r="B10" s="6" t="s">
        <v>586</v>
      </c>
      <c r="C10" s="6" t="s">
        <v>587</v>
      </c>
      <c r="D10" s="6" t="s">
        <v>1621</v>
      </c>
      <c r="E10" s="9" t="s">
        <v>1580</v>
      </c>
      <c r="F10" s="9" t="s">
        <v>1580</v>
      </c>
      <c r="G10" s="9" t="s">
        <v>1580</v>
      </c>
      <c r="H10" s="9" t="s">
        <v>1580</v>
      </c>
      <c r="I10" s="9" t="s">
        <v>1580</v>
      </c>
      <c r="J10" s="9" t="s">
        <v>1580</v>
      </c>
      <c r="K10" s="9" t="s">
        <v>1586</v>
      </c>
    </row>
    <row r="11" spans="1:11" x14ac:dyDescent="0.3">
      <c r="B11" s="6" t="s">
        <v>586</v>
      </c>
      <c r="C11" s="6" t="s">
        <v>587</v>
      </c>
      <c r="D11" s="6" t="s">
        <v>4452</v>
      </c>
      <c r="E11" s="9" t="s">
        <v>1580</v>
      </c>
      <c r="F11" s="9" t="s">
        <v>1580</v>
      </c>
      <c r="G11" s="9" t="s">
        <v>1580</v>
      </c>
      <c r="H11" s="9" t="s">
        <v>1580</v>
      </c>
      <c r="I11" s="9" t="s">
        <v>1580</v>
      </c>
      <c r="J11" s="9" t="s">
        <v>1580</v>
      </c>
      <c r="K11" s="9" t="s">
        <v>1580</v>
      </c>
    </row>
    <row r="12" spans="1:11" x14ac:dyDescent="0.3">
      <c r="B12" s="6" t="s">
        <v>590</v>
      </c>
      <c r="C12" s="6" t="s">
        <v>591</v>
      </c>
      <c r="D12" s="6" t="s">
        <v>1621</v>
      </c>
      <c r="E12" s="9" t="s">
        <v>1580</v>
      </c>
      <c r="F12" s="9" t="s">
        <v>1580</v>
      </c>
      <c r="G12" s="9" t="s">
        <v>1580</v>
      </c>
      <c r="H12" s="9" t="s">
        <v>1580</v>
      </c>
      <c r="I12" s="9" t="s">
        <v>1580</v>
      </c>
      <c r="J12" s="9" t="s">
        <v>1580</v>
      </c>
      <c r="K12" s="9" t="s">
        <v>1587</v>
      </c>
    </row>
    <row r="13" spans="1:11" x14ac:dyDescent="0.3">
      <c r="B13" s="6" t="s">
        <v>590</v>
      </c>
      <c r="C13" s="6" t="s">
        <v>591</v>
      </c>
      <c r="D13" s="6" t="s">
        <v>4452</v>
      </c>
      <c r="E13" s="9" t="s">
        <v>1580</v>
      </c>
      <c r="F13" s="9" t="s">
        <v>1580</v>
      </c>
      <c r="G13" s="9" t="s">
        <v>1580</v>
      </c>
      <c r="H13" s="9" t="s">
        <v>1580</v>
      </c>
      <c r="I13" s="9" t="s">
        <v>1580</v>
      </c>
      <c r="J13" s="9" t="s">
        <v>1580</v>
      </c>
      <c r="K13" s="9" t="s">
        <v>1580</v>
      </c>
    </row>
    <row r="14" spans="1:11" x14ac:dyDescent="0.3">
      <c r="B14" s="6" t="s">
        <v>594</v>
      </c>
      <c r="C14" s="6" t="s">
        <v>595</v>
      </c>
      <c r="D14" s="6" t="s">
        <v>1621</v>
      </c>
      <c r="E14" s="9" t="s">
        <v>1580</v>
      </c>
      <c r="F14" s="9" t="s">
        <v>1580</v>
      </c>
      <c r="G14" s="9" t="s">
        <v>1580</v>
      </c>
      <c r="H14" s="9" t="s">
        <v>1580</v>
      </c>
      <c r="I14" s="9" t="s">
        <v>1580</v>
      </c>
      <c r="J14" s="9" t="s">
        <v>1580</v>
      </c>
      <c r="K14" s="9" t="s">
        <v>1592</v>
      </c>
    </row>
    <row r="15" spans="1:11" x14ac:dyDescent="0.3">
      <c r="B15" s="6" t="s">
        <v>594</v>
      </c>
      <c r="C15" s="6" t="s">
        <v>595</v>
      </c>
      <c r="D15" s="6" t="s">
        <v>4452</v>
      </c>
      <c r="E15" s="9" t="s">
        <v>1580</v>
      </c>
      <c r="F15" s="9" t="s">
        <v>1580</v>
      </c>
      <c r="G15" s="9" t="s">
        <v>1580</v>
      </c>
      <c r="H15" s="9" t="s">
        <v>1580</v>
      </c>
      <c r="I15" s="9" t="s">
        <v>1580</v>
      </c>
      <c r="J15" s="9" t="s">
        <v>1580</v>
      </c>
      <c r="K15" s="9" t="s">
        <v>1580</v>
      </c>
    </row>
    <row r="16" spans="1:11" x14ac:dyDescent="0.3">
      <c r="B16" s="6" t="s">
        <v>598</v>
      </c>
      <c r="C16" s="6" t="s">
        <v>599</v>
      </c>
      <c r="D16" s="6" t="s">
        <v>1621</v>
      </c>
      <c r="E16" s="9" t="s">
        <v>1580</v>
      </c>
      <c r="F16" s="9" t="s">
        <v>1580</v>
      </c>
      <c r="G16" s="9" t="s">
        <v>1580</v>
      </c>
      <c r="H16" s="9" t="s">
        <v>1580</v>
      </c>
      <c r="I16" s="9" t="s">
        <v>1580</v>
      </c>
      <c r="J16" s="9" t="s">
        <v>1580</v>
      </c>
      <c r="K16" s="9" t="s">
        <v>1587</v>
      </c>
    </row>
    <row r="17" spans="2:11" x14ac:dyDescent="0.3">
      <c r="B17" s="6" t="s">
        <v>598</v>
      </c>
      <c r="C17" s="6" t="s">
        <v>599</v>
      </c>
      <c r="D17" s="6" t="s">
        <v>4452</v>
      </c>
      <c r="E17" s="9" t="s">
        <v>1580</v>
      </c>
      <c r="F17" s="9" t="s">
        <v>1580</v>
      </c>
      <c r="G17" s="9" t="s">
        <v>1580</v>
      </c>
      <c r="H17" s="9" t="s">
        <v>1580</v>
      </c>
      <c r="I17" s="9" t="s">
        <v>1580</v>
      </c>
      <c r="J17" s="9" t="s">
        <v>1580</v>
      </c>
      <c r="K17" s="9" t="s">
        <v>1580</v>
      </c>
    </row>
    <row r="18" spans="2:11" x14ac:dyDescent="0.3">
      <c r="B18" s="6" t="s">
        <v>600</v>
      </c>
      <c r="C18" s="6" t="s">
        <v>601</v>
      </c>
      <c r="D18" s="6" t="s">
        <v>1621</v>
      </c>
      <c r="E18" s="9" t="s">
        <v>1580</v>
      </c>
      <c r="F18" s="9" t="s">
        <v>1580</v>
      </c>
      <c r="G18" s="9" t="s">
        <v>1580</v>
      </c>
      <c r="H18" s="9" t="s">
        <v>1580</v>
      </c>
      <c r="I18" s="9" t="s">
        <v>1580</v>
      </c>
      <c r="J18" s="9" t="s">
        <v>1580</v>
      </c>
      <c r="K18" s="9" t="s">
        <v>1683</v>
      </c>
    </row>
    <row r="19" spans="2:11" x14ac:dyDescent="0.3">
      <c r="B19" s="6" t="s">
        <v>600</v>
      </c>
      <c r="C19" s="6" t="s">
        <v>601</v>
      </c>
      <c r="D19" s="6" t="s">
        <v>4452</v>
      </c>
      <c r="E19" s="9" t="s">
        <v>1580</v>
      </c>
      <c r="F19" s="9" t="s">
        <v>1580</v>
      </c>
      <c r="G19" s="9" t="s">
        <v>1580</v>
      </c>
      <c r="H19" s="9" t="s">
        <v>1580</v>
      </c>
      <c r="I19" s="9" t="s">
        <v>1580</v>
      </c>
      <c r="J19" s="9" t="s">
        <v>1580</v>
      </c>
      <c r="K19" s="9" t="s">
        <v>1580</v>
      </c>
    </row>
    <row r="20" spans="2:11" x14ac:dyDescent="0.3">
      <c r="B20"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C39"/>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HYPERLINK("#'NET-NTX - K3_1_QI'!A1", "Qualitätsindikatoren: Übersicht über Auffälligkeiten und Qualitätssicherungsmaßnahmen gem. § 17 DeQS-RL")</f>
        <v>Qualitätsindikatoren: Übersicht über Auffälligkeiten und Qualitätssicherungsmaßnahmen gem. § 17 DeQS-RL</v>
      </c>
      <c r="C6" s="2" t="str">
        <f>HYPERLINK("#'NET-NTX - K3_1_QI'!A1", "K3_1_QI")</f>
        <v>K3_1_QI</v>
      </c>
    </row>
    <row r="7" spans="1:3" x14ac:dyDescent="0.3">
      <c r="B7" s="2" t="str">
        <f>HYPERLINK("#'NET-NTX - K3_1_AK'!A1", "Auffälligkeitskriterien: Übersicht über Auffälligkeiten und Qualitätssicherungsmaßnahmen gem. § 17 DeQS-RL")</f>
        <v>Auffälligkeitskriterien: Übersicht über Auffälligkeiten und Qualitätssicherungsmaßnahmen gem. § 17 DeQS-RL</v>
      </c>
      <c r="C7" s="2" t="str">
        <f>HYPERLINK("#'NET-NTX - K3_1_AK'!A1", "K3_1_AK")</f>
        <v>K3_1_AK</v>
      </c>
    </row>
    <row r="8" spans="1:3" x14ac:dyDescent="0.3">
      <c r="B8" s="2" t="str">
        <f>HYPERLINK("#'NET-NTX - K3_2_QI'!A1", "Qualitätsindikatoren: Auffälligkeiten und Bewertungen nach Abschluss des Stellungnahmeverfahrens (AJ 2024)")</f>
        <v>Qualitätsindikatoren: Auffälligkeiten und Bewertungen nach Abschluss des Stellungnahmeverfahrens (AJ 2024)</v>
      </c>
      <c r="C8" s="2" t="str">
        <f>HYPERLINK("#'NET-NTX - K3_2_QI'!A1", "K3_2_QI")</f>
        <v>K3_2_QI</v>
      </c>
    </row>
    <row r="9" spans="1:3" x14ac:dyDescent="0.3">
      <c r="B9" s="2" t="str">
        <f>HYPERLINK("#'NET-NTX - K3_2_AK'!A1", "Auffälligkeitskriterien: Auffälligkeiten und Bewertungen nach Abschluss des Stellungnahmeverfahrens (AJ 2024)")</f>
        <v>Auffälligkeitskriterien: Auffälligkeiten und Bewertungen nach Abschluss des Stellungnahmeverfahrens (AJ 2024)</v>
      </c>
      <c r="C9" s="2" t="str">
        <f>HYPERLINK("#'NET-NTX - K3_2_AK'!A1", "K3_2_AK")</f>
        <v>K3_2_AK</v>
      </c>
    </row>
    <row r="10" spans="1:3" x14ac:dyDescent="0.3">
      <c r="B10" s="2" t="str">
        <f>HYPERLINK("#'NET-NTX - K3_3_QI'!A1", "Qualitätsindikatoren: Wiederholte Auffälligkeiten (AJ 2024 und Vorjahre)")</f>
        <v>Qualitätsindikatoren: Wiederholte Auffälligkeiten (AJ 2024 und Vorjahre)</v>
      </c>
      <c r="C10" s="2" t="str">
        <f>HYPERLINK("#'NET-NTX - K3_3_QI'!A1", "K3_3_QI")</f>
        <v>K3_3_QI</v>
      </c>
    </row>
    <row r="11" spans="1:3" x14ac:dyDescent="0.3">
      <c r="B11" s="2" t="str">
        <f>HYPERLINK("#'NET-NTX - K3_3_AK'!A1", "Auffälligkeitskriterien: Wiederholte Auffälligkeiten (AJ 2024 und Vorjahre)")</f>
        <v>Auffälligkeitskriterien: Wiederholte Auffälligkeiten (AJ 2024 und Vorjahre)</v>
      </c>
      <c r="C11" s="2" t="str">
        <f>HYPERLINK("#'NET-NTX - K3_3_AK'!A1", "K3_3_AK")</f>
        <v>K3_3_AK</v>
      </c>
    </row>
    <row r="12" spans="1:3" x14ac:dyDescent="0.3">
      <c r="B12" s="2" t="str">
        <f>HYPERLINK("#'NET-NTX - K3_4_QI'!A1", "Qualitätsindikatoren: Mehrfache Auffälligkeiten bei Leistungserbringern (AJ 2024)")</f>
        <v>Qualitätsindikatoren: Mehrfache Auffälligkeiten bei Leistungserbringern (AJ 2024)</v>
      </c>
      <c r="C12" s="2" t="str">
        <f>HYPERLINK("#'NET-NTX - K3_4_QI'!A1", "K3_4_QI")</f>
        <v>K3_4_QI</v>
      </c>
    </row>
    <row r="13" spans="1:3" x14ac:dyDescent="0.3">
      <c r="B13" s="2" t="str">
        <f>HYPERLINK("#'NET-NTX - K3_4_AK'!A1", "Auffälligkeitskriterien: Mehrfache Auffälligkeiten bei Leistungserbringern (AJ 2024)")</f>
        <v>Auffälligkeitskriterien: Mehrfache Auffälligkeiten bei Leistungserbringern (AJ 2024)</v>
      </c>
      <c r="C13" s="2" t="str">
        <f>HYPERLINK("#'NET-NTX - K3_4_AK'!A1", "K3_4_AK")</f>
        <v>K3_4_AK</v>
      </c>
    </row>
    <row r="14" spans="1:3" x14ac:dyDescent="0.3">
      <c r="B14" s="2" t="str">
        <f>HYPERLINK("#'NET-NTX - K3_5_QI'!A1", "Auffälligkeiten und Stellungnahmeverfahren nach Fallzahl pro Qualitätsindikator (AJ 2024)")</f>
        <v>Auffälligkeiten und Stellungnahmeverfahren nach Fallzahl pro Qualitätsindikator (AJ 2024)</v>
      </c>
      <c r="C14" s="2" t="str">
        <f>HYPERLINK("#'NET-NTX - K3_5_QI'!A1", "K3_5_QI")</f>
        <v>K3_5_QI</v>
      </c>
    </row>
    <row r="15" spans="1:3" x14ac:dyDescent="0.3">
      <c r="B15" s="2" t="str">
        <f>HYPERLINK("#'NET-NTX - A_1_QI'!A1", "Qualitätsindikatoren: Art der Auffälligkeit (AJ 2024)")</f>
        <v>Qualitätsindikatoren: Art der Auffälligkeit (AJ 2024)</v>
      </c>
      <c r="C15" s="2" t="str">
        <f>HYPERLINK("#'NET-NTX - A_1_QI'!A1", "A_1_QI")</f>
        <v>A_1_QI</v>
      </c>
    </row>
    <row r="16" spans="1:3" x14ac:dyDescent="0.3">
      <c r="B16" s="2" t="str">
        <f>HYPERLINK("#'NET-NTX - A_1_AK'!A1", "Auffälligkeitskriterien: Art der Auffälligkeit (AJ 2024)")</f>
        <v>Auffälligkeitskriterien: Art der Auffälligkeit (AJ 2024)</v>
      </c>
      <c r="C16" s="2" t="str">
        <f>HYPERLINK("#'NET-NTX - A_1_AK'!A1", "A_1_AK")</f>
        <v>A_1_AK</v>
      </c>
    </row>
    <row r="17" spans="2:3" x14ac:dyDescent="0.3">
      <c r="B17" s="2" t="str">
        <f>HYPERLINK("#'NET-NTX - A_2_QI_a'!A1", "Qualitätsindikatoren: Stellungnahmeverfahren (AJ 2024)")</f>
        <v>Qualitätsindikatoren: Stellungnahmeverfahren (AJ 2024)</v>
      </c>
      <c r="C17" s="2" t="str">
        <f>HYPERLINK("#'NET-NTX - A_2_QI_a'!A1", "A_2_QI_a")</f>
        <v>A_2_QI_a</v>
      </c>
    </row>
    <row r="18" spans="2:3" x14ac:dyDescent="0.3">
      <c r="B18" s="2" t="str">
        <f>HYPERLINK("#'NET-NTX - A_2_AK_a'!A1", "Auffälligkeitskriterien: Stellungnahmeverfahren (AJ 2024)")</f>
        <v>Auffälligkeitskriterien: Stellungnahmeverfahren (AJ 2024)</v>
      </c>
      <c r="C18" s="2" t="str">
        <f>HYPERLINK("#'NET-NTX - A_2_AK_a'!A1", "A_2_AK_a")</f>
        <v>A_2_AK_a</v>
      </c>
    </row>
    <row r="19" spans="2:3" x14ac:dyDescent="0.3">
      <c r="B19" s="2" t="str">
        <f>HYPERLINK("#'NET-NTX - A_2_QI_b'!A1", "Qualitätsindikatoren: Freitextkommentare zur Nicht-Einleitung von Stellungnahmeverfahren (AJ 2024)")</f>
        <v>Qualitätsindikatoren: Freitextkommentare zur Nicht-Einleitung von Stellungnahmeverfahren (AJ 2024)</v>
      </c>
      <c r="C19" s="2" t="str">
        <f>HYPERLINK("#'NET-NTX - A_2_QI_b'!A1", "A_2_QI_b")</f>
        <v>A_2_QI_b</v>
      </c>
    </row>
    <row r="20" spans="2:3" x14ac:dyDescent="0.3">
      <c r="B20" s="2" t="str">
        <f>HYPERLINK("#'NET-NTX - A_2_AK_b'!A1", "Auffälligkeitskriterien: Freitextkommentare zur Nicht-Einleitung von Stellungnahmeverfahren (AJ 2024)")</f>
        <v>Auffälligkeitskriterien: Freitextkommentare zur Nicht-Einleitung von Stellungnahmeverfahren (AJ 2024)</v>
      </c>
      <c r="C20" s="2" t="str">
        <f>HYPERLINK("#'NET-NTX - A_2_AK_b'!A1", "A_2_AK_b")</f>
        <v>A_2_AK_b</v>
      </c>
    </row>
    <row r="21" spans="2:3" x14ac:dyDescent="0.3">
      <c r="B21" s="2" t="str">
        <f>HYPERLINK("#'NET-NTX - A_3_AK_a'!A1", "Auffälligkeitskriterien: Bewertung der qualitativ auffälligen Ergebnisse (AJ 2024)")</f>
        <v>Auffälligkeitskriterien: Bewertung der qualitativ auffälligen Ergebnisse (AJ 2024)</v>
      </c>
      <c r="C21" s="2" t="str">
        <f>HYPERLINK("#'NET-NTX - A_3_AK_a'!A1", "A_3_AK_a")</f>
        <v>A_3_AK_a</v>
      </c>
    </row>
    <row r="22" spans="2:3" x14ac:dyDescent="0.3">
      <c r="B22" s="2" t="str">
        <f>HYPERLINK("#'NET-NTX - A_3_AK_b'!A1", "Auffälligkeitskriterien: Freitextkommentare zur Bewertung der qualitativ auffälligen Ergebnisse (AJ 2024)")</f>
        <v>Auffälligkeitskriterien: Freitextkommentare zur Bewertung der qualitativ auffälligen Ergebnisse (AJ 2024)</v>
      </c>
      <c r="C22" s="2" t="str">
        <f>HYPERLINK("#'NET-NTX - A_3_AK_b'!A1", "A_3_AK_b")</f>
        <v>A_3_AK_b</v>
      </c>
    </row>
    <row r="23" spans="2:3" x14ac:dyDescent="0.3">
      <c r="B23" s="2" t="str">
        <f>HYPERLINK("#'NET-NTX - A_4_QI_a'!A1", "Qualitätsindikatoren: Bewertung der qualitativ auffälligen Ergebnisse (AJ 2024)")</f>
        <v>Qualitätsindikatoren: Bewertung der qualitativ auffälligen Ergebnisse (AJ 2024)</v>
      </c>
      <c r="C23" s="2" t="str">
        <f>HYPERLINK("#'NET-NTX - A_4_QI_a'!A1", "A_4_QI_a")</f>
        <v>A_4_QI_a</v>
      </c>
    </row>
    <row r="24" spans="2:3" x14ac:dyDescent="0.3">
      <c r="B24" s="2" t="str">
        <f>HYPERLINK("#'NET-NTX - A_4_QI_b'!A1", "Qualitätsindikatoren: Freitextkommentare zur Bewertung der qualitativ auffälligen Ergebnisse (AJ 2024)")</f>
        <v>Qualitätsindikatoren: Freitextkommentare zur Bewertung der qualitativ auffälligen Ergebnisse (AJ 2024)</v>
      </c>
      <c r="C24" s="2" t="str">
        <f>HYPERLINK("#'NET-NTX - A_4_QI_b'!A1", "A_4_QI_b")</f>
        <v>A_4_QI_b</v>
      </c>
    </row>
    <row r="25" spans="2:3" x14ac:dyDescent="0.3">
      <c r="B25" s="2" t="str">
        <f>HYPERLINK("#'NET-NTX - A_5_AK_a'!A1", "Auffälligkeitskriterien: Bewertung der qualitativ unauffälligen Ergebnisse (AJ 2024)")</f>
        <v>Auffälligkeitskriterien: Bewertung der qualitativ unauffälligen Ergebnisse (AJ 2024)</v>
      </c>
      <c r="C25" s="2" t="str">
        <f>HYPERLINK("#'NET-NTX - A_5_AK_a'!A1", "A_5_AK_a")</f>
        <v>A_5_AK_a</v>
      </c>
    </row>
    <row r="26" spans="2:3" x14ac:dyDescent="0.3">
      <c r="B26" s="2" t="str">
        <f>HYPERLINK("#'NET-NTX - A_5_AK_b'!A1", "Auffälligkeitskriterien: Freitextkommentare zur Bewertung der qualitativ unauffälligen Ergebnisse (AJ 2024)")</f>
        <v>Auffälligkeitskriterien: Freitextkommentare zur Bewertung der qualitativ unauffälligen Ergebnisse (AJ 2024)</v>
      </c>
      <c r="C26" s="2" t="str">
        <f>HYPERLINK("#'NET-NTX - A_5_AK_b'!A1", "A_5_AK_b")</f>
        <v>A_5_AK_b</v>
      </c>
    </row>
    <row r="27" spans="2:3" x14ac:dyDescent="0.3">
      <c r="B27" s="2" t="str">
        <f>HYPERLINK("#'NET-NTX - A_6_QI_a'!A1", "Qualitätsindikatoren: Bewertung der qualitativ unauffälligen Ergebnisse (AJ 2024)")</f>
        <v>Qualitätsindikatoren: Bewertung der qualitativ unauffälligen Ergebnisse (AJ 2024)</v>
      </c>
      <c r="C27" s="2" t="str">
        <f>HYPERLINK("#'NET-NTX - A_6_QI_a'!A1", "A_6_QI_a")</f>
        <v>A_6_QI_a</v>
      </c>
    </row>
    <row r="28" spans="2:3" x14ac:dyDescent="0.3">
      <c r="B28" s="2" t="str">
        <f>HYPERLINK("#'NET-NTX - A_6_QI_b'!A1", "Qualitätsindikatoren: Freitextkommentare zur Bewertung der qualitativ unauffälligen Ergebnisse (AJ 2024)")</f>
        <v>Qualitätsindikatoren: Freitextkommentare zur Bewertung der qualitativ unauffälligen Ergebnisse (AJ 2024)</v>
      </c>
      <c r="C28" s="2" t="str">
        <f>HYPERLINK("#'NET-NTX - A_6_QI_b'!A1", "A_6_QI_b")</f>
        <v>A_6_QI_b</v>
      </c>
    </row>
    <row r="29" spans="2:3" x14ac:dyDescent="0.3">
      <c r="B29" s="2" t="str">
        <f>HYPERLINK("#'NET-NTX - A_7_AK_a'!A1", "Auffälligkeitskriterien: Bewertung der  Ergebnisse als Sonstiges (AJ 2024)")</f>
        <v>Auffälligkeitskriterien: Bewertung der  Ergebnisse als Sonstiges (AJ 2024)</v>
      </c>
      <c r="C29" s="2" t="str">
        <f>HYPERLINK("#'NET-NTX - A_7_AK_a'!A1", "A_7_AK_a")</f>
        <v>A_7_AK_a</v>
      </c>
    </row>
    <row r="30" spans="2:3" x14ac:dyDescent="0.3">
      <c r="B30" s="2" t="str">
        <f>HYPERLINK("#'NET-NTX - A_7_AK_b'!A1", "Auffälligkeitskriterien: Freitextkommentare zur Bewertung der Ergebnisse als Sonstiges (AJ 2024)")</f>
        <v>Auffälligkeitskriterien: Freitextkommentare zur Bewertung der Ergebnisse als Sonstiges (AJ 2024)</v>
      </c>
      <c r="C30" s="2" t="str">
        <f>HYPERLINK("#'NET-NTX - A_7_AK_b'!A1", "A_7_AK_b")</f>
        <v>A_7_AK_b</v>
      </c>
    </row>
    <row r="31" spans="2:3" x14ac:dyDescent="0.3">
      <c r="B31" s="2" t="str">
        <f>HYPERLINK("#'NET-NTX - A_8_QI_a'!A1", "Qualitätsindikatoren: Bewertung der Ergebnisse als Dokumentationsfehler oder Sonstiges (AJ 2024)")</f>
        <v>Qualitätsindikatoren: Bewertung der Ergebnisse als Dokumentationsfehler oder Sonstiges (AJ 2024)</v>
      </c>
      <c r="C31" s="2" t="str">
        <f>HYPERLINK("#'NET-NTX - A_8_QI_a'!A1", "A_8_QI_a")</f>
        <v>A_8_QI_a</v>
      </c>
    </row>
    <row r="32" spans="2:3" x14ac:dyDescent="0.3">
      <c r="B32" s="2" t="str">
        <f>HYPERLINK("#'NET-NTX - A_8_QI_b'!A1", "Qualitätsindikatoren: Freitextkommentare zur Bewertung der Ergebnisse als Dokumentationsfehler oder Sonstiges (AJ 2024)")</f>
        <v>Qualitätsindikatoren: Freitextkommentare zur Bewertung der Ergebnisse als Dokumentationsfehler oder Sonstiges (AJ 2024)</v>
      </c>
      <c r="C32" s="2" t="str">
        <f>HYPERLINK("#'NET-NTX - A_8_QI_b'!A1", "A_8_QI_b")</f>
        <v>A_8_QI_b</v>
      </c>
    </row>
    <row r="33" spans="2:3" x14ac:dyDescent="0.3">
      <c r="B33" s="2" t="str">
        <f>HYPERLINK("#'NET-NTX - A_9_QI'!A1", "Qualitätsindikatoren: Initiierung Maßnahmenstufe 1 und 2 (AJ 2024)")</f>
        <v>Qualitätsindikatoren: Initiierung Maßnahmenstufe 1 und 2 (AJ 2024)</v>
      </c>
      <c r="C33" s="2" t="str">
        <f>HYPERLINK("#'NET-NTX - A_9_QI'!A1", "A_9_QI")</f>
        <v>A_9_QI</v>
      </c>
    </row>
    <row r="34" spans="2:3" x14ac:dyDescent="0.3">
      <c r="B34" s="2" t="str">
        <f>HYPERLINK("#'NET-NTX - A_9_AK'!A1", "Auffälligkeitskriterien: Initiierung Maßnahmenstufe 1 und 2 (AJ 2024)")</f>
        <v>Auffälligkeitskriterien: Initiierung Maßnahmenstufe 1 und 2 (AJ 2024)</v>
      </c>
      <c r="C34" s="2" t="str">
        <f>HYPERLINK("#'NET-NTX - A_9_AK'!A1", "A_9_AK")</f>
        <v>A_9_AK</v>
      </c>
    </row>
    <row r="35" spans="2:3" x14ac:dyDescent="0.3">
      <c r="B35" s="2" t="str">
        <f>HYPERLINK("#'NET-NTX - A_11_QI_AK'!A1", "Qualitätsindikatoren und Auffälligkeitskriterien: Best Practice (AJ 2024)")</f>
        <v>Qualitätsindikatoren und Auffälligkeitskriterien: Best Practice (AJ 2024)</v>
      </c>
      <c r="C35" s="2" t="str">
        <f>HYPERLINK("#'NET-NTX - A_11_QI_AK'!A1", "A_11_QI_AK")</f>
        <v>A_11_QI_AK</v>
      </c>
    </row>
    <row r="36" spans="2:3" x14ac:dyDescent="0.3">
      <c r="B36" s="2" t="str">
        <f>HYPERLINK("#'NET-NTX - A_12_QI'!A1", "Darstellung des Verlaufs der Bewertung (AJ 2024)")</f>
        <v>Darstellung des Verlaufs der Bewertung (AJ 2024)</v>
      </c>
      <c r="C36" s="2" t="str">
        <f>HYPERLINK("#'NET-NTX - A_12_QI'!A1", "A_12_QI")</f>
        <v>A_12_QI</v>
      </c>
    </row>
    <row r="37" spans="2:3" x14ac:dyDescent="0.3">
      <c r="B37" s="2" t="str">
        <f>HYPERLINK("#'NET-NTX - A_13_QI'!A1", "Qualitätsindikatoren: Art der Maßnahme in Maßnahmenstufe 1 (AJ 2023 und 2024)")</f>
        <v>Qualitätsindikatoren: Art der Maßnahme in Maßnahmenstufe 1 (AJ 2023 und 2024)</v>
      </c>
      <c r="C37" s="2" t="str">
        <f>HYPERLINK("#'NET-NTX - A_13_QI'!A1", "A_13_QI")</f>
        <v>A_13_QI</v>
      </c>
    </row>
    <row r="38" spans="2:3" x14ac:dyDescent="0.3">
      <c r="B38" s="2" t="str">
        <f>HYPERLINK("#'NET-NTX - A_13_AK'!A1", "Auffälligkeitskriterien: Art der Maßnahme in Maßnahmenstufe 1 (AJ 2023 und 2024)")</f>
        <v>Auffälligkeitskriterien: Art der Maßnahme in Maßnahmenstufe 1 (AJ 2023 und 2024)</v>
      </c>
      <c r="C38" s="2" t="str">
        <f>HYPERLINK("#'NET-NTX - A_13_AK'!A1", "A_13_AK")</f>
        <v>A_13_AK</v>
      </c>
    </row>
    <row r="39" spans="2:3" x14ac:dyDescent="0.3">
      <c r="B39" s="2" t="str">
        <f>HYPERLINK("#'NET-NTX - A_14_QI_AK'!A1", "Qualitätsindikatoren und Auffälligkeitskriterien: Freitextkommentare zu Maßnahmenstufe 2 (AJ 2024)")</f>
        <v>Qualitätsindikatoren und Auffälligkeitskriterien: Freitextkommentare zu Maßnahmenstufe 2 (AJ 2024)</v>
      </c>
      <c r="C39" s="2" t="str">
        <f>HYPERLINK("#'NET-NTX - A_14_QI_AK'!A1", "A_14_QI_AK")</f>
        <v>A_14_QI_AK</v>
      </c>
    </row>
  </sheetData>
  <pageMargins left="0.7" right="0.7" top="0.75" bottom="0.75" header="0.3" footer="0.3"/>
  <pageSetup paperSize="9" orientation="portrait" horizontalDpi="300" verticalDpi="300"/>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NET-NTX'!A1", "Zurück")</f>
        <v>Zurück</v>
      </c>
    </row>
    <row r="3" spans="1:6" x14ac:dyDescent="0.3">
      <c r="B3" s="7" t="s">
        <v>5028</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4199</v>
      </c>
      <c r="D6" s="9" t="s">
        <v>3429</v>
      </c>
      <c r="E6" s="9" t="s">
        <v>5021</v>
      </c>
      <c r="F6" s="9" t="s">
        <v>3429</v>
      </c>
    </row>
    <row r="7" spans="1:6" x14ac:dyDescent="0.3">
      <c r="B7" s="10" t="s">
        <v>4873</v>
      </c>
      <c r="C7" s="9" t="s">
        <v>4199</v>
      </c>
      <c r="D7" s="9" t="s">
        <v>4530</v>
      </c>
      <c r="E7" s="9" t="s">
        <v>5021</v>
      </c>
      <c r="F7" s="9" t="s">
        <v>4530</v>
      </c>
    </row>
    <row r="8" spans="1:6" x14ac:dyDescent="0.3">
      <c r="B8" s="10" t="s">
        <v>4532</v>
      </c>
      <c r="C8" s="9" t="s">
        <v>1589</v>
      </c>
      <c r="D8" s="9" t="s">
        <v>4825</v>
      </c>
      <c r="E8" s="9" t="s">
        <v>1850</v>
      </c>
      <c r="F8" s="9" t="s">
        <v>5022</v>
      </c>
    </row>
    <row r="9" spans="1:6" x14ac:dyDescent="0.3">
      <c r="B9" s="9" t="s">
        <v>4535</v>
      </c>
      <c r="C9" s="9" t="s">
        <v>1580</v>
      </c>
      <c r="D9" s="9" t="s">
        <v>4536</v>
      </c>
      <c r="E9" s="9" t="s">
        <v>1580</v>
      </c>
      <c r="F9" s="9" t="s">
        <v>4536</v>
      </c>
    </row>
    <row r="10" spans="1:6" x14ac:dyDescent="0.3">
      <c r="B10" s="10" t="s">
        <v>4537</v>
      </c>
      <c r="C10" s="9" t="s">
        <v>1589</v>
      </c>
      <c r="D10" s="9" t="s">
        <v>4530</v>
      </c>
      <c r="E10" s="9" t="s">
        <v>1850</v>
      </c>
      <c r="F10" s="9" t="s">
        <v>4530</v>
      </c>
    </row>
    <row r="11" spans="1:6" x14ac:dyDescent="0.3">
      <c r="B11" s="9" t="s">
        <v>4879</v>
      </c>
      <c r="C11" s="9" t="s">
        <v>1589</v>
      </c>
      <c r="D11" s="9" t="s">
        <v>4530</v>
      </c>
      <c r="E11" s="9" t="s">
        <v>1850</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1580</v>
      </c>
      <c r="D15" s="9" t="s">
        <v>4536</v>
      </c>
      <c r="E15" s="9" t="s">
        <v>1580</v>
      </c>
      <c r="F15" s="9" t="s">
        <v>4536</v>
      </c>
    </row>
    <row r="16" spans="1:6" x14ac:dyDescent="0.3">
      <c r="B16" s="6" t="s">
        <v>4543</v>
      </c>
      <c r="C16" s="9" t="s">
        <v>1589</v>
      </c>
      <c r="D16" s="9" t="s">
        <v>4530</v>
      </c>
      <c r="E16" s="9" t="s">
        <v>1850</v>
      </c>
      <c r="F16" s="9" t="s">
        <v>4530</v>
      </c>
    </row>
    <row r="17" spans="2:6" x14ac:dyDescent="0.3">
      <c r="B17" s="9" t="s">
        <v>4546</v>
      </c>
      <c r="C17" s="9" t="s">
        <v>1589</v>
      </c>
      <c r="D17" s="9" t="s">
        <v>4530</v>
      </c>
      <c r="E17" s="9" t="s">
        <v>1850</v>
      </c>
      <c r="F17" s="9" t="s">
        <v>4530</v>
      </c>
    </row>
    <row r="18" spans="2:6" x14ac:dyDescent="0.3">
      <c r="B18" s="9" t="s">
        <v>4547</v>
      </c>
      <c r="C18" s="9" t="s">
        <v>1580</v>
      </c>
      <c r="D18" s="9" t="s">
        <v>4536</v>
      </c>
      <c r="E18" s="9" t="s">
        <v>1580</v>
      </c>
      <c r="F18" s="9" t="s">
        <v>4536</v>
      </c>
    </row>
    <row r="19" spans="2:6" x14ac:dyDescent="0.3">
      <c r="B19" s="9" t="s">
        <v>4548</v>
      </c>
      <c r="C19" s="9" t="s">
        <v>1580</v>
      </c>
      <c r="D19" s="9" t="s">
        <v>4536</v>
      </c>
      <c r="E19" s="9" t="s">
        <v>1580</v>
      </c>
      <c r="F19" s="9" t="s">
        <v>4536</v>
      </c>
    </row>
    <row r="20" spans="2:6" x14ac:dyDescent="0.3">
      <c r="B20" s="6" t="s">
        <v>4549</v>
      </c>
      <c r="C20" s="9" t="s">
        <v>1683</v>
      </c>
      <c r="D20" s="9" t="s">
        <v>4576</v>
      </c>
      <c r="E20" s="9" t="s">
        <v>1632</v>
      </c>
      <c r="F20" s="9" t="s">
        <v>5023</v>
      </c>
    </row>
    <row r="21" spans="2:6" x14ac:dyDescent="0.3">
      <c r="B21" s="23" t="s">
        <v>4550</v>
      </c>
      <c r="C21" s="24" t="s">
        <v>4523</v>
      </c>
      <c r="D21" s="24" t="s">
        <v>4523</v>
      </c>
      <c r="E21" s="24" t="s">
        <v>4523</v>
      </c>
      <c r="F21" s="24" t="s">
        <v>4523</v>
      </c>
    </row>
    <row r="22" spans="2:6" x14ac:dyDescent="0.3">
      <c r="B22" s="6" t="s">
        <v>4551</v>
      </c>
      <c r="C22" s="9" t="s">
        <v>1587</v>
      </c>
      <c r="D22" s="9" t="s">
        <v>4572</v>
      </c>
      <c r="E22" s="9" t="s">
        <v>1578</v>
      </c>
      <c r="F22" s="9" t="s">
        <v>5024</v>
      </c>
    </row>
    <row r="23" spans="2:6" x14ac:dyDescent="0.3">
      <c r="B23" s="6" t="s">
        <v>4553</v>
      </c>
      <c r="C23" s="9" t="s">
        <v>1582</v>
      </c>
      <c r="D23" s="9" t="s">
        <v>4574</v>
      </c>
      <c r="E23" s="9" t="s">
        <v>1696</v>
      </c>
      <c r="F23" s="9" t="s">
        <v>5025</v>
      </c>
    </row>
    <row r="24" spans="2:6" x14ac:dyDescent="0.3">
      <c r="B24" s="6" t="s">
        <v>4898</v>
      </c>
      <c r="C24" s="9" t="s">
        <v>1580</v>
      </c>
      <c r="D24" s="9" t="s">
        <v>4536</v>
      </c>
      <c r="E24" s="9" t="s">
        <v>1597</v>
      </c>
      <c r="F24" s="9" t="s">
        <v>5026</v>
      </c>
    </row>
    <row r="25" spans="2:6" x14ac:dyDescent="0.3">
      <c r="B25" s="6" t="s">
        <v>4556</v>
      </c>
      <c r="C25" s="9" t="s">
        <v>1580</v>
      </c>
      <c r="D25" s="9" t="s">
        <v>4536</v>
      </c>
      <c r="E25" s="9" t="s">
        <v>1579</v>
      </c>
      <c r="F25" s="9" t="s">
        <v>5027</v>
      </c>
    </row>
    <row r="26" spans="2:6" x14ac:dyDescent="0.3">
      <c r="B26" s="23" t="s">
        <v>4558</v>
      </c>
      <c r="C26" s="24" t="s">
        <v>4523</v>
      </c>
      <c r="D26" s="24" t="s">
        <v>4523</v>
      </c>
      <c r="E26" s="24" t="s">
        <v>4523</v>
      </c>
      <c r="F26" s="24" t="s">
        <v>4523</v>
      </c>
    </row>
    <row r="27" spans="2:6" x14ac:dyDescent="0.3">
      <c r="B27" s="6" t="s">
        <v>4444</v>
      </c>
      <c r="C27" s="9" t="s">
        <v>1580</v>
      </c>
      <c r="D27" s="9" t="s">
        <v>4559</v>
      </c>
      <c r="E27" s="9" t="s">
        <v>1580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workbookViewId="0"/>
  </sheetViews>
  <sheetFormatPr baseColWidth="10" defaultRowHeight="14.4" x14ac:dyDescent="0.3"/>
  <cols>
    <col min="2" max="2" width="9.6640625" customWidth="1"/>
    <col min="3" max="3" width="94.21875" customWidth="1"/>
    <col min="4" max="4" width="15.6640625" customWidth="1"/>
  </cols>
  <sheetData>
    <row r="1" spans="1:4" x14ac:dyDescent="0.3">
      <c r="A1" s="2" t="str">
        <f>HYPERLINK("#'Auswahl Auswertungsmodul'!A1", "Zurück")</f>
        <v>Zurück</v>
      </c>
    </row>
    <row r="3" spans="1:4" x14ac:dyDescent="0.3">
      <c r="B3" s="7" t="s">
        <v>34</v>
      </c>
    </row>
    <row r="4" spans="1:4" x14ac:dyDescent="0.3">
      <c r="B4" s="3" t="s">
        <v>0</v>
      </c>
      <c r="C4" s="4" t="s">
        <v>1</v>
      </c>
      <c r="D4" s="3" t="s">
        <v>2</v>
      </c>
    </row>
    <row r="5" spans="1:4" x14ac:dyDescent="0.3">
      <c r="B5" s="5" t="s">
        <v>3</v>
      </c>
      <c r="C5" s="6" t="s">
        <v>4</v>
      </c>
      <c r="D5" s="5" t="s">
        <v>5</v>
      </c>
    </row>
    <row r="6" spans="1:4" x14ac:dyDescent="0.3">
      <c r="B6" s="5" t="s">
        <v>6</v>
      </c>
      <c r="C6" s="6" t="s">
        <v>7</v>
      </c>
      <c r="D6" s="5" t="s">
        <v>8</v>
      </c>
    </row>
    <row r="7" spans="1:4" x14ac:dyDescent="0.3">
      <c r="B7" s="5" t="s">
        <v>9</v>
      </c>
      <c r="C7" s="6" t="s">
        <v>10</v>
      </c>
      <c r="D7" s="5" t="s">
        <v>11</v>
      </c>
    </row>
    <row r="8" spans="1:4" x14ac:dyDescent="0.3">
      <c r="B8" s="5" t="s">
        <v>12</v>
      </c>
      <c r="C8" s="6" t="s">
        <v>13</v>
      </c>
      <c r="D8" s="5" t="s">
        <v>11</v>
      </c>
    </row>
    <row r="9" spans="1:4" x14ac:dyDescent="0.3">
      <c r="B9" s="5" t="s">
        <v>14</v>
      </c>
      <c r="C9" s="6" t="s">
        <v>15</v>
      </c>
      <c r="D9" s="5" t="s">
        <v>8</v>
      </c>
    </row>
    <row r="10" spans="1:4" x14ac:dyDescent="0.3">
      <c r="B10" s="5" t="s">
        <v>16</v>
      </c>
      <c r="C10" s="6" t="s">
        <v>17</v>
      </c>
      <c r="D10" s="5" t="s">
        <v>8</v>
      </c>
    </row>
    <row r="11" spans="1:4" x14ac:dyDescent="0.3">
      <c r="B11" s="5" t="s">
        <v>18</v>
      </c>
      <c r="C11" s="6" t="s">
        <v>19</v>
      </c>
      <c r="D11" s="5" t="s">
        <v>8</v>
      </c>
    </row>
    <row r="12" spans="1:4" x14ac:dyDescent="0.3">
      <c r="B12" s="5" t="s">
        <v>20</v>
      </c>
      <c r="C12" s="6" t="s">
        <v>21</v>
      </c>
      <c r="D12" s="5" t="s">
        <v>11</v>
      </c>
    </row>
    <row r="13" spans="1:4" x14ac:dyDescent="0.3">
      <c r="B13" s="5" t="s">
        <v>22</v>
      </c>
      <c r="C13" s="6" t="s">
        <v>23</v>
      </c>
      <c r="D13" s="5" t="s">
        <v>11</v>
      </c>
    </row>
    <row r="14" spans="1:4" x14ac:dyDescent="0.3">
      <c r="B14" s="5" t="s">
        <v>24</v>
      </c>
      <c r="C14" s="6" t="s">
        <v>25</v>
      </c>
      <c r="D14" s="5" t="s">
        <v>5</v>
      </c>
    </row>
    <row r="15" spans="1:4" x14ac:dyDescent="0.3">
      <c r="B15" s="5" t="s">
        <v>26</v>
      </c>
      <c r="C15" s="6" t="s">
        <v>27</v>
      </c>
      <c r="D15" s="5" t="s">
        <v>8</v>
      </c>
    </row>
    <row r="16" spans="1:4" x14ac:dyDescent="0.3">
      <c r="B16" s="5" t="s">
        <v>28</v>
      </c>
      <c r="C16" s="6" t="s">
        <v>29</v>
      </c>
      <c r="D16" s="5" t="s">
        <v>8</v>
      </c>
    </row>
    <row r="17" spans="2:4" x14ac:dyDescent="0.3">
      <c r="B17" s="5" t="s">
        <v>30</v>
      </c>
      <c r="C17" s="6" t="s">
        <v>31</v>
      </c>
      <c r="D17" s="5" t="s">
        <v>8</v>
      </c>
    </row>
    <row r="18" spans="2:4" x14ac:dyDescent="0.3">
      <c r="B18" s="5" t="s">
        <v>32</v>
      </c>
      <c r="C18" s="6" t="s">
        <v>33</v>
      </c>
      <c r="D18" s="5" t="s">
        <v>11</v>
      </c>
    </row>
  </sheetData>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25"/>
  <sheetViews>
    <sheetView workbookViewId="0"/>
  </sheetViews>
  <sheetFormatPr baseColWidth="10" defaultRowHeight="14.4" x14ac:dyDescent="0.3"/>
  <cols>
    <col min="2" max="2" width="9.6640625" customWidth="1"/>
    <col min="3" max="3" width="44.44140625" customWidth="1"/>
    <col min="4" max="4" width="17" customWidth="1"/>
    <col min="5" max="5" width="52.6640625" customWidth="1"/>
    <col min="6" max="6" width="71.6640625" customWidth="1"/>
    <col min="7" max="7" width="85.6640625" customWidth="1"/>
    <col min="8" max="8" width="63.6640625" customWidth="1"/>
    <col min="9" max="9" width="82.6640625" customWidth="1"/>
    <col min="10" max="10" width="93.6640625" customWidth="1"/>
  </cols>
  <sheetData>
    <row r="1" spans="1:10" x14ac:dyDescent="0.3">
      <c r="A1" s="2" t="str">
        <f>HYPERLINK("#'Auswahl Auswertungsmodul'!A1", "Zurück zum Start")</f>
        <v>Zurück zum Start</v>
      </c>
    </row>
    <row r="2" spans="1:10" x14ac:dyDescent="0.3">
      <c r="A2" s="2" t="str">
        <f>HYPERLINK("#'Auswahl PCI'!A1", "Zurück")</f>
        <v>Zurück</v>
      </c>
    </row>
    <row r="3" spans="1:10" x14ac:dyDescent="0.3">
      <c r="B3" s="7" t="s">
        <v>6884</v>
      </c>
    </row>
    <row r="4" spans="1:10" x14ac:dyDescent="0.3">
      <c r="B4" s="25" t="s">
        <v>35</v>
      </c>
      <c r="C4" s="25" t="s">
        <v>36</v>
      </c>
      <c r="D4" s="25" t="s">
        <v>1619</v>
      </c>
      <c r="E4" s="21" t="s">
        <v>6862</v>
      </c>
      <c r="F4" s="21" t="s">
        <v>6862</v>
      </c>
      <c r="G4" s="21" t="s">
        <v>6862</v>
      </c>
      <c r="H4" s="21" t="s">
        <v>5454</v>
      </c>
      <c r="I4" s="21" t="s">
        <v>5454</v>
      </c>
      <c r="J4" s="21" t="s">
        <v>5454</v>
      </c>
    </row>
    <row r="5" spans="1:10" x14ac:dyDescent="0.3">
      <c r="B5" s="22"/>
      <c r="C5" s="22"/>
      <c r="D5" s="22"/>
      <c r="E5" s="8" t="s">
        <v>6863</v>
      </c>
      <c r="F5" s="8" t="s">
        <v>6864</v>
      </c>
      <c r="G5" s="8" t="s">
        <v>6865</v>
      </c>
      <c r="H5" s="8" t="s">
        <v>6866</v>
      </c>
      <c r="I5" s="8" t="s">
        <v>6867</v>
      </c>
      <c r="J5" s="8" t="s">
        <v>6868</v>
      </c>
    </row>
    <row r="6" spans="1:10" x14ac:dyDescent="0.3">
      <c r="B6" s="23" t="s">
        <v>56</v>
      </c>
      <c r="C6" s="23"/>
      <c r="D6" s="23"/>
      <c r="E6" s="29"/>
      <c r="F6" s="29"/>
      <c r="G6" s="29"/>
      <c r="H6" s="29"/>
      <c r="I6" s="29"/>
      <c r="J6" s="29"/>
    </row>
    <row r="7" spans="1:10" x14ac:dyDescent="0.3">
      <c r="B7" s="6" t="s">
        <v>168</v>
      </c>
      <c r="C7" s="6" t="s">
        <v>169</v>
      </c>
      <c r="D7" s="6" t="s">
        <v>1621</v>
      </c>
      <c r="E7" s="9" t="s">
        <v>1622</v>
      </c>
      <c r="F7" s="9" t="s">
        <v>1580</v>
      </c>
      <c r="G7" s="9" t="s">
        <v>1580</v>
      </c>
      <c r="H7" s="9" t="s">
        <v>1753</v>
      </c>
      <c r="I7" s="9" t="s">
        <v>1580</v>
      </c>
      <c r="J7" s="9" t="s">
        <v>1580</v>
      </c>
    </row>
    <row r="8" spans="1:10" x14ac:dyDescent="0.3">
      <c r="B8" s="6" t="s">
        <v>168</v>
      </c>
      <c r="C8" s="6" t="s">
        <v>169</v>
      </c>
      <c r="D8" s="6" t="s">
        <v>1626</v>
      </c>
      <c r="E8" s="9" t="s">
        <v>1627</v>
      </c>
      <c r="F8" s="9" t="s">
        <v>1580</v>
      </c>
      <c r="G8" s="9" t="s">
        <v>1580</v>
      </c>
      <c r="H8" s="9" t="s">
        <v>1636</v>
      </c>
      <c r="I8" s="9" t="s">
        <v>1580</v>
      </c>
      <c r="J8" s="9" t="s">
        <v>1580</v>
      </c>
    </row>
    <row r="9" spans="1:10" x14ac:dyDescent="0.3">
      <c r="B9" s="6" t="s">
        <v>168</v>
      </c>
      <c r="C9" s="6" t="s">
        <v>169</v>
      </c>
      <c r="D9" s="6" t="s">
        <v>1631</v>
      </c>
      <c r="E9" s="9" t="s">
        <v>1632</v>
      </c>
      <c r="F9" s="9" t="s">
        <v>1580</v>
      </c>
      <c r="G9" s="9" t="s">
        <v>1580</v>
      </c>
      <c r="H9" s="9" t="s">
        <v>1597</v>
      </c>
      <c r="I9" s="9" t="s">
        <v>1580</v>
      </c>
      <c r="J9" s="9" t="s">
        <v>1580</v>
      </c>
    </row>
    <row r="10" spans="1:10" x14ac:dyDescent="0.3">
      <c r="B10" s="6" t="s">
        <v>172</v>
      </c>
      <c r="C10" s="6" t="s">
        <v>173</v>
      </c>
      <c r="D10" s="6" t="s">
        <v>1621</v>
      </c>
      <c r="E10" s="9" t="s">
        <v>1634</v>
      </c>
      <c r="F10" s="9" t="s">
        <v>1632</v>
      </c>
      <c r="G10" s="9" t="s">
        <v>1584</v>
      </c>
      <c r="H10" s="9" t="s">
        <v>1643</v>
      </c>
      <c r="I10" s="9" t="s">
        <v>1589</v>
      </c>
      <c r="J10" s="9" t="s">
        <v>1587</v>
      </c>
    </row>
    <row r="11" spans="1:10" x14ac:dyDescent="0.3">
      <c r="B11" s="6" t="s">
        <v>172</v>
      </c>
      <c r="C11" s="6" t="s">
        <v>173</v>
      </c>
      <c r="D11" s="6" t="s">
        <v>1626</v>
      </c>
      <c r="E11" s="9" t="s">
        <v>1636</v>
      </c>
      <c r="F11" s="9" t="s">
        <v>1597</v>
      </c>
      <c r="G11" s="9" t="s">
        <v>1579</v>
      </c>
      <c r="H11" s="9" t="s">
        <v>1718</v>
      </c>
      <c r="I11" s="9" t="s">
        <v>1592</v>
      </c>
      <c r="J11" s="9" t="s">
        <v>1587</v>
      </c>
    </row>
    <row r="12" spans="1:10" x14ac:dyDescent="0.3">
      <c r="B12" s="6" t="s">
        <v>172</v>
      </c>
      <c r="C12" s="6" t="s">
        <v>173</v>
      </c>
      <c r="D12" s="6" t="s">
        <v>1631</v>
      </c>
      <c r="E12" s="9" t="s">
        <v>1589</v>
      </c>
      <c r="F12" s="9" t="s">
        <v>1683</v>
      </c>
      <c r="G12" s="9" t="s">
        <v>1586</v>
      </c>
      <c r="H12" s="9" t="s">
        <v>1578</v>
      </c>
      <c r="I12" s="9" t="s">
        <v>1587</v>
      </c>
      <c r="J12" s="9" t="s">
        <v>1580</v>
      </c>
    </row>
    <row r="13" spans="1:10" x14ac:dyDescent="0.3">
      <c r="B13" s="6" t="s">
        <v>176</v>
      </c>
      <c r="C13" s="6" t="s">
        <v>177</v>
      </c>
      <c r="D13" s="6" t="s">
        <v>1621</v>
      </c>
      <c r="E13" s="9" t="s">
        <v>1640</v>
      </c>
      <c r="F13" s="9" t="s">
        <v>1617</v>
      </c>
      <c r="G13" s="9" t="s">
        <v>1683</v>
      </c>
      <c r="H13" s="9" t="s">
        <v>1711</v>
      </c>
      <c r="I13" s="9" t="s">
        <v>1582</v>
      </c>
      <c r="J13" s="9" t="s">
        <v>1587</v>
      </c>
    </row>
    <row r="14" spans="1:10" x14ac:dyDescent="0.3">
      <c r="B14" s="6" t="s">
        <v>176</v>
      </c>
      <c r="C14" s="6" t="s">
        <v>177</v>
      </c>
      <c r="D14" s="6" t="s">
        <v>1626</v>
      </c>
      <c r="E14" s="9" t="s">
        <v>1643</v>
      </c>
      <c r="F14" s="9" t="s">
        <v>1589</v>
      </c>
      <c r="G14" s="9" t="s">
        <v>1683</v>
      </c>
      <c r="H14" s="9" t="s">
        <v>1716</v>
      </c>
      <c r="I14" s="9" t="s">
        <v>1579</v>
      </c>
      <c r="J14" s="9" t="s">
        <v>1587</v>
      </c>
    </row>
    <row r="15" spans="1:10" x14ac:dyDescent="0.3">
      <c r="B15" s="6" t="s">
        <v>176</v>
      </c>
      <c r="C15" s="6" t="s">
        <v>177</v>
      </c>
      <c r="D15" s="6" t="s">
        <v>1631</v>
      </c>
      <c r="E15" s="9" t="s">
        <v>1600</v>
      </c>
      <c r="F15" s="9" t="s">
        <v>1586</v>
      </c>
      <c r="G15" s="9" t="s">
        <v>1580</v>
      </c>
      <c r="H15" s="9" t="s">
        <v>1594</v>
      </c>
      <c r="I15" s="9" t="s">
        <v>1587</v>
      </c>
      <c r="J15" s="9" t="s">
        <v>1580</v>
      </c>
    </row>
    <row r="16" spans="1:10" x14ac:dyDescent="0.3">
      <c r="B16" s="23" t="s">
        <v>40</v>
      </c>
      <c r="C16" s="23"/>
      <c r="D16" s="23"/>
      <c r="E16" s="29"/>
      <c r="F16" s="29"/>
      <c r="G16" s="29"/>
      <c r="H16" s="29"/>
      <c r="I16" s="29"/>
      <c r="J16" s="29"/>
    </row>
    <row r="17" spans="2:10" x14ac:dyDescent="0.3">
      <c r="B17" s="6" t="s">
        <v>180</v>
      </c>
      <c r="C17" s="6" t="s">
        <v>42</v>
      </c>
      <c r="D17" s="6" t="s">
        <v>1621</v>
      </c>
      <c r="E17" s="9" t="s">
        <v>1646</v>
      </c>
      <c r="F17" s="9" t="s">
        <v>1928</v>
      </c>
      <c r="G17" s="9" t="s">
        <v>1580</v>
      </c>
      <c r="H17" s="9" t="s">
        <v>1891</v>
      </c>
      <c r="I17" s="9" t="s">
        <v>1594</v>
      </c>
      <c r="J17" s="9" t="s">
        <v>1580</v>
      </c>
    </row>
    <row r="18" spans="2:10" x14ac:dyDescent="0.3">
      <c r="B18" s="6" t="s">
        <v>180</v>
      </c>
      <c r="C18" s="6" t="s">
        <v>42</v>
      </c>
      <c r="D18" s="6" t="s">
        <v>1626</v>
      </c>
      <c r="E18" s="9" t="s">
        <v>1650</v>
      </c>
      <c r="F18" s="9" t="s">
        <v>1617</v>
      </c>
      <c r="G18" s="9" t="s">
        <v>1580</v>
      </c>
      <c r="H18" s="9" t="s">
        <v>1986</v>
      </c>
      <c r="I18" s="9" t="s">
        <v>1683</v>
      </c>
      <c r="J18" s="9" t="s">
        <v>1580</v>
      </c>
    </row>
    <row r="19" spans="2:10" x14ac:dyDescent="0.3">
      <c r="B19" s="6" t="s">
        <v>180</v>
      </c>
      <c r="C19" s="6" t="s">
        <v>42</v>
      </c>
      <c r="D19" s="6" t="s">
        <v>1631</v>
      </c>
      <c r="E19" s="9" t="s">
        <v>1654</v>
      </c>
      <c r="F19" s="9" t="s">
        <v>1636</v>
      </c>
      <c r="G19" s="9" t="s">
        <v>1580</v>
      </c>
      <c r="H19" s="9" t="s">
        <v>1627</v>
      </c>
      <c r="I19" s="9" t="s">
        <v>1578</v>
      </c>
      <c r="J19" s="9" t="s">
        <v>1580</v>
      </c>
    </row>
    <row r="20" spans="2:10" x14ac:dyDescent="0.3">
      <c r="B20" s="6" t="s">
        <v>183</v>
      </c>
      <c r="C20" s="6" t="s">
        <v>46</v>
      </c>
      <c r="D20" s="6" t="s">
        <v>1621</v>
      </c>
      <c r="E20" s="9" t="s">
        <v>1658</v>
      </c>
      <c r="F20" s="9" t="s">
        <v>1716</v>
      </c>
      <c r="G20" s="9" t="s">
        <v>1580</v>
      </c>
      <c r="H20" s="9" t="s">
        <v>1643</v>
      </c>
      <c r="I20" s="9" t="s">
        <v>1582</v>
      </c>
      <c r="J20" s="9" t="s">
        <v>1580</v>
      </c>
    </row>
    <row r="21" spans="2:10" x14ac:dyDescent="0.3">
      <c r="B21" s="6" t="s">
        <v>183</v>
      </c>
      <c r="C21" s="6" t="s">
        <v>46</v>
      </c>
      <c r="D21" s="6" t="s">
        <v>1626</v>
      </c>
      <c r="E21" s="9" t="s">
        <v>1662</v>
      </c>
      <c r="F21" s="9" t="s">
        <v>1592</v>
      </c>
      <c r="G21" s="9" t="s">
        <v>1580</v>
      </c>
      <c r="H21" s="9" t="s">
        <v>1674</v>
      </c>
      <c r="I21" s="9" t="s">
        <v>1579</v>
      </c>
      <c r="J21" s="9" t="s">
        <v>1580</v>
      </c>
    </row>
    <row r="22" spans="2:10" x14ac:dyDescent="0.3">
      <c r="B22" s="6" t="s">
        <v>183</v>
      </c>
      <c r="C22" s="6" t="s">
        <v>46</v>
      </c>
      <c r="D22" s="6" t="s">
        <v>1631</v>
      </c>
      <c r="E22" s="9" t="s">
        <v>1664</v>
      </c>
      <c r="F22" s="9" t="s">
        <v>1611</v>
      </c>
      <c r="G22" s="9" t="s">
        <v>1580</v>
      </c>
      <c r="H22" s="9" t="s">
        <v>1617</v>
      </c>
      <c r="I22" s="9" t="s">
        <v>1587</v>
      </c>
      <c r="J22" s="9" t="s">
        <v>1580</v>
      </c>
    </row>
    <row r="23" spans="2:10" x14ac:dyDescent="0.3">
      <c r="B23" s="6" t="s">
        <v>186</v>
      </c>
      <c r="C23" s="6" t="s">
        <v>50</v>
      </c>
      <c r="D23" s="6" t="s">
        <v>1621</v>
      </c>
      <c r="E23" s="9" t="s">
        <v>1592</v>
      </c>
      <c r="F23" s="9" t="s">
        <v>1586</v>
      </c>
      <c r="G23" s="9" t="s">
        <v>1580</v>
      </c>
      <c r="H23" s="9" t="s">
        <v>1579</v>
      </c>
      <c r="I23" s="9" t="s">
        <v>1587</v>
      </c>
      <c r="J23" s="9" t="s">
        <v>1580</v>
      </c>
    </row>
    <row r="24" spans="2:10" x14ac:dyDescent="0.3">
      <c r="B24" s="6" t="s">
        <v>186</v>
      </c>
      <c r="C24" s="6" t="s">
        <v>50</v>
      </c>
      <c r="D24" s="6" t="s">
        <v>1626</v>
      </c>
      <c r="E24" s="9" t="s">
        <v>1592</v>
      </c>
      <c r="F24" s="9" t="s">
        <v>1586</v>
      </c>
      <c r="G24" s="9" t="s">
        <v>1580</v>
      </c>
      <c r="H24" s="9" t="s">
        <v>1579</v>
      </c>
      <c r="I24" s="9" t="s">
        <v>1587</v>
      </c>
      <c r="J24" s="9" t="s">
        <v>1580</v>
      </c>
    </row>
    <row r="25" spans="2:10" x14ac:dyDescent="0.3">
      <c r="B25" s="6" t="s">
        <v>186</v>
      </c>
      <c r="C25" s="6" t="s">
        <v>50</v>
      </c>
      <c r="D25" s="6" t="s">
        <v>1631</v>
      </c>
      <c r="E25" s="9" t="s">
        <v>1580</v>
      </c>
      <c r="F25" s="9" t="s">
        <v>1580</v>
      </c>
      <c r="G25" s="9" t="s">
        <v>1580</v>
      </c>
      <c r="H25" s="9" t="s">
        <v>1580</v>
      </c>
      <c r="I25" s="9" t="s">
        <v>1580</v>
      </c>
      <c r="J25" s="9" t="s">
        <v>1580</v>
      </c>
    </row>
  </sheetData>
  <mergeCells count="7">
    <mergeCell ref="B6:J6"/>
    <mergeCell ref="B16:J16"/>
    <mergeCell ref="B4:B5"/>
    <mergeCell ref="C4:C5"/>
    <mergeCell ref="D4:D5"/>
    <mergeCell ref="E4:G4"/>
    <mergeCell ref="H4:J4"/>
  </mergeCells>
  <pageMargins left="0.7" right="0.7" top="0.75" bottom="0.75" header="0.3" footer="0.3"/>
  <pageSetup paperSize="9" orientation="portrait" horizontalDpi="300" verticalDpi="30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NET-NTX'!A1", "Zurück")</f>
        <v>Zurück</v>
      </c>
    </row>
    <row r="3" spans="1:6" x14ac:dyDescent="0.3">
      <c r="B3" s="7" t="s">
        <v>4636</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1580</v>
      </c>
      <c r="D6" s="9" t="s">
        <v>3429</v>
      </c>
      <c r="E6" s="9" t="s">
        <v>1650</v>
      </c>
      <c r="F6" s="9" t="s">
        <v>4530</v>
      </c>
    </row>
    <row r="7" spans="1:6" x14ac:dyDescent="0.3">
      <c r="B7" s="10" t="s">
        <v>4532</v>
      </c>
      <c r="C7" s="9" t="s">
        <v>1580</v>
      </c>
      <c r="D7" s="9" t="s">
        <v>3429</v>
      </c>
      <c r="E7" s="9" t="s">
        <v>1614</v>
      </c>
      <c r="F7" s="9" t="s">
        <v>4541</v>
      </c>
    </row>
    <row r="8" spans="1:6" x14ac:dyDescent="0.3">
      <c r="B8" s="9" t="s">
        <v>4535</v>
      </c>
      <c r="C8" s="9" t="s">
        <v>1580</v>
      </c>
      <c r="D8" s="9" t="s">
        <v>3429</v>
      </c>
      <c r="E8" s="9" t="s">
        <v>1580</v>
      </c>
      <c r="F8" s="9" t="s">
        <v>4536</v>
      </c>
    </row>
    <row r="9" spans="1:6" x14ac:dyDescent="0.3">
      <c r="B9" s="10" t="s">
        <v>4537</v>
      </c>
      <c r="C9" s="9" t="s">
        <v>1580</v>
      </c>
      <c r="D9" s="9" t="s">
        <v>3429</v>
      </c>
      <c r="E9" s="9" t="s">
        <v>1614</v>
      </c>
      <c r="F9" s="9" t="s">
        <v>4530</v>
      </c>
    </row>
    <row r="10" spans="1:6" x14ac:dyDescent="0.3">
      <c r="B10" s="9" t="s">
        <v>4538</v>
      </c>
      <c r="C10" s="9" t="s">
        <v>1580</v>
      </c>
      <c r="D10" s="9" t="s">
        <v>3429</v>
      </c>
      <c r="E10" s="9" t="s">
        <v>1580</v>
      </c>
      <c r="F10" s="9" t="s">
        <v>4536</v>
      </c>
    </row>
    <row r="11" spans="1:6" x14ac:dyDescent="0.3">
      <c r="B11" s="23" t="s">
        <v>4539</v>
      </c>
      <c r="C11" s="24" t="s">
        <v>4523</v>
      </c>
      <c r="D11" s="24" t="s">
        <v>4523</v>
      </c>
      <c r="E11" s="24" t="s">
        <v>4523</v>
      </c>
      <c r="F11" s="24" t="s">
        <v>4523</v>
      </c>
    </row>
    <row r="12" spans="1:6" x14ac:dyDescent="0.3">
      <c r="B12" s="6" t="s">
        <v>4540</v>
      </c>
      <c r="C12" s="9" t="s">
        <v>1580</v>
      </c>
      <c r="D12" s="9" t="s">
        <v>3429</v>
      </c>
      <c r="E12" s="9" t="s">
        <v>1580</v>
      </c>
      <c r="F12" s="9" t="s">
        <v>4536</v>
      </c>
    </row>
    <row r="13" spans="1:6" x14ac:dyDescent="0.3">
      <c r="B13" s="6" t="s">
        <v>4543</v>
      </c>
      <c r="C13" s="9" t="s">
        <v>1580</v>
      </c>
      <c r="D13" s="9" t="s">
        <v>3429</v>
      </c>
      <c r="E13" s="9" t="s">
        <v>1614</v>
      </c>
      <c r="F13" s="9" t="s">
        <v>4530</v>
      </c>
    </row>
    <row r="14" spans="1:6" x14ac:dyDescent="0.3">
      <c r="B14" s="9" t="s">
        <v>4546</v>
      </c>
      <c r="C14" s="9" t="s">
        <v>1580</v>
      </c>
      <c r="D14" s="9" t="s">
        <v>3429</v>
      </c>
      <c r="E14" s="9" t="s">
        <v>1614</v>
      </c>
      <c r="F14" s="9" t="s">
        <v>4530</v>
      </c>
    </row>
    <row r="15" spans="1:6" x14ac:dyDescent="0.3">
      <c r="B15" s="9" t="s">
        <v>4547</v>
      </c>
      <c r="C15" s="9" t="s">
        <v>1580</v>
      </c>
      <c r="D15" s="9" t="s">
        <v>3429</v>
      </c>
      <c r="E15" s="9" t="s">
        <v>1580</v>
      </c>
      <c r="F15" s="9" t="s">
        <v>4536</v>
      </c>
    </row>
    <row r="16" spans="1:6" x14ac:dyDescent="0.3">
      <c r="B16" s="9" t="s">
        <v>4548</v>
      </c>
      <c r="C16" s="9" t="s">
        <v>1580</v>
      </c>
      <c r="D16" s="9" t="s">
        <v>3429</v>
      </c>
      <c r="E16" s="9" t="s">
        <v>1580</v>
      </c>
      <c r="F16" s="9" t="s">
        <v>4536</v>
      </c>
    </row>
    <row r="17" spans="2:6" x14ac:dyDescent="0.3">
      <c r="B17" s="6" t="s">
        <v>4549</v>
      </c>
      <c r="C17" s="9" t="s">
        <v>1580</v>
      </c>
      <c r="D17" s="9" t="s">
        <v>3429</v>
      </c>
      <c r="E17" s="9" t="s">
        <v>1579</v>
      </c>
      <c r="F17" s="9" t="s">
        <v>4633</v>
      </c>
    </row>
    <row r="18" spans="2:6" x14ac:dyDescent="0.3">
      <c r="B18" s="23" t="s">
        <v>4550</v>
      </c>
      <c r="C18" s="24" t="s">
        <v>4523</v>
      </c>
      <c r="D18" s="24" t="s">
        <v>4523</v>
      </c>
      <c r="E18" s="24" t="s">
        <v>4523</v>
      </c>
      <c r="F18" s="24" t="s">
        <v>4523</v>
      </c>
    </row>
    <row r="19" spans="2:6" x14ac:dyDescent="0.3">
      <c r="B19" s="6" t="s">
        <v>4551</v>
      </c>
      <c r="C19" s="9" t="s">
        <v>1580</v>
      </c>
      <c r="D19" s="9" t="s">
        <v>3429</v>
      </c>
      <c r="E19" s="9" t="s">
        <v>1587</v>
      </c>
      <c r="F19" s="9" t="s">
        <v>4634</v>
      </c>
    </row>
    <row r="20" spans="2:6" x14ac:dyDescent="0.3">
      <c r="B20" s="6" t="s">
        <v>4553</v>
      </c>
      <c r="C20" s="9" t="s">
        <v>1580</v>
      </c>
      <c r="D20" s="9" t="s">
        <v>3429</v>
      </c>
      <c r="E20" s="9" t="s">
        <v>1597</v>
      </c>
      <c r="F20" s="9" t="s">
        <v>4635</v>
      </c>
    </row>
    <row r="21" spans="2:6" x14ac:dyDescent="0.3">
      <c r="B21" s="6" t="s">
        <v>4556</v>
      </c>
      <c r="C21" s="9" t="s">
        <v>1580</v>
      </c>
      <c r="D21" s="9" t="s">
        <v>3429</v>
      </c>
      <c r="E21" s="9" t="s">
        <v>1580</v>
      </c>
      <c r="F21" s="9" t="s">
        <v>4536</v>
      </c>
    </row>
    <row r="22" spans="2:6" x14ac:dyDescent="0.3">
      <c r="B22" s="23" t="s">
        <v>4558</v>
      </c>
      <c r="C22" s="24" t="s">
        <v>4523</v>
      </c>
      <c r="D22" s="24" t="s">
        <v>4523</v>
      </c>
      <c r="E22" s="24" t="s">
        <v>4523</v>
      </c>
      <c r="F22" s="24" t="s">
        <v>4523</v>
      </c>
    </row>
    <row r="23" spans="2:6" x14ac:dyDescent="0.3">
      <c r="B23" s="6" t="s">
        <v>4444</v>
      </c>
      <c r="C23" s="9" t="s">
        <v>1580</v>
      </c>
      <c r="D23" s="9" t="s">
        <v>4559</v>
      </c>
      <c r="E23" s="9" t="s">
        <v>1580</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O17"/>
  <sheetViews>
    <sheetView workbookViewId="0"/>
  </sheetViews>
  <sheetFormatPr baseColWidth="10" defaultRowHeight="14.4" x14ac:dyDescent="0.3"/>
  <cols>
    <col min="2" max="2" width="9.6640625" customWidth="1"/>
    <col min="3" max="3" width="89.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NET-NTX'!A1", "Zurück")</f>
        <v>Zurück</v>
      </c>
    </row>
    <row r="3" spans="1:15" x14ac:dyDescent="0.3">
      <c r="B3" s="7" t="s">
        <v>6091</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607</v>
      </c>
      <c r="C7" s="6" t="s">
        <v>563</v>
      </c>
      <c r="D7" s="9" t="s">
        <v>769</v>
      </c>
      <c r="E7" s="9" t="s">
        <v>1580</v>
      </c>
      <c r="F7" s="9" t="s">
        <v>51</v>
      </c>
      <c r="G7" s="9" t="s">
        <v>769</v>
      </c>
      <c r="H7" s="9" t="s">
        <v>51</v>
      </c>
      <c r="I7" s="9" t="s">
        <v>769</v>
      </c>
      <c r="J7" s="9" t="s">
        <v>51</v>
      </c>
      <c r="K7" s="9" t="s">
        <v>769</v>
      </c>
      <c r="L7" s="9" t="s">
        <v>51</v>
      </c>
      <c r="M7" s="9" t="s">
        <v>769</v>
      </c>
      <c r="N7" s="9" t="s">
        <v>51</v>
      </c>
      <c r="O7" s="9" t="s">
        <v>769</v>
      </c>
    </row>
    <row r="8" spans="1:15" ht="25.2" x14ac:dyDescent="0.3">
      <c r="B8" s="12" t="s">
        <v>608</v>
      </c>
      <c r="C8" s="12" t="s">
        <v>419</v>
      </c>
      <c r="D8" s="13" t="s">
        <v>1652</v>
      </c>
      <c r="E8" s="13" t="s">
        <v>1580</v>
      </c>
      <c r="F8" s="13" t="s">
        <v>86</v>
      </c>
      <c r="G8" s="13" t="s">
        <v>1652</v>
      </c>
      <c r="H8" s="13" t="s">
        <v>87</v>
      </c>
      <c r="I8" s="13" t="s">
        <v>769</v>
      </c>
      <c r="J8" s="13" t="s">
        <v>87</v>
      </c>
      <c r="K8" s="13" t="s">
        <v>769</v>
      </c>
      <c r="L8" s="13" t="s">
        <v>87</v>
      </c>
      <c r="M8" s="13" t="s">
        <v>769</v>
      </c>
      <c r="N8" s="13" t="s">
        <v>87</v>
      </c>
      <c r="O8" s="13" t="s">
        <v>769</v>
      </c>
    </row>
    <row r="9" spans="1:15" ht="25.2" x14ac:dyDescent="0.3">
      <c r="B9" s="6" t="s">
        <v>609</v>
      </c>
      <c r="C9" s="6" t="s">
        <v>421</v>
      </c>
      <c r="D9" s="9" t="s">
        <v>1638</v>
      </c>
      <c r="E9" s="9" t="s">
        <v>1580</v>
      </c>
      <c r="F9" s="9" t="s">
        <v>87</v>
      </c>
      <c r="G9" s="9" t="s">
        <v>665</v>
      </c>
      <c r="H9" s="9" t="s">
        <v>87</v>
      </c>
      <c r="I9" s="9" t="s">
        <v>665</v>
      </c>
      <c r="J9" s="9" t="s">
        <v>86</v>
      </c>
      <c r="K9" s="9" t="s">
        <v>1638</v>
      </c>
      <c r="L9" s="9" t="s">
        <v>87</v>
      </c>
      <c r="M9" s="9" t="s">
        <v>665</v>
      </c>
      <c r="N9" s="9" t="s">
        <v>87</v>
      </c>
      <c r="O9" s="9" t="s">
        <v>665</v>
      </c>
    </row>
    <row r="10" spans="1:15" ht="25.2" x14ac:dyDescent="0.3">
      <c r="B10" s="12" t="s">
        <v>610</v>
      </c>
      <c r="C10" s="12" t="s">
        <v>423</v>
      </c>
      <c r="D10" s="13" t="s">
        <v>1653</v>
      </c>
      <c r="E10" s="13" t="s">
        <v>1580</v>
      </c>
      <c r="F10" s="13" t="s">
        <v>211</v>
      </c>
      <c r="G10" s="13" t="s">
        <v>769</v>
      </c>
      <c r="H10" s="13" t="s">
        <v>211</v>
      </c>
      <c r="I10" s="13" t="s">
        <v>769</v>
      </c>
      <c r="J10" s="13" t="s">
        <v>1007</v>
      </c>
      <c r="K10" s="13" t="s">
        <v>1652</v>
      </c>
      <c r="L10" s="13" t="s">
        <v>211</v>
      </c>
      <c r="M10" s="13" t="s">
        <v>769</v>
      </c>
      <c r="N10" s="13" t="s">
        <v>1008</v>
      </c>
      <c r="O10" s="13" t="s">
        <v>2019</v>
      </c>
    </row>
    <row r="11" spans="1:15" ht="25.2" x14ac:dyDescent="0.3">
      <c r="B11" s="6" t="s">
        <v>611</v>
      </c>
      <c r="C11" s="6" t="s">
        <v>425</v>
      </c>
      <c r="D11" s="9" t="s">
        <v>2535</v>
      </c>
      <c r="E11" s="9" t="s">
        <v>1580</v>
      </c>
      <c r="F11" s="9" t="s">
        <v>1070</v>
      </c>
      <c r="G11" s="9" t="s">
        <v>1638</v>
      </c>
      <c r="H11" s="9" t="s">
        <v>68</v>
      </c>
      <c r="I11" s="9" t="s">
        <v>665</v>
      </c>
      <c r="J11" s="9" t="s">
        <v>1021</v>
      </c>
      <c r="K11" s="9" t="s">
        <v>2008</v>
      </c>
      <c r="L11" s="9" t="s">
        <v>68</v>
      </c>
      <c r="M11" s="9" t="s">
        <v>665</v>
      </c>
      <c r="N11" s="9" t="s">
        <v>1070</v>
      </c>
      <c r="O11" s="9" t="s">
        <v>1638</v>
      </c>
    </row>
    <row r="12" spans="1:15" ht="25.2" x14ac:dyDescent="0.3">
      <c r="B12" s="12" t="s">
        <v>612</v>
      </c>
      <c r="C12" s="12" t="s">
        <v>427</v>
      </c>
      <c r="D12" s="13" t="s">
        <v>6088</v>
      </c>
      <c r="E12" s="13" t="s">
        <v>1580</v>
      </c>
      <c r="F12" s="13" t="s">
        <v>3041</v>
      </c>
      <c r="G12" s="13" t="s">
        <v>6089</v>
      </c>
      <c r="H12" s="13" t="s">
        <v>305</v>
      </c>
      <c r="I12" s="13" t="s">
        <v>769</v>
      </c>
      <c r="J12" s="13" t="s">
        <v>1089</v>
      </c>
      <c r="K12" s="13" t="s">
        <v>1653</v>
      </c>
      <c r="L12" s="13" t="s">
        <v>2460</v>
      </c>
      <c r="M12" s="13" t="s">
        <v>2600</v>
      </c>
      <c r="N12" s="13" t="s">
        <v>305</v>
      </c>
      <c r="O12" s="13" t="s">
        <v>769</v>
      </c>
    </row>
    <row r="13" spans="1:15" ht="25.2" x14ac:dyDescent="0.3">
      <c r="B13" s="6" t="s">
        <v>613</v>
      </c>
      <c r="C13" s="6" t="s">
        <v>614</v>
      </c>
      <c r="D13" s="9" t="s">
        <v>1653</v>
      </c>
      <c r="E13" s="9" t="s">
        <v>1580</v>
      </c>
      <c r="F13" s="9" t="s">
        <v>211</v>
      </c>
      <c r="G13" s="9" t="s">
        <v>769</v>
      </c>
      <c r="H13" s="9" t="s">
        <v>211</v>
      </c>
      <c r="I13" s="9" t="s">
        <v>769</v>
      </c>
      <c r="J13" s="9" t="s">
        <v>210</v>
      </c>
      <c r="K13" s="9" t="s">
        <v>1653</v>
      </c>
      <c r="L13" s="9" t="s">
        <v>211</v>
      </c>
      <c r="M13" s="9" t="s">
        <v>769</v>
      </c>
      <c r="N13" s="9" t="s">
        <v>211</v>
      </c>
      <c r="O13" s="9" t="s">
        <v>769</v>
      </c>
    </row>
    <row r="14" spans="1:15" ht="25.2" x14ac:dyDescent="0.3">
      <c r="B14" s="12" t="s">
        <v>615</v>
      </c>
      <c r="C14" s="12" t="s">
        <v>616</v>
      </c>
      <c r="D14" s="13" t="s">
        <v>6090</v>
      </c>
      <c r="E14" s="13" t="s">
        <v>1580</v>
      </c>
      <c r="F14" s="13" t="s">
        <v>1013</v>
      </c>
      <c r="G14" s="13" t="s">
        <v>1996</v>
      </c>
      <c r="H14" s="13" t="s">
        <v>1860</v>
      </c>
      <c r="I14" s="13" t="s">
        <v>1713</v>
      </c>
      <c r="J14" s="13" t="s">
        <v>1013</v>
      </c>
      <c r="K14" s="13" t="s">
        <v>1996</v>
      </c>
      <c r="L14" s="13" t="s">
        <v>1860</v>
      </c>
      <c r="M14" s="13" t="s">
        <v>1713</v>
      </c>
      <c r="N14" s="13" t="s">
        <v>77</v>
      </c>
      <c r="O14" s="13" t="s">
        <v>222</v>
      </c>
    </row>
    <row r="15" spans="1:15" ht="25.2" x14ac:dyDescent="0.3">
      <c r="B15" s="6" t="s">
        <v>617</v>
      </c>
      <c r="C15" s="6" t="s">
        <v>618</v>
      </c>
      <c r="D15" s="9" t="s">
        <v>2481</v>
      </c>
      <c r="E15" s="9" t="s">
        <v>1580</v>
      </c>
      <c r="F15" s="9" t="s">
        <v>83</v>
      </c>
      <c r="G15" s="9" t="s">
        <v>665</v>
      </c>
      <c r="H15" s="9" t="s">
        <v>1019</v>
      </c>
      <c r="I15" s="9" t="s">
        <v>1638</v>
      </c>
      <c r="J15" s="9" t="s">
        <v>1019</v>
      </c>
      <c r="K15" s="9" t="s">
        <v>1638</v>
      </c>
      <c r="L15" s="9" t="s">
        <v>83</v>
      </c>
      <c r="M15" s="9" t="s">
        <v>665</v>
      </c>
      <c r="N15" s="9" t="s">
        <v>83</v>
      </c>
      <c r="O15" s="9" t="s">
        <v>665</v>
      </c>
    </row>
    <row r="16" spans="1:15" ht="25.2" x14ac:dyDescent="0.3">
      <c r="B16" s="12" t="s">
        <v>619</v>
      </c>
      <c r="C16" s="12" t="s">
        <v>620</v>
      </c>
      <c r="D16" s="13" t="s">
        <v>5487</v>
      </c>
      <c r="E16" s="13" t="s">
        <v>1580</v>
      </c>
      <c r="F16" s="13" t="s">
        <v>2359</v>
      </c>
      <c r="G16" s="13" t="s">
        <v>3306</v>
      </c>
      <c r="H16" s="13" t="s">
        <v>1743</v>
      </c>
      <c r="I16" s="13" t="s">
        <v>2537</v>
      </c>
      <c r="J16" s="13" t="s">
        <v>1078</v>
      </c>
      <c r="K16" s="13" t="s">
        <v>2006</v>
      </c>
      <c r="L16" s="13" t="s">
        <v>99</v>
      </c>
      <c r="M16" s="13" t="s">
        <v>494</v>
      </c>
      <c r="N16" s="13" t="s">
        <v>1595</v>
      </c>
      <c r="O16" s="13" t="s">
        <v>1297</v>
      </c>
    </row>
    <row r="17" spans="2:15" ht="25.2" x14ac:dyDescent="0.3">
      <c r="B17" s="6" t="s">
        <v>621</v>
      </c>
      <c r="C17" s="6" t="s">
        <v>622</v>
      </c>
      <c r="D17" s="9" t="s">
        <v>2008</v>
      </c>
      <c r="E17" s="9" t="s">
        <v>1580</v>
      </c>
      <c r="F17" s="9" t="s">
        <v>1007</v>
      </c>
      <c r="G17" s="9" t="s">
        <v>1638</v>
      </c>
      <c r="H17" s="9" t="s">
        <v>1007</v>
      </c>
      <c r="I17" s="9" t="s">
        <v>1638</v>
      </c>
      <c r="J17" s="9" t="s">
        <v>1007</v>
      </c>
      <c r="K17" s="9" t="s">
        <v>1638</v>
      </c>
      <c r="L17" s="9" t="s">
        <v>211</v>
      </c>
      <c r="M17" s="9" t="s">
        <v>665</v>
      </c>
      <c r="N17" s="9" t="s">
        <v>211</v>
      </c>
      <c r="O17" s="9" t="s">
        <v>665</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M8"/>
  <sheetViews>
    <sheetView workbookViewId="0"/>
  </sheetViews>
  <sheetFormatPr baseColWidth="10" defaultRowHeight="14.4" x14ac:dyDescent="0.3"/>
  <cols>
    <col min="2" max="2" width="9.6640625" customWidth="1"/>
    <col min="3" max="3" width="41.8867187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NET-NTX'!A1", "Zurück")</f>
        <v>Zurück</v>
      </c>
    </row>
    <row r="3" spans="1:13" x14ac:dyDescent="0.3">
      <c r="B3" s="7" t="s">
        <v>5493</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40</v>
      </c>
      <c r="C7" s="23"/>
      <c r="D7" s="29"/>
      <c r="E7" s="29"/>
      <c r="F7" s="29"/>
      <c r="G7" s="29"/>
      <c r="H7" s="29"/>
      <c r="I7" s="29"/>
      <c r="J7" s="29"/>
      <c r="K7" s="29"/>
      <c r="L7" s="29"/>
      <c r="M7" s="29"/>
    </row>
    <row r="8" spans="1:13" ht="25.2" x14ac:dyDescent="0.3">
      <c r="B8" s="6" t="s">
        <v>153</v>
      </c>
      <c r="C8" s="6" t="s">
        <v>154</v>
      </c>
      <c r="D8" s="9" t="s">
        <v>4083</v>
      </c>
      <c r="E8" s="9" t="s">
        <v>1580</v>
      </c>
      <c r="F8" s="9" t="s">
        <v>1193</v>
      </c>
      <c r="G8" s="9" t="s">
        <v>2599</v>
      </c>
      <c r="H8" s="9" t="s">
        <v>1615</v>
      </c>
      <c r="I8" s="9" t="s">
        <v>1652</v>
      </c>
      <c r="J8" s="9" t="s">
        <v>1045</v>
      </c>
      <c r="K8" s="9" t="s">
        <v>5492</v>
      </c>
      <c r="L8" s="9" t="s">
        <v>156</v>
      </c>
      <c r="M8" s="9" t="s">
        <v>769</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dimension ref="A1:I16"/>
  <sheetViews>
    <sheetView workbookViewId="0"/>
  </sheetViews>
  <sheetFormatPr baseColWidth="10" defaultRowHeight="14.4" x14ac:dyDescent="0.3"/>
  <cols>
    <col min="2" max="2" width="9.6640625" customWidth="1"/>
    <col min="3" max="3" width="89.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NET-NTX'!A1", "Zurück")</f>
        <v>Zurück</v>
      </c>
    </row>
    <row r="3" spans="1:9" x14ac:dyDescent="0.3">
      <c r="B3" s="7" t="s">
        <v>6915</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607</v>
      </c>
      <c r="C6" s="6" t="s">
        <v>563</v>
      </c>
      <c r="D6" s="9" t="s">
        <v>1580</v>
      </c>
      <c r="E6" s="9" t="s">
        <v>1580</v>
      </c>
      <c r="F6" s="9" t="s">
        <v>1580</v>
      </c>
      <c r="G6" s="9" t="s">
        <v>1580</v>
      </c>
      <c r="H6" s="9" t="s">
        <v>1580</v>
      </c>
      <c r="I6" s="9" t="s">
        <v>1580</v>
      </c>
    </row>
    <row r="7" spans="1:9" x14ac:dyDescent="0.3">
      <c r="B7" s="12" t="s">
        <v>608</v>
      </c>
      <c r="C7" s="12" t="s">
        <v>419</v>
      </c>
      <c r="D7" s="13" t="s">
        <v>1587</v>
      </c>
      <c r="E7" s="13" t="s">
        <v>1580</v>
      </c>
      <c r="F7" s="13" t="s">
        <v>1580</v>
      </c>
      <c r="G7" s="13" t="s">
        <v>1580</v>
      </c>
      <c r="H7" s="13" t="s">
        <v>1580</v>
      </c>
      <c r="I7" s="13" t="s">
        <v>1580</v>
      </c>
    </row>
    <row r="8" spans="1:9" x14ac:dyDescent="0.3">
      <c r="B8" s="6" t="s">
        <v>609</v>
      </c>
      <c r="C8" s="6" t="s">
        <v>421</v>
      </c>
      <c r="D8" s="9" t="s">
        <v>1587</v>
      </c>
      <c r="E8" s="9" t="s">
        <v>1587</v>
      </c>
      <c r="F8" s="9" t="s">
        <v>1580</v>
      </c>
      <c r="G8" s="9" t="s">
        <v>1587</v>
      </c>
      <c r="H8" s="9" t="s">
        <v>1580</v>
      </c>
      <c r="I8" s="9" t="s">
        <v>1580</v>
      </c>
    </row>
    <row r="9" spans="1:9" x14ac:dyDescent="0.3">
      <c r="B9" s="12" t="s">
        <v>610</v>
      </c>
      <c r="C9" s="12" t="s">
        <v>423</v>
      </c>
      <c r="D9" s="13" t="s">
        <v>1683</v>
      </c>
      <c r="E9" s="13" t="s">
        <v>1580</v>
      </c>
      <c r="F9" s="13" t="s">
        <v>1580</v>
      </c>
      <c r="G9" s="13" t="s">
        <v>1587</v>
      </c>
      <c r="H9" s="13" t="s">
        <v>1580</v>
      </c>
      <c r="I9" s="13" t="s">
        <v>1580</v>
      </c>
    </row>
    <row r="10" spans="1:9" x14ac:dyDescent="0.3">
      <c r="B10" s="6" t="s">
        <v>611</v>
      </c>
      <c r="C10" s="6" t="s">
        <v>425</v>
      </c>
      <c r="D10" s="9" t="s">
        <v>1582</v>
      </c>
      <c r="E10" s="9" t="s">
        <v>1580</v>
      </c>
      <c r="F10" s="9" t="s">
        <v>1580</v>
      </c>
      <c r="G10" s="9" t="s">
        <v>1683</v>
      </c>
      <c r="H10" s="9" t="s">
        <v>1580</v>
      </c>
      <c r="I10" s="9" t="s">
        <v>1580</v>
      </c>
    </row>
    <row r="11" spans="1:9" x14ac:dyDescent="0.3">
      <c r="B11" s="12" t="s">
        <v>612</v>
      </c>
      <c r="C11" s="12" t="s">
        <v>427</v>
      </c>
      <c r="D11" s="13" t="s">
        <v>1721</v>
      </c>
      <c r="E11" s="13" t="s">
        <v>1580</v>
      </c>
      <c r="F11" s="13" t="s">
        <v>1580</v>
      </c>
      <c r="G11" s="13" t="s">
        <v>1683</v>
      </c>
      <c r="H11" s="13" t="s">
        <v>1580</v>
      </c>
      <c r="I11" s="13" t="s">
        <v>1580</v>
      </c>
    </row>
    <row r="12" spans="1:9" x14ac:dyDescent="0.3">
      <c r="B12" s="6" t="s">
        <v>613</v>
      </c>
      <c r="C12" s="6" t="s">
        <v>614</v>
      </c>
      <c r="D12" s="9" t="s">
        <v>1683</v>
      </c>
      <c r="E12" s="9" t="s">
        <v>1580</v>
      </c>
      <c r="F12" s="9" t="s">
        <v>1580</v>
      </c>
      <c r="G12" s="9" t="s">
        <v>1683</v>
      </c>
      <c r="H12" s="9" t="s">
        <v>1580</v>
      </c>
      <c r="I12" s="9" t="s">
        <v>1580</v>
      </c>
    </row>
    <row r="13" spans="1:9" x14ac:dyDescent="0.3">
      <c r="B13" s="12" t="s">
        <v>615</v>
      </c>
      <c r="C13" s="12" t="s">
        <v>616</v>
      </c>
      <c r="D13" s="13" t="s">
        <v>1584</v>
      </c>
      <c r="E13" s="13" t="s">
        <v>1586</v>
      </c>
      <c r="F13" s="13" t="s">
        <v>1587</v>
      </c>
      <c r="G13" s="13" t="s">
        <v>1586</v>
      </c>
      <c r="H13" s="13" t="s">
        <v>1587</v>
      </c>
      <c r="I13" s="13" t="s">
        <v>1580</v>
      </c>
    </row>
    <row r="14" spans="1:9" x14ac:dyDescent="0.3">
      <c r="B14" s="6" t="s">
        <v>617</v>
      </c>
      <c r="C14" s="6" t="s">
        <v>618</v>
      </c>
      <c r="D14" s="9" t="s">
        <v>1586</v>
      </c>
      <c r="E14" s="9" t="s">
        <v>1580</v>
      </c>
      <c r="F14" s="9" t="s">
        <v>1580</v>
      </c>
      <c r="G14" s="9" t="s">
        <v>1587</v>
      </c>
      <c r="H14" s="9" t="s">
        <v>1580</v>
      </c>
      <c r="I14" s="9" t="s">
        <v>1580</v>
      </c>
    </row>
    <row r="15" spans="1:9" x14ac:dyDescent="0.3">
      <c r="B15" s="12" t="s">
        <v>619</v>
      </c>
      <c r="C15" s="12" t="s">
        <v>620</v>
      </c>
      <c r="D15" s="13" t="s">
        <v>1594</v>
      </c>
      <c r="E15" s="13" t="s">
        <v>1683</v>
      </c>
      <c r="F15" s="13" t="s">
        <v>1580</v>
      </c>
      <c r="G15" s="13" t="s">
        <v>1586</v>
      </c>
      <c r="H15" s="13" t="s">
        <v>1580</v>
      </c>
      <c r="I15" s="13" t="s">
        <v>1580</v>
      </c>
    </row>
    <row r="16" spans="1:9" x14ac:dyDescent="0.3">
      <c r="B16" s="6" t="s">
        <v>621</v>
      </c>
      <c r="C16" s="6" t="s">
        <v>622</v>
      </c>
      <c r="D16" s="9" t="s">
        <v>1683</v>
      </c>
      <c r="E16" s="9" t="s">
        <v>1580</v>
      </c>
      <c r="F16" s="9" t="s">
        <v>1580</v>
      </c>
      <c r="G16" s="9" t="s">
        <v>1587</v>
      </c>
      <c r="H16" s="9" t="s">
        <v>1580</v>
      </c>
      <c r="I16" s="9"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dimension ref="A1:I7"/>
  <sheetViews>
    <sheetView workbookViewId="0"/>
  </sheetViews>
  <sheetFormatPr baseColWidth="10" defaultRowHeight="14.4" x14ac:dyDescent="0.3"/>
  <cols>
    <col min="2" max="2" width="9.6640625" customWidth="1"/>
    <col min="3" max="3" width="41.886718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NET-NTX'!A1", "Zurück")</f>
        <v>Zurück</v>
      </c>
    </row>
    <row r="3" spans="1:9" x14ac:dyDescent="0.3">
      <c r="B3" s="7" t="s">
        <v>6882</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40</v>
      </c>
      <c r="C6" s="23"/>
      <c r="D6" s="29"/>
      <c r="E6" s="29"/>
      <c r="F6" s="29"/>
      <c r="G6" s="29"/>
      <c r="H6" s="29"/>
      <c r="I6" s="29"/>
    </row>
    <row r="7" spans="1:9" x14ac:dyDescent="0.3">
      <c r="B7" s="6" t="s">
        <v>153</v>
      </c>
      <c r="C7" s="6" t="s">
        <v>154</v>
      </c>
      <c r="D7" s="9" t="s">
        <v>1614</v>
      </c>
      <c r="E7" s="9" t="s">
        <v>1680</v>
      </c>
      <c r="F7" s="9" t="s">
        <v>1580</v>
      </c>
      <c r="G7" s="9" t="s">
        <v>1597</v>
      </c>
      <c r="H7" s="9" t="s">
        <v>1580</v>
      </c>
      <c r="I7" s="9" t="s">
        <v>1580</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dimension ref="A1:G6"/>
  <sheetViews>
    <sheetView workbookViewId="0"/>
  </sheetViews>
  <sheetFormatPr baseColWidth="10" defaultRowHeight="14.4" x14ac:dyDescent="0.3"/>
  <cols>
    <col min="2" max="2" width="95.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NET-NTX'!A1", "Zurück")</f>
        <v>Zurück</v>
      </c>
    </row>
    <row r="3" spans="1:7" x14ac:dyDescent="0.3">
      <c r="B3" s="7" t="s">
        <v>6987</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1680</v>
      </c>
      <c r="C6" s="5" t="s">
        <v>1594</v>
      </c>
      <c r="D6" s="5" t="s">
        <v>1578</v>
      </c>
      <c r="E6" s="5" t="s">
        <v>1600</v>
      </c>
      <c r="F6" s="5" t="s">
        <v>1587</v>
      </c>
      <c r="G6" s="5" t="s">
        <v>1587</v>
      </c>
    </row>
  </sheetData>
  <mergeCells count="2">
    <mergeCell ref="B4:D4"/>
    <mergeCell ref="E4:G4"/>
  </mergeCells>
  <pageMargins left="0.7" right="0.7" top="0.75" bottom="0.75" header="0.3" footer="0.3"/>
  <pageSetup paperSize="9" orientation="portrait" horizontalDpi="300" verticalDpi="300"/>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dimension ref="A1:G6"/>
  <sheetViews>
    <sheetView workbookViewId="0"/>
  </sheetViews>
  <sheetFormatPr baseColWidth="10" defaultRowHeight="14.4" x14ac:dyDescent="0.3"/>
  <cols>
    <col min="2" max="2" width="98.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NET-NTX'!A1", "Zurück")</f>
        <v>Zurück</v>
      </c>
    </row>
    <row r="3" spans="1:7" x14ac:dyDescent="0.3">
      <c r="B3" s="7" t="s">
        <v>6954</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1614</v>
      </c>
      <c r="C6" s="5" t="s">
        <v>1580</v>
      </c>
      <c r="D6" s="5" t="s">
        <v>1580</v>
      </c>
      <c r="E6" s="5" t="s">
        <v>1597</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dimension ref="A1:E10"/>
  <sheetViews>
    <sheetView workbookViewId="0"/>
  </sheetViews>
  <sheetFormatPr baseColWidth="10" defaultRowHeight="14.4" x14ac:dyDescent="0.3"/>
  <cols>
    <col min="2" max="2" width="89"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NET-NTX'!A1", "Zurück")</f>
        <v>Zurück</v>
      </c>
    </row>
    <row r="3" spans="1:5" x14ac:dyDescent="0.3">
      <c r="B3" s="7" t="s">
        <v>7459</v>
      </c>
    </row>
    <row r="4" spans="1:5" x14ac:dyDescent="0.3">
      <c r="B4" s="4" t="s">
        <v>7014</v>
      </c>
      <c r="C4" s="3" t="s">
        <v>7015</v>
      </c>
      <c r="D4" s="3" t="s">
        <v>7016</v>
      </c>
      <c r="E4" s="3" t="s">
        <v>7017</v>
      </c>
    </row>
    <row r="5" spans="1:5" x14ac:dyDescent="0.3">
      <c r="B5" s="6" t="s">
        <v>7445</v>
      </c>
      <c r="C5" s="5" t="s">
        <v>1617</v>
      </c>
      <c r="D5" s="5" t="s">
        <v>7333</v>
      </c>
      <c r="E5" s="5" t="s">
        <v>7446</v>
      </c>
    </row>
    <row r="6" spans="1:5" x14ac:dyDescent="0.3">
      <c r="B6" s="12" t="s">
        <v>7447</v>
      </c>
      <c r="C6" s="18" t="s">
        <v>1589</v>
      </c>
      <c r="D6" s="18" t="s">
        <v>7448</v>
      </c>
      <c r="E6" s="18" t="s">
        <v>7449</v>
      </c>
    </row>
    <row r="7" spans="1:5" x14ac:dyDescent="0.3">
      <c r="B7" s="6" t="s">
        <v>7450</v>
      </c>
      <c r="C7" s="5" t="s">
        <v>1680</v>
      </c>
      <c r="D7" s="5" t="s">
        <v>7451</v>
      </c>
      <c r="E7" s="5" t="s">
        <v>7452</v>
      </c>
    </row>
    <row r="8" spans="1:5" x14ac:dyDescent="0.3">
      <c r="B8" s="12" t="s">
        <v>7453</v>
      </c>
      <c r="C8" s="18" t="s">
        <v>1600</v>
      </c>
      <c r="D8" s="18" t="s">
        <v>7454</v>
      </c>
      <c r="E8" s="18" t="s">
        <v>7310</v>
      </c>
    </row>
    <row r="9" spans="1:5" x14ac:dyDescent="0.3">
      <c r="B9" s="6" t="s">
        <v>7455</v>
      </c>
      <c r="C9" s="5" t="s">
        <v>1617</v>
      </c>
      <c r="D9" s="5" t="s">
        <v>7333</v>
      </c>
      <c r="E9" s="5" t="s">
        <v>7456</v>
      </c>
    </row>
    <row r="10" spans="1:5" x14ac:dyDescent="0.3">
      <c r="B10" s="12" t="s">
        <v>3459</v>
      </c>
      <c r="C10" s="18" t="s">
        <v>1850</v>
      </c>
      <c r="D10" s="18" t="s">
        <v>7457</v>
      </c>
      <c r="E10" s="18" t="s">
        <v>7458</v>
      </c>
    </row>
  </sheetData>
  <pageMargins left="0.7" right="0.7" top="0.75" bottom="0.75" header="0.3" footer="0.3"/>
  <pageSetup paperSize="9" orientation="portrait" horizontalDpi="300" verticalDpi="300"/>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dimension ref="A1:E17"/>
  <sheetViews>
    <sheetView workbookViewId="0"/>
  </sheetViews>
  <sheetFormatPr baseColWidth="10" defaultRowHeight="14.4" x14ac:dyDescent="0.3"/>
  <cols>
    <col min="2" max="2" width="9.6640625" customWidth="1"/>
    <col min="3" max="3" width="89.664062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NET-NTX'!A1", "Zurück")</f>
        <v>Zurück</v>
      </c>
    </row>
    <row r="3" spans="1:5" x14ac:dyDescent="0.3">
      <c r="B3" s="7" t="s">
        <v>623</v>
      </c>
    </row>
    <row r="4" spans="1:5" x14ac:dyDescent="0.3">
      <c r="B4" s="25" t="s">
        <v>35</v>
      </c>
      <c r="C4" s="25" t="s">
        <v>394</v>
      </c>
      <c r="D4" s="21" t="s">
        <v>37</v>
      </c>
      <c r="E4" s="25" t="s">
        <v>37</v>
      </c>
    </row>
    <row r="5" spans="1:5" x14ac:dyDescent="0.3">
      <c r="B5" s="22"/>
      <c r="C5" s="22"/>
      <c r="D5" s="8" t="s">
        <v>38</v>
      </c>
      <c r="E5" s="8" t="s">
        <v>39</v>
      </c>
    </row>
    <row r="6" spans="1:5" ht="25.2" x14ac:dyDescent="0.3">
      <c r="B6" s="6" t="s">
        <v>607</v>
      </c>
      <c r="C6" s="6" t="s">
        <v>563</v>
      </c>
      <c r="D6" s="9" t="s">
        <v>51</v>
      </c>
      <c r="E6" s="9" t="s">
        <v>51</v>
      </c>
    </row>
    <row r="7" spans="1:5" ht="25.2" x14ac:dyDescent="0.3">
      <c r="B7" s="12" t="s">
        <v>608</v>
      </c>
      <c r="C7" s="12" t="s">
        <v>419</v>
      </c>
      <c r="D7" s="13" t="s">
        <v>86</v>
      </c>
      <c r="E7" s="13" t="s">
        <v>87</v>
      </c>
    </row>
    <row r="8" spans="1:5" ht="25.2" x14ac:dyDescent="0.3">
      <c r="B8" s="6" t="s">
        <v>609</v>
      </c>
      <c r="C8" s="6" t="s">
        <v>421</v>
      </c>
      <c r="D8" s="9" t="s">
        <v>86</v>
      </c>
      <c r="E8" s="9" t="s">
        <v>87</v>
      </c>
    </row>
    <row r="9" spans="1:5" ht="25.2" x14ac:dyDescent="0.3">
      <c r="B9" s="12" t="s">
        <v>610</v>
      </c>
      <c r="C9" s="12" t="s">
        <v>423</v>
      </c>
      <c r="D9" s="13" t="s">
        <v>210</v>
      </c>
      <c r="E9" s="13" t="s">
        <v>211</v>
      </c>
    </row>
    <row r="10" spans="1:5" ht="25.2" x14ac:dyDescent="0.3">
      <c r="B10" s="6" t="s">
        <v>611</v>
      </c>
      <c r="C10" s="6" t="s">
        <v>425</v>
      </c>
      <c r="D10" s="9" t="s">
        <v>67</v>
      </c>
      <c r="E10" s="9" t="s">
        <v>68</v>
      </c>
    </row>
    <row r="11" spans="1:5" ht="25.2" x14ac:dyDescent="0.3">
      <c r="B11" s="12" t="s">
        <v>612</v>
      </c>
      <c r="C11" s="12" t="s">
        <v>427</v>
      </c>
      <c r="D11" s="13" t="s">
        <v>304</v>
      </c>
      <c r="E11" s="13" t="s">
        <v>305</v>
      </c>
    </row>
    <row r="12" spans="1:5" ht="25.2" x14ac:dyDescent="0.3">
      <c r="B12" s="6" t="s">
        <v>613</v>
      </c>
      <c r="C12" s="6" t="s">
        <v>614</v>
      </c>
      <c r="D12" s="9" t="s">
        <v>210</v>
      </c>
      <c r="E12" s="9" t="s">
        <v>211</v>
      </c>
    </row>
    <row r="13" spans="1:5" ht="25.2" x14ac:dyDescent="0.3">
      <c r="B13" s="12" t="s">
        <v>615</v>
      </c>
      <c r="C13" s="12" t="s">
        <v>616</v>
      </c>
      <c r="D13" s="13" t="s">
        <v>76</v>
      </c>
      <c r="E13" s="13" t="s">
        <v>77</v>
      </c>
    </row>
    <row r="14" spans="1:5" ht="25.2" x14ac:dyDescent="0.3">
      <c r="B14" s="6" t="s">
        <v>617</v>
      </c>
      <c r="C14" s="6" t="s">
        <v>618</v>
      </c>
      <c r="D14" s="9" t="s">
        <v>82</v>
      </c>
      <c r="E14" s="9" t="s">
        <v>83</v>
      </c>
    </row>
    <row r="15" spans="1:5" ht="25.2" x14ac:dyDescent="0.3">
      <c r="B15" s="12" t="s">
        <v>619</v>
      </c>
      <c r="C15" s="12" t="s">
        <v>620</v>
      </c>
      <c r="D15" s="13" t="s">
        <v>98</v>
      </c>
      <c r="E15" s="13" t="s">
        <v>99</v>
      </c>
    </row>
    <row r="16" spans="1:5" ht="25.2" x14ac:dyDescent="0.3">
      <c r="B16" s="6" t="s">
        <v>621</v>
      </c>
      <c r="C16" s="6" t="s">
        <v>622</v>
      </c>
      <c r="D16" s="9" t="s">
        <v>210</v>
      </c>
      <c r="E16" s="9" t="s">
        <v>211</v>
      </c>
    </row>
    <row r="17" spans="2:5" ht="25.2" x14ac:dyDescent="0.3">
      <c r="B17" s="14" t="s">
        <v>52</v>
      </c>
      <c r="C17" s="14"/>
      <c r="D17" s="15" t="s">
        <v>399</v>
      </c>
      <c r="E17" s="15" t="s">
        <v>400</v>
      </c>
    </row>
  </sheetData>
  <mergeCells count="3">
    <mergeCell ref="B4:B5"/>
    <mergeCell ref="C4:C5"/>
    <mergeCell ref="D4:E4"/>
  </mergeCells>
  <pageMargins left="0.7" right="0.7" top="0.75" bottom="0.75" header="0.3" footer="0.3"/>
  <pageSetup paperSize="9" orientation="portrait" horizontalDpi="300" verticalDpi="300"/>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dimension ref="A1:E8"/>
  <sheetViews>
    <sheetView workbookViewId="0"/>
  </sheetViews>
  <sheetFormatPr baseColWidth="10" defaultRowHeight="14.4" x14ac:dyDescent="0.3"/>
  <cols>
    <col min="2" max="2" width="9.6640625" customWidth="1"/>
    <col min="3" max="3" width="41.886718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NET-NTX'!A1", "Zurück")</f>
        <v>Zurück</v>
      </c>
    </row>
    <row r="3" spans="1:5" x14ac:dyDescent="0.3">
      <c r="B3" s="7" t="s">
        <v>157</v>
      </c>
    </row>
    <row r="4" spans="1:5" x14ac:dyDescent="0.3">
      <c r="B4" s="25" t="s">
        <v>35</v>
      </c>
      <c r="C4" s="25" t="s">
        <v>36</v>
      </c>
      <c r="D4" s="21" t="s">
        <v>37</v>
      </c>
      <c r="E4" s="25" t="s">
        <v>37</v>
      </c>
    </row>
    <row r="5" spans="1:5" x14ac:dyDescent="0.3">
      <c r="B5" s="22"/>
      <c r="C5" s="22"/>
      <c r="D5" s="8" t="s">
        <v>38</v>
      </c>
      <c r="E5" s="8" t="s">
        <v>39</v>
      </c>
    </row>
    <row r="6" spans="1:5" x14ac:dyDescent="0.3">
      <c r="B6" s="23" t="s">
        <v>40</v>
      </c>
      <c r="C6" s="23"/>
      <c r="D6" s="29"/>
      <c r="E6" s="29"/>
    </row>
    <row r="7" spans="1:5" ht="25.2" x14ac:dyDescent="0.3">
      <c r="B7" s="6" t="s">
        <v>153</v>
      </c>
      <c r="C7" s="6" t="s">
        <v>154</v>
      </c>
      <c r="D7" s="9" t="s">
        <v>155</v>
      </c>
      <c r="E7" s="9" t="s">
        <v>156</v>
      </c>
    </row>
    <row r="8" spans="1:5" ht="25.2" x14ac:dyDescent="0.3">
      <c r="B8" s="10" t="s">
        <v>52</v>
      </c>
      <c r="C8" s="10"/>
      <c r="D8" s="11" t="s">
        <v>155</v>
      </c>
      <c r="E8" s="11" t="s">
        <v>156</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6"/>
  <sheetViews>
    <sheetView workbookViewId="0"/>
  </sheetViews>
  <sheetFormatPr baseColWidth="10" defaultRowHeight="14.4" x14ac:dyDescent="0.3"/>
  <cols>
    <col min="2" max="2" width="91.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PCI'!A1", "Zurück")</f>
        <v>Zurück</v>
      </c>
    </row>
    <row r="3" spans="1:7" x14ac:dyDescent="0.3">
      <c r="B3" s="7" t="s">
        <v>6990</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6989</v>
      </c>
      <c r="C6" s="5" t="s">
        <v>3598</v>
      </c>
      <c r="D6" s="5" t="s">
        <v>1650</v>
      </c>
      <c r="E6" s="5" t="s">
        <v>3662</v>
      </c>
      <c r="F6" s="5" t="s">
        <v>1696</v>
      </c>
      <c r="G6" s="5" t="s">
        <v>1584</v>
      </c>
    </row>
  </sheetData>
  <mergeCells count="2">
    <mergeCell ref="B4:D4"/>
    <mergeCell ref="E4:G4"/>
  </mergeCells>
  <pageMargins left="0.7" right="0.7" top="0.75" bottom="0.75" header="0.3" footer="0.3"/>
  <pageSetup paperSize="9" orientation="portrait" horizontalDpi="300" verticalDpi="30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dimension ref="A1:G17"/>
  <sheetViews>
    <sheetView workbookViewId="0"/>
  </sheetViews>
  <sheetFormatPr baseColWidth="10" defaultRowHeight="14.4" x14ac:dyDescent="0.3"/>
  <cols>
    <col min="2" max="2" width="9.6640625" customWidth="1"/>
    <col min="3" max="3" width="89.664062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NET-NTX'!A1", "Zurück")</f>
        <v>Zurück</v>
      </c>
    </row>
    <row r="3" spans="1:7" x14ac:dyDescent="0.3">
      <c r="B3" s="7" t="s">
        <v>1221</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607</v>
      </c>
      <c r="C6" s="6" t="s">
        <v>563</v>
      </c>
      <c r="D6" s="9" t="s">
        <v>51</v>
      </c>
      <c r="E6" s="9" t="s">
        <v>51</v>
      </c>
      <c r="F6" s="9" t="s">
        <v>51</v>
      </c>
      <c r="G6" s="9" t="s">
        <v>51</v>
      </c>
    </row>
    <row r="7" spans="1:7" ht="25.2" x14ac:dyDescent="0.3">
      <c r="B7" s="12" t="s">
        <v>608</v>
      </c>
      <c r="C7" s="12" t="s">
        <v>419</v>
      </c>
      <c r="D7" s="13" t="s">
        <v>87</v>
      </c>
      <c r="E7" s="13" t="s">
        <v>86</v>
      </c>
      <c r="F7" s="13" t="s">
        <v>87</v>
      </c>
      <c r="G7" s="13" t="s">
        <v>87</v>
      </c>
    </row>
    <row r="8" spans="1:7" ht="25.2" x14ac:dyDescent="0.3">
      <c r="B8" s="6" t="s">
        <v>609</v>
      </c>
      <c r="C8" s="6" t="s">
        <v>421</v>
      </c>
      <c r="D8" s="9" t="s">
        <v>87</v>
      </c>
      <c r="E8" s="9" t="s">
        <v>86</v>
      </c>
      <c r="F8" s="9" t="s">
        <v>87</v>
      </c>
      <c r="G8" s="9" t="s">
        <v>87</v>
      </c>
    </row>
    <row r="9" spans="1:7" ht="25.2" x14ac:dyDescent="0.3">
      <c r="B9" s="12" t="s">
        <v>610</v>
      </c>
      <c r="C9" s="12" t="s">
        <v>423</v>
      </c>
      <c r="D9" s="13" t="s">
        <v>211</v>
      </c>
      <c r="E9" s="13" t="s">
        <v>210</v>
      </c>
      <c r="F9" s="13" t="s">
        <v>211</v>
      </c>
      <c r="G9" s="13" t="s">
        <v>211</v>
      </c>
    </row>
    <row r="10" spans="1:7" ht="25.2" x14ac:dyDescent="0.3">
      <c r="B10" s="6" t="s">
        <v>611</v>
      </c>
      <c r="C10" s="6" t="s">
        <v>425</v>
      </c>
      <c r="D10" s="9" t="s">
        <v>68</v>
      </c>
      <c r="E10" s="9" t="s">
        <v>67</v>
      </c>
      <c r="F10" s="9" t="s">
        <v>68</v>
      </c>
      <c r="G10" s="9" t="s">
        <v>68</v>
      </c>
    </row>
    <row r="11" spans="1:7" ht="25.2" x14ac:dyDescent="0.3">
      <c r="B11" s="12" t="s">
        <v>612</v>
      </c>
      <c r="C11" s="12" t="s">
        <v>427</v>
      </c>
      <c r="D11" s="13" t="s">
        <v>305</v>
      </c>
      <c r="E11" s="13" t="s">
        <v>304</v>
      </c>
      <c r="F11" s="13" t="s">
        <v>305</v>
      </c>
      <c r="G11" s="13" t="s">
        <v>305</v>
      </c>
    </row>
    <row r="12" spans="1:7" ht="25.2" x14ac:dyDescent="0.3">
      <c r="B12" s="6" t="s">
        <v>613</v>
      </c>
      <c r="C12" s="6" t="s">
        <v>614</v>
      </c>
      <c r="D12" s="9" t="s">
        <v>211</v>
      </c>
      <c r="E12" s="9" t="s">
        <v>210</v>
      </c>
      <c r="F12" s="9" t="s">
        <v>211</v>
      </c>
      <c r="G12" s="9" t="s">
        <v>211</v>
      </c>
    </row>
    <row r="13" spans="1:7" ht="25.2" x14ac:dyDescent="0.3">
      <c r="B13" s="12" t="s">
        <v>615</v>
      </c>
      <c r="C13" s="12" t="s">
        <v>616</v>
      </c>
      <c r="D13" s="13" t="s">
        <v>77</v>
      </c>
      <c r="E13" s="13" t="s">
        <v>76</v>
      </c>
      <c r="F13" s="13" t="s">
        <v>77</v>
      </c>
      <c r="G13" s="13" t="s">
        <v>77</v>
      </c>
    </row>
    <row r="14" spans="1:7" ht="25.2" x14ac:dyDescent="0.3">
      <c r="B14" s="6" t="s">
        <v>617</v>
      </c>
      <c r="C14" s="6" t="s">
        <v>618</v>
      </c>
      <c r="D14" s="9" t="s">
        <v>83</v>
      </c>
      <c r="E14" s="9" t="s">
        <v>82</v>
      </c>
      <c r="F14" s="9" t="s">
        <v>83</v>
      </c>
      <c r="G14" s="9" t="s">
        <v>83</v>
      </c>
    </row>
    <row r="15" spans="1:7" ht="25.2" x14ac:dyDescent="0.3">
      <c r="B15" s="12" t="s">
        <v>619</v>
      </c>
      <c r="C15" s="12" t="s">
        <v>620</v>
      </c>
      <c r="D15" s="13" t="s">
        <v>99</v>
      </c>
      <c r="E15" s="13" t="s">
        <v>98</v>
      </c>
      <c r="F15" s="13" t="s">
        <v>99</v>
      </c>
      <c r="G15" s="13" t="s">
        <v>99</v>
      </c>
    </row>
    <row r="16" spans="1:7" ht="25.2" x14ac:dyDescent="0.3">
      <c r="B16" s="6" t="s">
        <v>621</v>
      </c>
      <c r="C16" s="6" t="s">
        <v>622</v>
      </c>
      <c r="D16" s="9" t="s">
        <v>211</v>
      </c>
      <c r="E16" s="9" t="s">
        <v>210</v>
      </c>
      <c r="F16" s="9" t="s">
        <v>211</v>
      </c>
      <c r="G16" s="9" t="s">
        <v>211</v>
      </c>
    </row>
    <row r="17" spans="2:2" x14ac:dyDescent="0.3">
      <c r="B17"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dimension ref="A1:G8"/>
  <sheetViews>
    <sheetView workbookViewId="0"/>
  </sheetViews>
  <sheetFormatPr baseColWidth="10" defaultRowHeight="14.4" x14ac:dyDescent="0.3"/>
  <cols>
    <col min="2" max="2" width="9.6640625" customWidth="1"/>
    <col min="3" max="3" width="41.8867187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NET-NTX'!A1", "Zurück")</f>
        <v>Zurück</v>
      </c>
    </row>
    <row r="3" spans="1:7" x14ac:dyDescent="0.3">
      <c r="B3" s="7" t="s">
        <v>981</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40</v>
      </c>
      <c r="C6" s="23"/>
      <c r="D6" s="29"/>
      <c r="E6" s="29"/>
      <c r="F6" s="29"/>
      <c r="G6" s="29"/>
    </row>
    <row r="7" spans="1:7" ht="25.2" x14ac:dyDescent="0.3">
      <c r="B7" s="6" t="s">
        <v>153</v>
      </c>
      <c r="C7" s="6" t="s">
        <v>154</v>
      </c>
      <c r="D7" s="9" t="s">
        <v>156</v>
      </c>
      <c r="E7" s="9" t="s">
        <v>155</v>
      </c>
      <c r="F7" s="9" t="s">
        <v>156</v>
      </c>
      <c r="G7" s="9" t="s">
        <v>156</v>
      </c>
    </row>
    <row r="8" spans="1:7" x14ac:dyDescent="0.3">
      <c r="B8" s="17" t="s">
        <v>968</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NET-NTX'!A1", "Zurück")</f>
        <v>Zurück</v>
      </c>
    </row>
  </sheetData>
  <pageMargins left="0.7" right="0.7" top="0.75" bottom="0.75" header="0.3" footer="0.3"/>
  <pageSetup paperSize="9" orientation="portrait" horizontalDpi="300" verticalDpi="300"/>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NET-NTX'!A1", "Zurück")</f>
        <v>Zurück</v>
      </c>
    </row>
  </sheetData>
  <pageMargins left="0.7" right="0.7" top="0.75" bottom="0.75" header="0.3" footer="0.3"/>
  <pageSetup paperSize="9" orientation="portrait" horizontalDpi="300" verticalDpi="300"/>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dimension ref="A1:G7"/>
  <sheetViews>
    <sheetView workbookViewId="0"/>
  </sheetViews>
  <sheetFormatPr baseColWidth="10" defaultRowHeight="14.4" x14ac:dyDescent="0.3"/>
  <cols>
    <col min="2" max="2" width="9.6640625" customWidth="1"/>
    <col min="3" max="3" width="41.8867187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NET-NTX'!A1", "Zurück")</f>
        <v>Zurück</v>
      </c>
    </row>
    <row r="3" spans="1:7" x14ac:dyDescent="0.3">
      <c r="B3" s="7" t="s">
        <v>1616</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40</v>
      </c>
      <c r="C6" s="23"/>
      <c r="D6" s="29"/>
      <c r="E6" s="29"/>
      <c r="F6" s="29"/>
      <c r="G6" s="29"/>
    </row>
    <row r="7" spans="1:7" ht="25.2" x14ac:dyDescent="0.3">
      <c r="B7" s="6" t="s">
        <v>153</v>
      </c>
      <c r="C7" s="6" t="s">
        <v>154</v>
      </c>
      <c r="D7" s="9" t="s">
        <v>1614</v>
      </c>
      <c r="E7" s="9" t="s">
        <v>1011</v>
      </c>
      <c r="F7" s="9" t="s">
        <v>1615</v>
      </c>
      <c r="G7" s="9" t="s">
        <v>1615</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NET-NTX'!A1", "Zurück")</f>
        <v>Zurück</v>
      </c>
    </row>
  </sheetData>
  <pageMargins left="0.7" right="0.7" top="0.75" bottom="0.75" header="0.3" footer="0.3"/>
  <pageSetup paperSize="9" orientation="portrait" horizontalDpi="300" verticalDpi="300"/>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dimension ref="A1:G16"/>
  <sheetViews>
    <sheetView workbookViewId="0"/>
  </sheetViews>
  <sheetFormatPr baseColWidth="10" defaultRowHeight="14.4" x14ac:dyDescent="0.3"/>
  <cols>
    <col min="2" max="2" width="9.6640625" customWidth="1"/>
    <col min="3" max="3" width="89.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NET-NTX'!A1", "Zurück")</f>
        <v>Zurück</v>
      </c>
    </row>
    <row r="3" spans="1:7" x14ac:dyDescent="0.3">
      <c r="B3" s="7" t="s">
        <v>1911</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607</v>
      </c>
      <c r="C6" s="6" t="s">
        <v>563</v>
      </c>
      <c r="D6" s="9" t="s">
        <v>1580</v>
      </c>
      <c r="E6" s="9" t="s">
        <v>51</v>
      </c>
      <c r="F6" s="9" t="s">
        <v>51</v>
      </c>
      <c r="G6" s="9" t="s">
        <v>51</v>
      </c>
    </row>
    <row r="7" spans="1:7" ht="25.2" x14ac:dyDescent="0.3">
      <c r="B7" s="12" t="s">
        <v>608</v>
      </c>
      <c r="C7" s="12" t="s">
        <v>419</v>
      </c>
      <c r="D7" s="13" t="s">
        <v>1587</v>
      </c>
      <c r="E7" s="13" t="s">
        <v>87</v>
      </c>
      <c r="F7" s="13" t="s">
        <v>87</v>
      </c>
      <c r="G7" s="13" t="s">
        <v>87</v>
      </c>
    </row>
    <row r="8" spans="1:7" ht="25.2" x14ac:dyDescent="0.3">
      <c r="B8" s="6" t="s">
        <v>609</v>
      </c>
      <c r="C8" s="6" t="s">
        <v>421</v>
      </c>
      <c r="D8" s="9" t="s">
        <v>1587</v>
      </c>
      <c r="E8" s="9" t="s">
        <v>87</v>
      </c>
      <c r="F8" s="9" t="s">
        <v>87</v>
      </c>
      <c r="G8" s="9" t="s">
        <v>86</v>
      </c>
    </row>
    <row r="9" spans="1:7" ht="25.2" x14ac:dyDescent="0.3">
      <c r="B9" s="12" t="s">
        <v>610</v>
      </c>
      <c r="C9" s="12" t="s">
        <v>423</v>
      </c>
      <c r="D9" s="13" t="s">
        <v>1683</v>
      </c>
      <c r="E9" s="13" t="s">
        <v>211</v>
      </c>
      <c r="F9" s="13" t="s">
        <v>211</v>
      </c>
      <c r="G9" s="13" t="s">
        <v>1007</v>
      </c>
    </row>
    <row r="10" spans="1:7" ht="25.2" x14ac:dyDescent="0.3">
      <c r="B10" s="6" t="s">
        <v>611</v>
      </c>
      <c r="C10" s="6" t="s">
        <v>425</v>
      </c>
      <c r="D10" s="9" t="s">
        <v>1582</v>
      </c>
      <c r="E10" s="9" t="s">
        <v>1070</v>
      </c>
      <c r="F10" s="9" t="s">
        <v>1070</v>
      </c>
      <c r="G10" s="9" t="s">
        <v>1070</v>
      </c>
    </row>
    <row r="11" spans="1:7" ht="25.2" x14ac:dyDescent="0.3">
      <c r="B11" s="12" t="s">
        <v>612</v>
      </c>
      <c r="C11" s="12" t="s">
        <v>427</v>
      </c>
      <c r="D11" s="13" t="s">
        <v>1721</v>
      </c>
      <c r="E11" s="13" t="s">
        <v>1723</v>
      </c>
      <c r="F11" s="13" t="s">
        <v>1057</v>
      </c>
      <c r="G11" s="13" t="s">
        <v>305</v>
      </c>
    </row>
    <row r="12" spans="1:7" ht="25.2" x14ac:dyDescent="0.3">
      <c r="B12" s="6" t="s">
        <v>613</v>
      </c>
      <c r="C12" s="6" t="s">
        <v>614</v>
      </c>
      <c r="D12" s="9" t="s">
        <v>1683</v>
      </c>
      <c r="E12" s="9" t="s">
        <v>211</v>
      </c>
      <c r="F12" s="9" t="s">
        <v>1008</v>
      </c>
      <c r="G12" s="9" t="s">
        <v>1007</v>
      </c>
    </row>
    <row r="13" spans="1:7" ht="25.2" x14ac:dyDescent="0.3">
      <c r="B13" s="12" t="s">
        <v>615</v>
      </c>
      <c r="C13" s="12" t="s">
        <v>616</v>
      </c>
      <c r="D13" s="13" t="s">
        <v>1584</v>
      </c>
      <c r="E13" s="13" t="s">
        <v>1860</v>
      </c>
      <c r="F13" s="13" t="s">
        <v>77</v>
      </c>
      <c r="G13" s="13" t="s">
        <v>1860</v>
      </c>
    </row>
    <row r="14" spans="1:7" ht="25.2" x14ac:dyDescent="0.3">
      <c r="B14" s="6" t="s">
        <v>617</v>
      </c>
      <c r="C14" s="6" t="s">
        <v>618</v>
      </c>
      <c r="D14" s="9" t="s">
        <v>1586</v>
      </c>
      <c r="E14" s="9" t="s">
        <v>83</v>
      </c>
      <c r="F14" s="9" t="s">
        <v>1019</v>
      </c>
      <c r="G14" s="9" t="s">
        <v>83</v>
      </c>
    </row>
    <row r="15" spans="1:7" ht="25.2" x14ac:dyDescent="0.3">
      <c r="B15" s="12" t="s">
        <v>619</v>
      </c>
      <c r="C15" s="12" t="s">
        <v>620</v>
      </c>
      <c r="D15" s="13" t="s">
        <v>1594</v>
      </c>
      <c r="E15" s="13" t="s">
        <v>99</v>
      </c>
      <c r="F15" s="13" t="s">
        <v>1078</v>
      </c>
      <c r="G15" s="13" t="s">
        <v>99</v>
      </c>
    </row>
    <row r="16" spans="1:7" ht="25.2" x14ac:dyDescent="0.3">
      <c r="B16" s="6" t="s">
        <v>621</v>
      </c>
      <c r="C16" s="6" t="s">
        <v>622</v>
      </c>
      <c r="D16" s="9" t="s">
        <v>1683</v>
      </c>
      <c r="E16" s="9" t="s">
        <v>1007</v>
      </c>
      <c r="F16" s="9" t="s">
        <v>211</v>
      </c>
      <c r="G16" s="9" t="s">
        <v>211</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NET-NTX'!A1", "Zurück")</f>
        <v>Zurück</v>
      </c>
    </row>
  </sheetData>
  <pageMargins left="0.7" right="0.7" top="0.75" bottom="0.75" header="0.3" footer="0.3"/>
  <pageSetup paperSize="9" orientation="portrait" horizontalDpi="300" verticalDpi="300"/>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dimension ref="A1:F7"/>
  <sheetViews>
    <sheetView workbookViewId="0"/>
  </sheetViews>
  <sheetFormatPr baseColWidth="10" defaultRowHeight="14.4" x14ac:dyDescent="0.3"/>
  <cols>
    <col min="2" max="2" width="9.6640625" customWidth="1"/>
    <col min="3" max="3" width="41.8867187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NET-NTX'!A1", "Zurück")</f>
        <v>Zurück</v>
      </c>
    </row>
    <row r="3" spans="1:6" x14ac:dyDescent="0.3">
      <c r="B3" s="7" t="s">
        <v>2325</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40</v>
      </c>
      <c r="C6" s="23"/>
      <c r="D6" s="29"/>
      <c r="E6" s="29"/>
      <c r="F6" s="29"/>
    </row>
    <row r="7" spans="1:6" ht="25.2" x14ac:dyDescent="0.3">
      <c r="B7" s="6" t="s">
        <v>153</v>
      </c>
      <c r="C7" s="6" t="s">
        <v>154</v>
      </c>
      <c r="D7" s="9" t="s">
        <v>1614</v>
      </c>
      <c r="E7" s="9" t="s">
        <v>156</v>
      </c>
      <c r="F7" s="9" t="s">
        <v>1615</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NET-NTX'!A1", "Zurück")</f>
        <v>Zurück</v>
      </c>
    </row>
  </sheetData>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6"/>
  <sheetViews>
    <sheetView workbookViewId="0"/>
  </sheetViews>
  <sheetFormatPr baseColWidth="10" defaultRowHeight="14.4" x14ac:dyDescent="0.3"/>
  <cols>
    <col min="2" max="2" width="94.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PCI'!A1", "Zurück")</f>
        <v>Zurück</v>
      </c>
    </row>
    <row r="3" spans="1:7" x14ac:dyDescent="0.3">
      <c r="B3" s="7" t="s">
        <v>6957</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6956</v>
      </c>
      <c r="C6" s="5" t="s">
        <v>1945</v>
      </c>
      <c r="D6" s="5" t="s">
        <v>1578</v>
      </c>
      <c r="E6" s="5" t="s">
        <v>3500</v>
      </c>
      <c r="F6" s="5" t="s">
        <v>1609</v>
      </c>
      <c r="G6" s="5" t="s">
        <v>1683</v>
      </c>
    </row>
  </sheetData>
  <mergeCells count="2">
    <mergeCell ref="B4:D4"/>
    <mergeCell ref="E4:G4"/>
  </mergeCells>
  <pageMargins left="0.7" right="0.7" top="0.75" bottom="0.75" header="0.3" footer="0.3"/>
  <pageSetup paperSize="9" orientation="portrait" horizontalDpi="300" verticalDpi="300"/>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dimension ref="A1:H16"/>
  <sheetViews>
    <sheetView workbookViewId="0"/>
  </sheetViews>
  <sheetFormatPr baseColWidth="10" defaultRowHeight="14.4" x14ac:dyDescent="0.3"/>
  <cols>
    <col min="2" max="2" width="9.6640625" customWidth="1"/>
    <col min="3" max="3" width="89.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NET-NTX'!A1", "Zurück")</f>
        <v>Zurück</v>
      </c>
    </row>
    <row r="3" spans="1:8" x14ac:dyDescent="0.3">
      <c r="B3" s="7" t="s">
        <v>2508</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607</v>
      </c>
      <c r="C6" s="6" t="s">
        <v>563</v>
      </c>
      <c r="D6" s="9" t="s">
        <v>1580</v>
      </c>
      <c r="E6" s="9" t="s">
        <v>51</v>
      </c>
      <c r="F6" s="9" t="s">
        <v>51</v>
      </c>
      <c r="G6" s="9" t="s">
        <v>51</v>
      </c>
      <c r="H6" s="9" t="s">
        <v>51</v>
      </c>
    </row>
    <row r="7" spans="1:8" ht="25.2" x14ac:dyDescent="0.3">
      <c r="B7" s="12" t="s">
        <v>608</v>
      </c>
      <c r="C7" s="12" t="s">
        <v>419</v>
      </c>
      <c r="D7" s="13" t="s">
        <v>1587</v>
      </c>
      <c r="E7" s="13" t="s">
        <v>87</v>
      </c>
      <c r="F7" s="13" t="s">
        <v>87</v>
      </c>
      <c r="G7" s="13" t="s">
        <v>87</v>
      </c>
      <c r="H7" s="13" t="s">
        <v>87</v>
      </c>
    </row>
    <row r="8" spans="1:8" ht="25.2" x14ac:dyDescent="0.3">
      <c r="B8" s="6" t="s">
        <v>609</v>
      </c>
      <c r="C8" s="6" t="s">
        <v>421</v>
      </c>
      <c r="D8" s="9" t="s">
        <v>1587</v>
      </c>
      <c r="E8" s="9" t="s">
        <v>87</v>
      </c>
      <c r="F8" s="9" t="s">
        <v>87</v>
      </c>
      <c r="G8" s="9" t="s">
        <v>87</v>
      </c>
      <c r="H8" s="9" t="s">
        <v>87</v>
      </c>
    </row>
    <row r="9" spans="1:8" ht="25.2" x14ac:dyDescent="0.3">
      <c r="B9" s="12" t="s">
        <v>610</v>
      </c>
      <c r="C9" s="12" t="s">
        <v>423</v>
      </c>
      <c r="D9" s="13" t="s">
        <v>1683</v>
      </c>
      <c r="E9" s="13" t="s">
        <v>211</v>
      </c>
      <c r="F9" s="13" t="s">
        <v>211</v>
      </c>
      <c r="G9" s="13" t="s">
        <v>211</v>
      </c>
      <c r="H9" s="13" t="s">
        <v>211</v>
      </c>
    </row>
    <row r="10" spans="1:8" ht="25.2" x14ac:dyDescent="0.3">
      <c r="B10" s="6" t="s">
        <v>611</v>
      </c>
      <c r="C10" s="6" t="s">
        <v>425</v>
      </c>
      <c r="D10" s="9" t="s">
        <v>1582</v>
      </c>
      <c r="E10" s="9" t="s">
        <v>68</v>
      </c>
      <c r="F10" s="9" t="s">
        <v>68</v>
      </c>
      <c r="G10" s="9" t="s">
        <v>68</v>
      </c>
      <c r="H10" s="9" t="s">
        <v>68</v>
      </c>
    </row>
    <row r="11" spans="1:8" ht="25.2" x14ac:dyDescent="0.3">
      <c r="B11" s="12" t="s">
        <v>612</v>
      </c>
      <c r="C11" s="12" t="s">
        <v>427</v>
      </c>
      <c r="D11" s="13" t="s">
        <v>1721</v>
      </c>
      <c r="E11" s="13" t="s">
        <v>305</v>
      </c>
      <c r="F11" s="13" t="s">
        <v>305</v>
      </c>
      <c r="G11" s="13" t="s">
        <v>305</v>
      </c>
      <c r="H11" s="13" t="s">
        <v>305</v>
      </c>
    </row>
    <row r="12" spans="1:8" ht="25.2" x14ac:dyDescent="0.3">
      <c r="B12" s="6" t="s">
        <v>613</v>
      </c>
      <c r="C12" s="6" t="s">
        <v>614</v>
      </c>
      <c r="D12" s="9" t="s">
        <v>1683</v>
      </c>
      <c r="E12" s="9" t="s">
        <v>211</v>
      </c>
      <c r="F12" s="9" t="s">
        <v>211</v>
      </c>
      <c r="G12" s="9" t="s">
        <v>211</v>
      </c>
      <c r="H12" s="9" t="s">
        <v>211</v>
      </c>
    </row>
    <row r="13" spans="1:8" ht="25.2" x14ac:dyDescent="0.3">
      <c r="B13" s="12" t="s">
        <v>615</v>
      </c>
      <c r="C13" s="12" t="s">
        <v>616</v>
      </c>
      <c r="D13" s="13" t="s">
        <v>1584</v>
      </c>
      <c r="E13" s="13" t="s">
        <v>77</v>
      </c>
      <c r="F13" s="13" t="s">
        <v>1860</v>
      </c>
      <c r="G13" s="13" t="s">
        <v>77</v>
      </c>
      <c r="H13" s="13" t="s">
        <v>77</v>
      </c>
    </row>
    <row r="14" spans="1:8" ht="25.2" x14ac:dyDescent="0.3">
      <c r="B14" s="6" t="s">
        <v>617</v>
      </c>
      <c r="C14" s="6" t="s">
        <v>618</v>
      </c>
      <c r="D14" s="9" t="s">
        <v>1586</v>
      </c>
      <c r="E14" s="9" t="s">
        <v>83</v>
      </c>
      <c r="F14" s="9" t="s">
        <v>1019</v>
      </c>
      <c r="G14" s="9" t="s">
        <v>83</v>
      </c>
      <c r="H14" s="9" t="s">
        <v>83</v>
      </c>
    </row>
    <row r="15" spans="1:8" ht="25.2" x14ac:dyDescent="0.3">
      <c r="B15" s="12" t="s">
        <v>619</v>
      </c>
      <c r="C15" s="12" t="s">
        <v>620</v>
      </c>
      <c r="D15" s="13" t="s">
        <v>1594</v>
      </c>
      <c r="E15" s="13" t="s">
        <v>99</v>
      </c>
      <c r="F15" s="13" t="s">
        <v>1595</v>
      </c>
      <c r="G15" s="13" t="s">
        <v>99</v>
      </c>
      <c r="H15" s="13" t="s">
        <v>2359</v>
      </c>
    </row>
    <row r="16" spans="1:8" ht="25.2" x14ac:dyDescent="0.3">
      <c r="B16" s="6" t="s">
        <v>621</v>
      </c>
      <c r="C16" s="6" t="s">
        <v>622</v>
      </c>
      <c r="D16" s="9" t="s">
        <v>1683</v>
      </c>
      <c r="E16" s="9" t="s">
        <v>211</v>
      </c>
      <c r="F16" s="9" t="s">
        <v>211</v>
      </c>
      <c r="G16" s="9" t="s">
        <v>211</v>
      </c>
      <c r="H16" s="9" t="s">
        <v>1007</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NET-NTX'!A1", "Zurück")</f>
        <v>Zurück</v>
      </c>
    </row>
  </sheetData>
  <pageMargins left="0.7" right="0.7" top="0.75" bottom="0.75" header="0.3" footer="0.3"/>
  <pageSetup paperSize="9" orientation="portrait" horizontalDpi="300" verticalDpi="300"/>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dimension ref="A1:E7"/>
  <sheetViews>
    <sheetView workbookViewId="0"/>
  </sheetViews>
  <sheetFormatPr baseColWidth="10" defaultRowHeight="14.4" x14ac:dyDescent="0.3"/>
  <cols>
    <col min="2" max="2" width="9.6640625" customWidth="1"/>
    <col min="3" max="3" width="41.8867187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NET-NTX'!A1", "Zurück")</f>
        <v>Zurück</v>
      </c>
    </row>
    <row r="3" spans="1:5" x14ac:dyDescent="0.3">
      <c r="B3" s="7" t="s">
        <v>2926</v>
      </c>
    </row>
    <row r="4" spans="1:5" x14ac:dyDescent="0.3">
      <c r="B4" s="25" t="s">
        <v>35</v>
      </c>
      <c r="C4" s="25" t="s">
        <v>36</v>
      </c>
      <c r="D4" s="28" t="s">
        <v>1574</v>
      </c>
      <c r="E4" s="16" t="s">
        <v>1575</v>
      </c>
    </row>
    <row r="5" spans="1:5" x14ac:dyDescent="0.3">
      <c r="B5" s="22"/>
      <c r="C5" s="22"/>
      <c r="D5" s="27"/>
      <c r="E5" s="8" t="s">
        <v>2910</v>
      </c>
    </row>
    <row r="6" spans="1:5" x14ac:dyDescent="0.3">
      <c r="B6" s="23" t="s">
        <v>40</v>
      </c>
      <c r="C6" s="23"/>
      <c r="D6" s="29"/>
      <c r="E6" s="29"/>
    </row>
    <row r="7" spans="1:5" ht="25.2" x14ac:dyDescent="0.3">
      <c r="B7" s="6" t="s">
        <v>153</v>
      </c>
      <c r="C7" s="6" t="s">
        <v>154</v>
      </c>
      <c r="D7" s="9" t="s">
        <v>1614</v>
      </c>
      <c r="E7" s="9" t="s">
        <v>156</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NET-NTX'!A1", "Zurück")</f>
        <v>Zurück</v>
      </c>
    </row>
  </sheetData>
  <pageMargins left="0.7" right="0.7" top="0.75" bottom="0.75" header="0.3" footer="0.3"/>
  <pageSetup paperSize="9" orientation="portrait" horizontalDpi="300" verticalDpi="30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dimension ref="A1:H16"/>
  <sheetViews>
    <sheetView workbookViewId="0"/>
  </sheetViews>
  <sheetFormatPr baseColWidth="10" defaultRowHeight="14.4" x14ac:dyDescent="0.3"/>
  <cols>
    <col min="2" max="2" width="9.6640625" customWidth="1"/>
    <col min="3" max="3" width="89.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NET-NTX'!A1", "Zurück")</f>
        <v>Zurück</v>
      </c>
    </row>
    <row r="3" spans="1:8" x14ac:dyDescent="0.3">
      <c r="B3" s="7" t="s">
        <v>3042</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607</v>
      </c>
      <c r="C6" s="6" t="s">
        <v>563</v>
      </c>
      <c r="D6" s="9" t="s">
        <v>1580</v>
      </c>
      <c r="E6" s="9" t="s">
        <v>51</v>
      </c>
      <c r="F6" s="9" t="s">
        <v>51</v>
      </c>
      <c r="G6" s="9" t="s">
        <v>51</v>
      </c>
      <c r="H6" s="9" t="s">
        <v>51</v>
      </c>
    </row>
    <row r="7" spans="1:8" ht="25.2" x14ac:dyDescent="0.3">
      <c r="B7" s="12" t="s">
        <v>608</v>
      </c>
      <c r="C7" s="12" t="s">
        <v>419</v>
      </c>
      <c r="D7" s="13" t="s">
        <v>1587</v>
      </c>
      <c r="E7" s="13" t="s">
        <v>87</v>
      </c>
      <c r="F7" s="13" t="s">
        <v>87</v>
      </c>
      <c r="G7" s="13" t="s">
        <v>87</v>
      </c>
      <c r="H7" s="13" t="s">
        <v>87</v>
      </c>
    </row>
    <row r="8" spans="1:8" ht="25.2" x14ac:dyDescent="0.3">
      <c r="B8" s="6" t="s">
        <v>609</v>
      </c>
      <c r="C8" s="6" t="s">
        <v>421</v>
      </c>
      <c r="D8" s="9" t="s">
        <v>1587</v>
      </c>
      <c r="E8" s="9" t="s">
        <v>87</v>
      </c>
      <c r="F8" s="9" t="s">
        <v>87</v>
      </c>
      <c r="G8" s="9" t="s">
        <v>87</v>
      </c>
      <c r="H8" s="9" t="s">
        <v>87</v>
      </c>
    </row>
    <row r="9" spans="1:8" ht="25.2" x14ac:dyDescent="0.3">
      <c r="B9" s="12" t="s">
        <v>610</v>
      </c>
      <c r="C9" s="12" t="s">
        <v>423</v>
      </c>
      <c r="D9" s="13" t="s">
        <v>1683</v>
      </c>
      <c r="E9" s="13" t="s">
        <v>211</v>
      </c>
      <c r="F9" s="13" t="s">
        <v>211</v>
      </c>
      <c r="G9" s="13" t="s">
        <v>211</v>
      </c>
      <c r="H9" s="13" t="s">
        <v>1008</v>
      </c>
    </row>
    <row r="10" spans="1:8" ht="25.2" x14ac:dyDescent="0.3">
      <c r="B10" s="6" t="s">
        <v>611</v>
      </c>
      <c r="C10" s="6" t="s">
        <v>425</v>
      </c>
      <c r="D10" s="9" t="s">
        <v>1582</v>
      </c>
      <c r="E10" s="9" t="s">
        <v>68</v>
      </c>
      <c r="F10" s="9" t="s">
        <v>68</v>
      </c>
      <c r="G10" s="9" t="s">
        <v>68</v>
      </c>
      <c r="H10" s="9" t="s">
        <v>1070</v>
      </c>
    </row>
    <row r="11" spans="1:8" ht="25.2" x14ac:dyDescent="0.3">
      <c r="B11" s="12" t="s">
        <v>612</v>
      </c>
      <c r="C11" s="12" t="s">
        <v>427</v>
      </c>
      <c r="D11" s="13" t="s">
        <v>1721</v>
      </c>
      <c r="E11" s="13" t="s">
        <v>3041</v>
      </c>
      <c r="F11" s="13" t="s">
        <v>305</v>
      </c>
      <c r="G11" s="13" t="s">
        <v>1873</v>
      </c>
      <c r="H11" s="13" t="s">
        <v>305</v>
      </c>
    </row>
    <row r="12" spans="1:8" ht="25.2" x14ac:dyDescent="0.3">
      <c r="B12" s="6" t="s">
        <v>613</v>
      </c>
      <c r="C12" s="6" t="s">
        <v>614</v>
      </c>
      <c r="D12" s="9" t="s">
        <v>1683</v>
      </c>
      <c r="E12" s="9" t="s">
        <v>211</v>
      </c>
      <c r="F12" s="9" t="s">
        <v>211</v>
      </c>
      <c r="G12" s="9" t="s">
        <v>211</v>
      </c>
      <c r="H12" s="9" t="s">
        <v>211</v>
      </c>
    </row>
    <row r="13" spans="1:8" ht="25.2" x14ac:dyDescent="0.3">
      <c r="B13" s="12" t="s">
        <v>615</v>
      </c>
      <c r="C13" s="12" t="s">
        <v>616</v>
      </c>
      <c r="D13" s="13" t="s">
        <v>1584</v>
      </c>
      <c r="E13" s="13" t="s">
        <v>77</v>
      </c>
      <c r="F13" s="13" t="s">
        <v>77</v>
      </c>
      <c r="G13" s="13" t="s">
        <v>1860</v>
      </c>
      <c r="H13" s="13" t="s">
        <v>77</v>
      </c>
    </row>
    <row r="14" spans="1:8" ht="25.2" x14ac:dyDescent="0.3">
      <c r="B14" s="6" t="s">
        <v>617</v>
      </c>
      <c r="C14" s="6" t="s">
        <v>618</v>
      </c>
      <c r="D14" s="9" t="s">
        <v>1586</v>
      </c>
      <c r="E14" s="9" t="s">
        <v>83</v>
      </c>
      <c r="F14" s="9" t="s">
        <v>83</v>
      </c>
      <c r="G14" s="9" t="s">
        <v>83</v>
      </c>
      <c r="H14" s="9" t="s">
        <v>83</v>
      </c>
    </row>
    <row r="15" spans="1:8" ht="25.2" x14ac:dyDescent="0.3">
      <c r="B15" s="12" t="s">
        <v>619</v>
      </c>
      <c r="C15" s="12" t="s">
        <v>620</v>
      </c>
      <c r="D15" s="13" t="s">
        <v>1594</v>
      </c>
      <c r="E15" s="13" t="s">
        <v>99</v>
      </c>
      <c r="F15" s="13" t="s">
        <v>99</v>
      </c>
      <c r="G15" s="13" t="s">
        <v>99</v>
      </c>
      <c r="H15" s="13" t="s">
        <v>1595</v>
      </c>
    </row>
    <row r="16" spans="1:8" ht="25.2" x14ac:dyDescent="0.3">
      <c r="B16" s="6" t="s">
        <v>621</v>
      </c>
      <c r="C16" s="6" t="s">
        <v>622</v>
      </c>
      <c r="D16" s="9" t="s">
        <v>1683</v>
      </c>
      <c r="E16" s="9" t="s">
        <v>211</v>
      </c>
      <c r="F16" s="9" t="s">
        <v>211</v>
      </c>
      <c r="G16" s="9" t="s">
        <v>211</v>
      </c>
      <c r="H16" s="9" t="s">
        <v>211</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NET-NTX'!A1", "Zurück")</f>
        <v>Zurück</v>
      </c>
    </row>
  </sheetData>
  <pageMargins left="0.7" right="0.7" top="0.75" bottom="0.75" header="0.3" footer="0.3"/>
  <pageSetup paperSize="9" orientation="portrait" horizontalDpi="300" verticalDpi="300"/>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dimension ref="A1:G16"/>
  <sheetViews>
    <sheetView workbookViewId="0"/>
  </sheetViews>
  <sheetFormatPr baseColWidth="10" defaultRowHeight="14.4" x14ac:dyDescent="0.3"/>
  <cols>
    <col min="2" max="2" width="9.6640625" customWidth="1"/>
    <col min="3" max="3" width="89.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NET-NTX'!A1", "Zurück")</f>
        <v>Zurück</v>
      </c>
    </row>
    <row r="3" spans="1:7" x14ac:dyDescent="0.3">
      <c r="B3" s="7" t="s">
        <v>3345</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607</v>
      </c>
      <c r="C6" s="6" t="s">
        <v>563</v>
      </c>
      <c r="D6" s="9" t="s">
        <v>51</v>
      </c>
      <c r="E6" s="9" t="s">
        <v>51</v>
      </c>
      <c r="F6" s="9" t="s">
        <v>51</v>
      </c>
      <c r="G6" s="9" t="s">
        <v>51</v>
      </c>
    </row>
    <row r="7" spans="1:7" ht="25.2" x14ac:dyDescent="0.3">
      <c r="B7" s="12" t="s">
        <v>608</v>
      </c>
      <c r="C7" s="12" t="s">
        <v>419</v>
      </c>
      <c r="D7" s="13" t="s">
        <v>51</v>
      </c>
      <c r="E7" s="13" t="s">
        <v>51</v>
      </c>
      <c r="F7" s="13" t="s">
        <v>51</v>
      </c>
      <c r="G7" s="13" t="s">
        <v>51</v>
      </c>
    </row>
    <row r="8" spans="1:7" ht="25.2" x14ac:dyDescent="0.3">
      <c r="B8" s="6" t="s">
        <v>609</v>
      </c>
      <c r="C8" s="6" t="s">
        <v>421</v>
      </c>
      <c r="D8" s="9" t="s">
        <v>87</v>
      </c>
      <c r="E8" s="9" t="s">
        <v>51</v>
      </c>
      <c r="F8" s="9" t="s">
        <v>87</v>
      </c>
      <c r="G8" s="9" t="s">
        <v>51</v>
      </c>
    </row>
    <row r="9" spans="1:7" ht="25.2" x14ac:dyDescent="0.3">
      <c r="B9" s="12" t="s">
        <v>610</v>
      </c>
      <c r="C9" s="12" t="s">
        <v>423</v>
      </c>
      <c r="D9" s="13" t="s">
        <v>87</v>
      </c>
      <c r="E9" s="13" t="s">
        <v>83</v>
      </c>
      <c r="F9" s="13" t="s">
        <v>87</v>
      </c>
      <c r="G9" s="13" t="s">
        <v>83</v>
      </c>
    </row>
    <row r="10" spans="1:7" ht="25.2" x14ac:dyDescent="0.3">
      <c r="B10" s="6" t="s">
        <v>611</v>
      </c>
      <c r="C10" s="6" t="s">
        <v>425</v>
      </c>
      <c r="D10" s="9" t="s">
        <v>211</v>
      </c>
      <c r="E10" s="9" t="s">
        <v>87</v>
      </c>
      <c r="F10" s="9" t="s">
        <v>211</v>
      </c>
      <c r="G10" s="9" t="s">
        <v>87</v>
      </c>
    </row>
    <row r="11" spans="1:7" ht="25.2" x14ac:dyDescent="0.3">
      <c r="B11" s="12" t="s">
        <v>612</v>
      </c>
      <c r="C11" s="12" t="s">
        <v>427</v>
      </c>
      <c r="D11" s="13" t="s">
        <v>211</v>
      </c>
      <c r="E11" s="13" t="s">
        <v>107</v>
      </c>
      <c r="F11" s="13" t="s">
        <v>211</v>
      </c>
      <c r="G11" s="13" t="s">
        <v>107</v>
      </c>
    </row>
    <row r="12" spans="1:7" ht="25.2" x14ac:dyDescent="0.3">
      <c r="B12" s="6" t="s">
        <v>613</v>
      </c>
      <c r="C12" s="6" t="s">
        <v>614</v>
      </c>
      <c r="D12" s="9" t="s">
        <v>211</v>
      </c>
      <c r="E12" s="9" t="s">
        <v>51</v>
      </c>
      <c r="F12" s="9" t="s">
        <v>211</v>
      </c>
      <c r="G12" s="9" t="s">
        <v>51</v>
      </c>
    </row>
    <row r="13" spans="1:7" ht="25.2" x14ac:dyDescent="0.3">
      <c r="B13" s="12" t="s">
        <v>615</v>
      </c>
      <c r="C13" s="12" t="s">
        <v>616</v>
      </c>
      <c r="D13" s="13" t="s">
        <v>83</v>
      </c>
      <c r="E13" s="13" t="s">
        <v>83</v>
      </c>
      <c r="F13" s="13" t="s">
        <v>83</v>
      </c>
      <c r="G13" s="13" t="s">
        <v>83</v>
      </c>
    </row>
    <row r="14" spans="1:7" ht="25.2" x14ac:dyDescent="0.3">
      <c r="B14" s="6" t="s">
        <v>617</v>
      </c>
      <c r="C14" s="6" t="s">
        <v>618</v>
      </c>
      <c r="D14" s="9" t="s">
        <v>87</v>
      </c>
      <c r="E14" s="9" t="s">
        <v>87</v>
      </c>
      <c r="F14" s="9" t="s">
        <v>87</v>
      </c>
      <c r="G14" s="9" t="s">
        <v>87</v>
      </c>
    </row>
    <row r="15" spans="1:7" ht="25.2" x14ac:dyDescent="0.3">
      <c r="B15" s="12" t="s">
        <v>619</v>
      </c>
      <c r="C15" s="12" t="s">
        <v>620</v>
      </c>
      <c r="D15" s="13" t="s">
        <v>83</v>
      </c>
      <c r="E15" s="13" t="s">
        <v>68</v>
      </c>
      <c r="F15" s="13" t="s">
        <v>83</v>
      </c>
      <c r="G15" s="13" t="s">
        <v>68</v>
      </c>
    </row>
    <row r="16" spans="1:7" ht="25.2" x14ac:dyDescent="0.3">
      <c r="B16" s="6" t="s">
        <v>621</v>
      </c>
      <c r="C16" s="6" t="s">
        <v>622</v>
      </c>
      <c r="D16" s="9" t="s">
        <v>87</v>
      </c>
      <c r="E16" s="9" t="s">
        <v>87</v>
      </c>
      <c r="F16" s="9" t="s">
        <v>87</v>
      </c>
      <c r="G16" s="9" t="s">
        <v>87</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dimension ref="A1:G7"/>
  <sheetViews>
    <sheetView workbookViewId="0"/>
  </sheetViews>
  <sheetFormatPr baseColWidth="10" defaultRowHeight="14.4" x14ac:dyDescent="0.3"/>
  <cols>
    <col min="2" max="2" width="9.6640625" customWidth="1"/>
    <col min="3" max="3" width="41.886718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NET-NTX'!A1", "Zurück")</f>
        <v>Zurück</v>
      </c>
    </row>
    <row r="3" spans="1:7" x14ac:dyDescent="0.3">
      <c r="B3" s="7" t="s">
        <v>3304</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40</v>
      </c>
      <c r="C6" s="23"/>
      <c r="D6" s="29"/>
      <c r="E6" s="29"/>
      <c r="F6" s="29"/>
      <c r="G6" s="29"/>
    </row>
    <row r="7" spans="1:7" ht="25.2" x14ac:dyDescent="0.3">
      <c r="B7" s="6" t="s">
        <v>153</v>
      </c>
      <c r="C7" s="6" t="s">
        <v>154</v>
      </c>
      <c r="D7" s="9" t="s">
        <v>103</v>
      </c>
      <c r="E7" s="9" t="s">
        <v>87</v>
      </c>
      <c r="F7" s="9" t="s">
        <v>103</v>
      </c>
      <c r="G7" s="9" t="s">
        <v>87</v>
      </c>
    </row>
  </sheetData>
  <mergeCells count="5">
    <mergeCell ref="B4:B5"/>
    <mergeCell ref="C4:C5"/>
    <mergeCell ref="D4:E4"/>
    <mergeCell ref="F4:G4"/>
    <mergeCell ref="B6:G6"/>
  </mergeCells>
  <pageMargins left="0.7" right="0.7" top="0.75" bottom="0.75" header="0.3" footer="0.3"/>
  <pageSetup paperSize="9" orientation="portrait" horizontalDpi="300" verticalDpi="300"/>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NET-NTX'!A1", "Zurück")</f>
        <v>Zurück</v>
      </c>
    </row>
  </sheetData>
  <pageMargins left="0.7" right="0.7" top="0.75" bottom="0.75" header="0.3" footer="0.3"/>
  <pageSetup paperSize="9" orientation="portrait" horizontalDpi="300" verticalDpi="300"/>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dimension ref="A1:I11"/>
  <sheetViews>
    <sheetView workbookViewId="0"/>
  </sheetViews>
  <sheetFormatPr baseColWidth="10" defaultRowHeight="14.4" x14ac:dyDescent="0.3"/>
  <cols>
    <col min="2" max="2" width="9.6640625" customWidth="1"/>
    <col min="3" max="3" width="89.6640625" customWidth="1"/>
    <col min="4" max="4" width="35.6640625" customWidth="1"/>
    <col min="5" max="5" width="33.6640625" customWidth="1"/>
    <col min="6" max="6" width="20.6640625" customWidth="1"/>
    <col min="7" max="7" width="19.6640625" customWidth="1"/>
    <col min="8" max="8" width="31.6640625" customWidth="1"/>
    <col min="9" max="9" width="24.6640625" customWidth="1"/>
  </cols>
  <sheetData>
    <row r="1" spans="1:9" x14ac:dyDescent="0.3">
      <c r="A1" s="2" t="str">
        <f>HYPERLINK("#'Auswahl Auswertungsmodul'!A1", "Zurück zum Start")</f>
        <v>Zurück zum Start</v>
      </c>
    </row>
    <row r="2" spans="1:9" x14ac:dyDescent="0.3">
      <c r="A2" s="2" t="str">
        <f>HYPERLINK("#'Auswahl NET-NTX'!A1", "Zurück")</f>
        <v>Zurück</v>
      </c>
    </row>
    <row r="3" spans="1:9" x14ac:dyDescent="0.3">
      <c r="B3" s="7" t="s">
        <v>4438</v>
      </c>
    </row>
    <row r="4" spans="1:9" x14ac:dyDescent="0.3">
      <c r="B4" s="4" t="s">
        <v>35</v>
      </c>
      <c r="C4" s="4" t="s">
        <v>394</v>
      </c>
      <c r="D4" s="19" t="s">
        <v>4423</v>
      </c>
      <c r="E4" s="19" t="s">
        <v>4424</v>
      </c>
      <c r="F4" s="19" t="s">
        <v>4425</v>
      </c>
      <c r="G4" s="19" t="s">
        <v>4426</v>
      </c>
      <c r="H4" s="19" t="s">
        <v>4427</v>
      </c>
      <c r="I4" s="19" t="s">
        <v>4428</v>
      </c>
    </row>
    <row r="5" spans="1:9" x14ac:dyDescent="0.3">
      <c r="B5" s="6" t="s">
        <v>608</v>
      </c>
      <c r="C5" s="6" t="s">
        <v>419</v>
      </c>
      <c r="D5" s="9" t="s">
        <v>1587</v>
      </c>
      <c r="E5" s="9" t="s">
        <v>1580</v>
      </c>
      <c r="F5" s="9" t="s">
        <v>1580</v>
      </c>
      <c r="G5" s="9" t="s">
        <v>1580</v>
      </c>
      <c r="H5" s="9" t="s">
        <v>1580</v>
      </c>
      <c r="I5" s="9" t="s">
        <v>1580</v>
      </c>
    </row>
    <row r="6" spans="1:9" x14ac:dyDescent="0.3">
      <c r="B6" s="12" t="s">
        <v>609</v>
      </c>
      <c r="C6" s="12" t="s">
        <v>421</v>
      </c>
      <c r="D6" s="13" t="s">
        <v>1683</v>
      </c>
      <c r="E6" s="13" t="s">
        <v>1580</v>
      </c>
      <c r="F6" s="13" t="s">
        <v>1580</v>
      </c>
      <c r="G6" s="13" t="s">
        <v>1580</v>
      </c>
      <c r="H6" s="13" t="s">
        <v>1580</v>
      </c>
      <c r="I6" s="13" t="s">
        <v>1580</v>
      </c>
    </row>
    <row r="7" spans="1:9" x14ac:dyDescent="0.3">
      <c r="B7" s="6" t="s">
        <v>610</v>
      </c>
      <c r="C7" s="6" t="s">
        <v>423</v>
      </c>
      <c r="D7" s="9" t="s">
        <v>1579</v>
      </c>
      <c r="E7" s="9" t="s">
        <v>1580</v>
      </c>
      <c r="F7" s="9" t="s">
        <v>1580</v>
      </c>
      <c r="G7" s="9" t="s">
        <v>1580</v>
      </c>
      <c r="H7" s="9" t="s">
        <v>1580</v>
      </c>
      <c r="I7" s="9" t="s">
        <v>1580</v>
      </c>
    </row>
    <row r="8" spans="1:9" x14ac:dyDescent="0.3">
      <c r="B8" s="12" t="s">
        <v>615</v>
      </c>
      <c r="C8" s="12" t="s">
        <v>616</v>
      </c>
      <c r="D8" s="13" t="s">
        <v>1586</v>
      </c>
      <c r="E8" s="13" t="s">
        <v>1586</v>
      </c>
      <c r="F8" s="13" t="s">
        <v>1580</v>
      </c>
      <c r="G8" s="13" t="s">
        <v>1580</v>
      </c>
      <c r="H8" s="13" t="s">
        <v>1580</v>
      </c>
      <c r="I8" s="13" t="s">
        <v>1580</v>
      </c>
    </row>
    <row r="9" spans="1:9" x14ac:dyDescent="0.3">
      <c r="B9" s="6" t="s">
        <v>617</v>
      </c>
      <c r="C9" s="6" t="s">
        <v>618</v>
      </c>
      <c r="D9" s="9" t="s">
        <v>1587</v>
      </c>
      <c r="E9" s="9" t="s">
        <v>1580</v>
      </c>
      <c r="F9" s="9" t="s">
        <v>1580</v>
      </c>
      <c r="G9" s="9" t="s">
        <v>1580</v>
      </c>
      <c r="H9" s="9" t="s">
        <v>1580</v>
      </c>
      <c r="I9" s="9" t="s">
        <v>1580</v>
      </c>
    </row>
    <row r="10" spans="1:9" x14ac:dyDescent="0.3">
      <c r="B10" s="12" t="s">
        <v>619</v>
      </c>
      <c r="C10" s="12" t="s">
        <v>620</v>
      </c>
      <c r="D10" s="13" t="s">
        <v>1578</v>
      </c>
      <c r="E10" s="13" t="s">
        <v>1580</v>
      </c>
      <c r="F10" s="13" t="s">
        <v>1580</v>
      </c>
      <c r="G10" s="13" t="s">
        <v>1580</v>
      </c>
      <c r="H10" s="13" t="s">
        <v>1580</v>
      </c>
      <c r="I10" s="13" t="s">
        <v>1580</v>
      </c>
    </row>
    <row r="11" spans="1:9" x14ac:dyDescent="0.3">
      <c r="B11" s="6" t="s">
        <v>621</v>
      </c>
      <c r="C11" s="6" t="s">
        <v>622</v>
      </c>
      <c r="D11" s="9" t="s">
        <v>1683</v>
      </c>
      <c r="E11" s="9" t="s">
        <v>1580</v>
      </c>
      <c r="F11" s="9" t="s">
        <v>1580</v>
      </c>
      <c r="G11" s="9" t="s">
        <v>1580</v>
      </c>
      <c r="H11" s="9" t="s">
        <v>1580</v>
      </c>
      <c r="I11" s="9" t="s">
        <v>1580</v>
      </c>
    </row>
  </sheetData>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10"/>
  <sheetViews>
    <sheetView workbookViewId="0"/>
  </sheetViews>
  <sheetFormatPr baseColWidth="10" defaultRowHeight="14.4" x14ac:dyDescent="0.3"/>
  <cols>
    <col min="2" max="2" width="85.5546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PCI'!A1", "Zurück")</f>
        <v>Zurück</v>
      </c>
    </row>
    <row r="3" spans="1:5" x14ac:dyDescent="0.3">
      <c r="B3" s="7" t="s">
        <v>7035</v>
      </c>
    </row>
    <row r="4" spans="1:5" x14ac:dyDescent="0.3">
      <c r="B4" s="4" t="s">
        <v>7014</v>
      </c>
      <c r="C4" s="3" t="s">
        <v>7015</v>
      </c>
      <c r="D4" s="3" t="s">
        <v>7016</v>
      </c>
      <c r="E4" s="3" t="s">
        <v>7017</v>
      </c>
    </row>
    <row r="5" spans="1:5" x14ac:dyDescent="0.3">
      <c r="B5" s="6" t="s">
        <v>7018</v>
      </c>
      <c r="C5" s="5" t="s">
        <v>3928</v>
      </c>
      <c r="D5" s="5" t="s">
        <v>7019</v>
      </c>
      <c r="E5" s="5" t="s">
        <v>7020</v>
      </c>
    </row>
    <row r="6" spans="1:5" x14ac:dyDescent="0.3">
      <c r="B6" s="12" t="s">
        <v>7021</v>
      </c>
      <c r="C6" s="18" t="s">
        <v>3792</v>
      </c>
      <c r="D6" s="18" t="s">
        <v>7022</v>
      </c>
      <c r="E6" s="18" t="s">
        <v>7023</v>
      </c>
    </row>
    <row r="7" spans="1:5" x14ac:dyDescent="0.3">
      <c r="B7" s="6" t="s">
        <v>7024</v>
      </c>
      <c r="C7" s="5" t="s">
        <v>1906</v>
      </c>
      <c r="D7" s="5" t="s">
        <v>7025</v>
      </c>
      <c r="E7" s="5" t="s">
        <v>7026</v>
      </c>
    </row>
    <row r="8" spans="1:5" x14ac:dyDescent="0.3">
      <c r="B8" s="12" t="s">
        <v>7027</v>
      </c>
      <c r="C8" s="18" t="s">
        <v>3502</v>
      </c>
      <c r="D8" s="18" t="s">
        <v>7028</v>
      </c>
      <c r="E8" s="18" t="s">
        <v>7029</v>
      </c>
    </row>
    <row r="9" spans="1:5" x14ac:dyDescent="0.3">
      <c r="B9" s="6" t="s">
        <v>7030</v>
      </c>
      <c r="C9" s="5" t="s">
        <v>3817</v>
      </c>
      <c r="D9" s="5" t="s">
        <v>7031</v>
      </c>
      <c r="E9" s="5" t="s">
        <v>7032</v>
      </c>
    </row>
    <row r="10" spans="1:5" x14ac:dyDescent="0.3">
      <c r="B10" s="12" t="s">
        <v>3459</v>
      </c>
      <c r="C10" s="18" t="s">
        <v>5042</v>
      </c>
      <c r="D10" s="18" t="s">
        <v>7033</v>
      </c>
      <c r="E10" s="18" t="s">
        <v>7034</v>
      </c>
    </row>
  </sheetData>
  <pageMargins left="0.7" right="0.7" top="0.75" bottom="0.75" header="0.3" footer="0.3"/>
  <pageSetup paperSize="9" orientation="portrait" horizontalDpi="300" verticalDpi="300"/>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dimension ref="A1:K28"/>
  <sheetViews>
    <sheetView workbookViewId="0"/>
  </sheetViews>
  <sheetFormatPr baseColWidth="10" defaultRowHeight="14.4" x14ac:dyDescent="0.3"/>
  <cols>
    <col min="2" max="2" width="9.6640625" customWidth="1"/>
    <col min="3" max="3" width="87.3320312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NET-NTX'!A1", "Zurück")</f>
        <v>Zurück</v>
      </c>
    </row>
    <row r="3" spans="1:11" x14ac:dyDescent="0.3">
      <c r="B3" s="7" t="s">
        <v>4497</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607</v>
      </c>
      <c r="C6" s="6" t="s">
        <v>563</v>
      </c>
      <c r="D6" s="6" t="s">
        <v>1621</v>
      </c>
      <c r="E6" s="9" t="s">
        <v>1580</v>
      </c>
      <c r="F6" s="9" t="s">
        <v>1580</v>
      </c>
      <c r="G6" s="9" t="s">
        <v>1580</v>
      </c>
      <c r="H6" s="9" t="s">
        <v>1580</v>
      </c>
      <c r="I6" s="9" t="s">
        <v>1580</v>
      </c>
      <c r="J6" s="9" t="s">
        <v>1580</v>
      </c>
      <c r="K6" s="9" t="s">
        <v>1580</v>
      </c>
    </row>
    <row r="7" spans="1:11" x14ac:dyDescent="0.3">
      <c r="B7" s="6" t="s">
        <v>607</v>
      </c>
      <c r="C7" s="6" t="s">
        <v>563</v>
      </c>
      <c r="D7" s="6" t="s">
        <v>4452</v>
      </c>
      <c r="E7" s="9" t="s">
        <v>1580</v>
      </c>
      <c r="F7" s="9" t="s">
        <v>1580</v>
      </c>
      <c r="G7" s="9" t="s">
        <v>1580</v>
      </c>
      <c r="H7" s="9" t="s">
        <v>1580</v>
      </c>
      <c r="I7" s="9" t="s">
        <v>1580</v>
      </c>
      <c r="J7" s="9" t="s">
        <v>1580</v>
      </c>
      <c r="K7" s="9" t="s">
        <v>1580</v>
      </c>
    </row>
    <row r="8" spans="1:11" x14ac:dyDescent="0.3">
      <c r="B8" s="6" t="s">
        <v>608</v>
      </c>
      <c r="C8" s="6" t="s">
        <v>419</v>
      </c>
      <c r="D8" s="6" t="s">
        <v>1621</v>
      </c>
      <c r="E8" s="9" t="s">
        <v>1580</v>
      </c>
      <c r="F8" s="9" t="s">
        <v>1580</v>
      </c>
      <c r="G8" s="9" t="s">
        <v>1580</v>
      </c>
      <c r="H8" s="9" t="s">
        <v>1580</v>
      </c>
      <c r="I8" s="9" t="s">
        <v>1580</v>
      </c>
      <c r="J8" s="9" t="s">
        <v>1580</v>
      </c>
      <c r="K8" s="9" t="s">
        <v>1580</v>
      </c>
    </row>
    <row r="9" spans="1:11" x14ac:dyDescent="0.3">
      <c r="B9" s="6" t="s">
        <v>608</v>
      </c>
      <c r="C9" s="6" t="s">
        <v>419</v>
      </c>
      <c r="D9" s="6" t="s">
        <v>4452</v>
      </c>
      <c r="E9" s="9" t="s">
        <v>1580</v>
      </c>
      <c r="F9" s="9" t="s">
        <v>1580</v>
      </c>
      <c r="G9" s="9" t="s">
        <v>1580</v>
      </c>
      <c r="H9" s="9" t="s">
        <v>1580</v>
      </c>
      <c r="I9" s="9" t="s">
        <v>1580</v>
      </c>
      <c r="J9" s="9" t="s">
        <v>1580</v>
      </c>
      <c r="K9" s="9" t="s">
        <v>1580</v>
      </c>
    </row>
    <row r="10" spans="1:11" x14ac:dyDescent="0.3">
      <c r="B10" s="6" t="s">
        <v>609</v>
      </c>
      <c r="C10" s="6" t="s">
        <v>421</v>
      </c>
      <c r="D10" s="6" t="s">
        <v>1621</v>
      </c>
      <c r="E10" s="9" t="s">
        <v>1580</v>
      </c>
      <c r="F10" s="9" t="s">
        <v>1580</v>
      </c>
      <c r="G10" s="9" t="s">
        <v>1580</v>
      </c>
      <c r="H10" s="9" t="s">
        <v>1580</v>
      </c>
      <c r="I10" s="9" t="s">
        <v>1580</v>
      </c>
      <c r="J10" s="9" t="s">
        <v>1580</v>
      </c>
      <c r="K10" s="9" t="s">
        <v>1580</v>
      </c>
    </row>
    <row r="11" spans="1:11" x14ac:dyDescent="0.3">
      <c r="B11" s="6" t="s">
        <v>609</v>
      </c>
      <c r="C11" s="6" t="s">
        <v>421</v>
      </c>
      <c r="D11" s="6" t="s">
        <v>4452</v>
      </c>
      <c r="E11" s="9" t="s">
        <v>1580</v>
      </c>
      <c r="F11" s="9" t="s">
        <v>1580</v>
      </c>
      <c r="G11" s="9" t="s">
        <v>1580</v>
      </c>
      <c r="H11" s="9" t="s">
        <v>1580</v>
      </c>
      <c r="I11" s="9" t="s">
        <v>1580</v>
      </c>
      <c r="J11" s="9" t="s">
        <v>1580</v>
      </c>
      <c r="K11" s="9" t="s">
        <v>1580</v>
      </c>
    </row>
    <row r="12" spans="1:11" x14ac:dyDescent="0.3">
      <c r="B12" s="6" t="s">
        <v>610</v>
      </c>
      <c r="C12" s="6" t="s">
        <v>423</v>
      </c>
      <c r="D12" s="6" t="s">
        <v>1621</v>
      </c>
      <c r="E12" s="9" t="s">
        <v>1580</v>
      </c>
      <c r="F12" s="9" t="s">
        <v>1580</v>
      </c>
      <c r="G12" s="9" t="s">
        <v>1580</v>
      </c>
      <c r="H12" s="9" t="s">
        <v>1580</v>
      </c>
      <c r="I12" s="9" t="s">
        <v>1580</v>
      </c>
      <c r="J12" s="9" t="s">
        <v>1580</v>
      </c>
      <c r="K12" s="9" t="s">
        <v>1580</v>
      </c>
    </row>
    <row r="13" spans="1:11" x14ac:dyDescent="0.3">
      <c r="B13" s="6" t="s">
        <v>610</v>
      </c>
      <c r="C13" s="6" t="s">
        <v>423</v>
      </c>
      <c r="D13" s="6" t="s">
        <v>4452</v>
      </c>
      <c r="E13" s="9" t="s">
        <v>1580</v>
      </c>
      <c r="F13" s="9" t="s">
        <v>1580</v>
      </c>
      <c r="G13" s="9" t="s">
        <v>1580</v>
      </c>
      <c r="H13" s="9" t="s">
        <v>1580</v>
      </c>
      <c r="I13" s="9" t="s">
        <v>1580</v>
      </c>
      <c r="J13" s="9" t="s">
        <v>1580</v>
      </c>
      <c r="K13" s="9" t="s">
        <v>1580</v>
      </c>
    </row>
    <row r="14" spans="1:11" x14ac:dyDescent="0.3">
      <c r="B14" s="6" t="s">
        <v>611</v>
      </c>
      <c r="C14" s="6" t="s">
        <v>425</v>
      </c>
      <c r="D14" s="6" t="s">
        <v>1621</v>
      </c>
      <c r="E14" s="9" t="s">
        <v>1580</v>
      </c>
      <c r="F14" s="9" t="s">
        <v>1580</v>
      </c>
      <c r="G14" s="9" t="s">
        <v>1580</v>
      </c>
      <c r="H14" s="9" t="s">
        <v>1580</v>
      </c>
      <c r="I14" s="9" t="s">
        <v>1580</v>
      </c>
      <c r="J14" s="9" t="s">
        <v>1580</v>
      </c>
      <c r="K14" s="9" t="s">
        <v>1580</v>
      </c>
    </row>
    <row r="15" spans="1:11" x14ac:dyDescent="0.3">
      <c r="B15" s="6" t="s">
        <v>611</v>
      </c>
      <c r="C15" s="6" t="s">
        <v>425</v>
      </c>
      <c r="D15" s="6" t="s">
        <v>4452</v>
      </c>
      <c r="E15" s="9" t="s">
        <v>1580</v>
      </c>
      <c r="F15" s="9" t="s">
        <v>1580</v>
      </c>
      <c r="G15" s="9" t="s">
        <v>1580</v>
      </c>
      <c r="H15" s="9" t="s">
        <v>1580</v>
      </c>
      <c r="I15" s="9" t="s">
        <v>1580</v>
      </c>
      <c r="J15" s="9" t="s">
        <v>1580</v>
      </c>
      <c r="K15" s="9" t="s">
        <v>1580</v>
      </c>
    </row>
    <row r="16" spans="1:11" x14ac:dyDescent="0.3">
      <c r="B16" s="6" t="s">
        <v>612</v>
      </c>
      <c r="C16" s="6" t="s">
        <v>427</v>
      </c>
      <c r="D16" s="6" t="s">
        <v>1621</v>
      </c>
      <c r="E16" s="9" t="s">
        <v>1580</v>
      </c>
      <c r="F16" s="9" t="s">
        <v>1580</v>
      </c>
      <c r="G16" s="9" t="s">
        <v>1580</v>
      </c>
      <c r="H16" s="9" t="s">
        <v>1580</v>
      </c>
      <c r="I16" s="9" t="s">
        <v>1580</v>
      </c>
      <c r="J16" s="9" t="s">
        <v>1580</v>
      </c>
      <c r="K16" s="9" t="s">
        <v>1580</v>
      </c>
    </row>
    <row r="17" spans="2:11" x14ac:dyDescent="0.3">
      <c r="B17" s="6" t="s">
        <v>612</v>
      </c>
      <c r="C17" s="6" t="s">
        <v>427</v>
      </c>
      <c r="D17" s="6" t="s">
        <v>4452</v>
      </c>
      <c r="E17" s="9" t="s">
        <v>1580</v>
      </c>
      <c r="F17" s="9" t="s">
        <v>1580</v>
      </c>
      <c r="G17" s="9" t="s">
        <v>1580</v>
      </c>
      <c r="H17" s="9" t="s">
        <v>1580</v>
      </c>
      <c r="I17" s="9" t="s">
        <v>1580</v>
      </c>
      <c r="J17" s="9" t="s">
        <v>1580</v>
      </c>
      <c r="K17" s="9" t="s">
        <v>1580</v>
      </c>
    </row>
    <row r="18" spans="2:11" x14ac:dyDescent="0.3">
      <c r="B18" s="6" t="s">
        <v>613</v>
      </c>
      <c r="C18" s="6" t="s">
        <v>614</v>
      </c>
      <c r="D18" s="6" t="s">
        <v>1621</v>
      </c>
      <c r="E18" s="9" t="s">
        <v>1580</v>
      </c>
      <c r="F18" s="9" t="s">
        <v>1580</v>
      </c>
      <c r="G18" s="9" t="s">
        <v>1580</v>
      </c>
      <c r="H18" s="9" t="s">
        <v>1580</v>
      </c>
      <c r="I18" s="9" t="s">
        <v>1580</v>
      </c>
      <c r="J18" s="9" t="s">
        <v>1580</v>
      </c>
      <c r="K18" s="9" t="s">
        <v>1580</v>
      </c>
    </row>
    <row r="19" spans="2:11" x14ac:dyDescent="0.3">
      <c r="B19" s="6" t="s">
        <v>613</v>
      </c>
      <c r="C19" s="6" t="s">
        <v>614</v>
      </c>
      <c r="D19" s="6" t="s">
        <v>4452</v>
      </c>
      <c r="E19" s="9" t="s">
        <v>1580</v>
      </c>
      <c r="F19" s="9" t="s">
        <v>1580</v>
      </c>
      <c r="G19" s="9" t="s">
        <v>1580</v>
      </c>
      <c r="H19" s="9" t="s">
        <v>1580</v>
      </c>
      <c r="I19" s="9" t="s">
        <v>1580</v>
      </c>
      <c r="J19" s="9" t="s">
        <v>1580</v>
      </c>
      <c r="K19" s="9" t="s">
        <v>1580</v>
      </c>
    </row>
    <row r="20" spans="2:11" x14ac:dyDescent="0.3">
      <c r="B20" s="6" t="s">
        <v>615</v>
      </c>
      <c r="C20" s="6" t="s">
        <v>616</v>
      </c>
      <c r="D20" s="6" t="s">
        <v>1621</v>
      </c>
      <c r="E20" s="9" t="s">
        <v>1580</v>
      </c>
      <c r="F20" s="9" t="s">
        <v>1580</v>
      </c>
      <c r="G20" s="9" t="s">
        <v>1580</v>
      </c>
      <c r="H20" s="9" t="s">
        <v>1580</v>
      </c>
      <c r="I20" s="9" t="s">
        <v>1580</v>
      </c>
      <c r="J20" s="9" t="s">
        <v>1580</v>
      </c>
      <c r="K20" s="9" t="s">
        <v>1580</v>
      </c>
    </row>
    <row r="21" spans="2:11" x14ac:dyDescent="0.3">
      <c r="B21" s="6" t="s">
        <v>615</v>
      </c>
      <c r="C21" s="6" t="s">
        <v>616</v>
      </c>
      <c r="D21" s="6" t="s">
        <v>4452</v>
      </c>
      <c r="E21" s="9" t="s">
        <v>1580</v>
      </c>
      <c r="F21" s="9" t="s">
        <v>1580</v>
      </c>
      <c r="G21" s="9" t="s">
        <v>1580</v>
      </c>
      <c r="H21" s="9" t="s">
        <v>1580</v>
      </c>
      <c r="I21" s="9" t="s">
        <v>1580</v>
      </c>
      <c r="J21" s="9" t="s">
        <v>1580</v>
      </c>
      <c r="K21" s="9" t="s">
        <v>1580</v>
      </c>
    </row>
    <row r="22" spans="2:11" x14ac:dyDescent="0.3">
      <c r="B22" s="6" t="s">
        <v>617</v>
      </c>
      <c r="C22" s="6" t="s">
        <v>618</v>
      </c>
      <c r="D22" s="6" t="s">
        <v>1621</v>
      </c>
      <c r="E22" s="9" t="s">
        <v>1580</v>
      </c>
      <c r="F22" s="9" t="s">
        <v>1580</v>
      </c>
      <c r="G22" s="9" t="s">
        <v>1580</v>
      </c>
      <c r="H22" s="9" t="s">
        <v>1580</v>
      </c>
      <c r="I22" s="9" t="s">
        <v>1580</v>
      </c>
      <c r="J22" s="9" t="s">
        <v>1580</v>
      </c>
      <c r="K22" s="9" t="s">
        <v>1580</v>
      </c>
    </row>
    <row r="23" spans="2:11" x14ac:dyDescent="0.3">
      <c r="B23" s="6" t="s">
        <v>617</v>
      </c>
      <c r="C23" s="6" t="s">
        <v>618</v>
      </c>
      <c r="D23" s="6" t="s">
        <v>4452</v>
      </c>
      <c r="E23" s="9" t="s">
        <v>1580</v>
      </c>
      <c r="F23" s="9" t="s">
        <v>1580</v>
      </c>
      <c r="G23" s="9" t="s">
        <v>1580</v>
      </c>
      <c r="H23" s="9" t="s">
        <v>1580</v>
      </c>
      <c r="I23" s="9" t="s">
        <v>1580</v>
      </c>
      <c r="J23" s="9" t="s">
        <v>1580</v>
      </c>
      <c r="K23" s="9" t="s">
        <v>1580</v>
      </c>
    </row>
    <row r="24" spans="2:11" x14ac:dyDescent="0.3">
      <c r="B24" s="6" t="s">
        <v>619</v>
      </c>
      <c r="C24" s="6" t="s">
        <v>620</v>
      </c>
      <c r="D24" s="6" t="s">
        <v>1621</v>
      </c>
      <c r="E24" s="9" t="s">
        <v>1580</v>
      </c>
      <c r="F24" s="9" t="s">
        <v>1580</v>
      </c>
      <c r="G24" s="9" t="s">
        <v>1580</v>
      </c>
      <c r="H24" s="9" t="s">
        <v>1580</v>
      </c>
      <c r="I24" s="9" t="s">
        <v>1580</v>
      </c>
      <c r="J24" s="9" t="s">
        <v>1580</v>
      </c>
      <c r="K24" s="9" t="s">
        <v>1580</v>
      </c>
    </row>
    <row r="25" spans="2:11" x14ac:dyDescent="0.3">
      <c r="B25" s="6" t="s">
        <v>619</v>
      </c>
      <c r="C25" s="6" t="s">
        <v>620</v>
      </c>
      <c r="D25" s="6" t="s">
        <v>4452</v>
      </c>
      <c r="E25" s="9" t="s">
        <v>1580</v>
      </c>
      <c r="F25" s="9" t="s">
        <v>1580</v>
      </c>
      <c r="G25" s="9" t="s">
        <v>1580</v>
      </c>
      <c r="H25" s="9" t="s">
        <v>1580</v>
      </c>
      <c r="I25" s="9" t="s">
        <v>1580</v>
      </c>
      <c r="J25" s="9" t="s">
        <v>1580</v>
      </c>
      <c r="K25" s="9" t="s">
        <v>1580</v>
      </c>
    </row>
    <row r="26" spans="2:11" x14ac:dyDescent="0.3">
      <c r="B26" s="6" t="s">
        <v>621</v>
      </c>
      <c r="C26" s="6" t="s">
        <v>622</v>
      </c>
      <c r="D26" s="6" t="s">
        <v>1621</v>
      </c>
      <c r="E26" s="9" t="s">
        <v>1580</v>
      </c>
      <c r="F26" s="9" t="s">
        <v>1580</v>
      </c>
      <c r="G26" s="9" t="s">
        <v>1580</v>
      </c>
      <c r="H26" s="9" t="s">
        <v>1580</v>
      </c>
      <c r="I26" s="9" t="s">
        <v>1580</v>
      </c>
      <c r="J26" s="9" t="s">
        <v>1580</v>
      </c>
      <c r="K26" s="9" t="s">
        <v>1580</v>
      </c>
    </row>
    <row r="27" spans="2:11" x14ac:dyDescent="0.3">
      <c r="B27" s="6" t="s">
        <v>621</v>
      </c>
      <c r="C27" s="6" t="s">
        <v>622</v>
      </c>
      <c r="D27" s="6" t="s">
        <v>4452</v>
      </c>
      <c r="E27" s="9" t="s">
        <v>1580</v>
      </c>
      <c r="F27" s="9" t="s">
        <v>1580</v>
      </c>
      <c r="G27" s="9" t="s">
        <v>1580</v>
      </c>
      <c r="H27" s="9" t="s">
        <v>1580</v>
      </c>
      <c r="I27" s="9" t="s">
        <v>1580</v>
      </c>
      <c r="J27" s="9" t="s">
        <v>1580</v>
      </c>
      <c r="K27" s="9" t="s">
        <v>1580</v>
      </c>
    </row>
    <row r="28" spans="2:11" x14ac:dyDescent="0.3">
      <c r="B28"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dimension ref="A1:K9"/>
  <sheetViews>
    <sheetView workbookViewId="0"/>
  </sheetViews>
  <sheetFormatPr baseColWidth="10" defaultRowHeight="14.4" x14ac:dyDescent="0.3"/>
  <cols>
    <col min="2" max="2" width="9.6640625" customWidth="1"/>
    <col min="3" max="3" width="41.8867187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NET-NTX'!A1", "Zurück")</f>
        <v>Zurück</v>
      </c>
    </row>
    <row r="3" spans="1:11" x14ac:dyDescent="0.3">
      <c r="B3" s="7" t="s">
        <v>4466</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40</v>
      </c>
      <c r="C6" s="23"/>
      <c r="D6" s="23"/>
      <c r="E6" s="29"/>
      <c r="F6" s="29"/>
      <c r="G6" s="29"/>
      <c r="H6" s="29"/>
      <c r="I6" s="29"/>
      <c r="J6" s="29"/>
      <c r="K6" s="29"/>
    </row>
    <row r="7" spans="1:11" x14ac:dyDescent="0.3">
      <c r="B7" s="6" t="s">
        <v>153</v>
      </c>
      <c r="C7" s="6" t="s">
        <v>154</v>
      </c>
      <c r="D7" s="6" t="s">
        <v>1621</v>
      </c>
      <c r="E7" s="9" t="s">
        <v>1580</v>
      </c>
      <c r="F7" s="9" t="s">
        <v>1580</v>
      </c>
      <c r="G7" s="9" t="s">
        <v>1580</v>
      </c>
      <c r="H7" s="9" t="s">
        <v>1580</v>
      </c>
      <c r="I7" s="9" t="s">
        <v>1580</v>
      </c>
      <c r="J7" s="9" t="s">
        <v>1580</v>
      </c>
      <c r="K7" s="9" t="s">
        <v>1580</v>
      </c>
    </row>
    <row r="8" spans="1:11" x14ac:dyDescent="0.3">
      <c r="B8" s="6" t="s">
        <v>153</v>
      </c>
      <c r="C8" s="6" t="s">
        <v>154</v>
      </c>
      <c r="D8" s="6" t="s">
        <v>4452</v>
      </c>
      <c r="E8" s="9" t="s">
        <v>1580</v>
      </c>
      <c r="F8" s="9" t="s">
        <v>1580</v>
      </c>
      <c r="G8" s="9" t="s">
        <v>1580</v>
      </c>
      <c r="H8" s="9" t="s">
        <v>1580</v>
      </c>
      <c r="I8" s="9" t="s">
        <v>1580</v>
      </c>
      <c r="J8" s="9" t="s">
        <v>1580</v>
      </c>
      <c r="K8" s="9" t="s">
        <v>1580</v>
      </c>
    </row>
    <row r="9" spans="1:11" x14ac:dyDescent="0.3">
      <c r="B9" s="17" t="s">
        <v>968</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NET-NTX'!A1", "Zurück")</f>
        <v>Zurück</v>
      </c>
    </row>
  </sheetData>
  <pageMargins left="0.7" right="0.7" top="0.75" bottom="0.75" header="0.3" footer="0.3"/>
  <pageSetup paperSize="9" orientation="portrait" horizontalDpi="300" verticalDpi="300"/>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dimension ref="A1:C22"/>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HYPERLINK("#'NET-PNTX - K3_1_QI'!A1", "Qualitätsindikatoren: Übersicht über Auffälligkeiten und Qualitätssicherungsmaßnahmen gem. § 17 DeQS-RL")</f>
        <v>Qualitätsindikatoren: Übersicht über Auffälligkeiten und Qualitätssicherungsmaßnahmen gem. § 17 DeQS-RL</v>
      </c>
      <c r="C6" s="2" t="str">
        <f>HYPERLINK("#'NET-PNTX - K3_1_QI'!A1", "K3_1_QI")</f>
        <v>K3_1_QI</v>
      </c>
    </row>
    <row r="7" spans="1:3" x14ac:dyDescent="0.3">
      <c r="B7" s="2" t="str">
        <f>HYPERLINK("#'NET-PNTX - K3_2_QI'!A1", "Qualitätsindikatoren: Auffälligkeiten und Bewertungen nach Abschluss des Stellungnahmeverfahrens (AJ 2024)")</f>
        <v>Qualitätsindikatoren: Auffälligkeiten und Bewertungen nach Abschluss des Stellungnahmeverfahrens (AJ 2024)</v>
      </c>
      <c r="C7" s="2" t="str">
        <f>HYPERLINK("#'NET-PNTX - K3_2_QI'!A1", "K3_2_QI")</f>
        <v>K3_2_QI</v>
      </c>
    </row>
    <row r="8" spans="1:3" x14ac:dyDescent="0.3">
      <c r="B8" s="2" t="str">
        <f>HYPERLINK("#'NET-PNTX - K3_3_QI'!A1", "Qualitätsindikatoren: Wiederholte Auffälligkeiten (AJ 2024 und Vorjahre)")</f>
        <v>Qualitätsindikatoren: Wiederholte Auffälligkeiten (AJ 2024 und Vorjahre)</v>
      </c>
      <c r="C8" s="2" t="str">
        <f>HYPERLINK("#'NET-PNTX - K3_3_QI'!A1", "K3_3_QI")</f>
        <v>K3_3_QI</v>
      </c>
    </row>
    <row r="9" spans="1:3" x14ac:dyDescent="0.3">
      <c r="B9" s="2" t="str">
        <f>HYPERLINK("#'NET-PNTX - K3_4_QI'!A1", "Qualitätsindikatoren: Mehrfache Auffälligkeiten bei Leistungserbringern (AJ 2024)")</f>
        <v>Qualitätsindikatoren: Mehrfache Auffälligkeiten bei Leistungserbringern (AJ 2024)</v>
      </c>
      <c r="C9" s="2" t="str">
        <f>HYPERLINK("#'NET-PNTX - K3_4_QI'!A1", "K3_4_QI")</f>
        <v>K3_4_QI</v>
      </c>
    </row>
    <row r="10" spans="1:3" x14ac:dyDescent="0.3">
      <c r="B10" s="2" t="str">
        <f>HYPERLINK("#'NET-PNTX - K3_5_QI'!A1", "Auffälligkeiten und Stellungnahmeverfahren nach Fallzahl pro Qualitätsindikator (AJ 2024)")</f>
        <v>Auffälligkeiten und Stellungnahmeverfahren nach Fallzahl pro Qualitätsindikator (AJ 2024)</v>
      </c>
      <c r="C10" s="2" t="str">
        <f>HYPERLINK("#'NET-PNTX - K3_5_QI'!A1", "K3_5_QI")</f>
        <v>K3_5_QI</v>
      </c>
    </row>
    <row r="11" spans="1:3" x14ac:dyDescent="0.3">
      <c r="B11" s="2" t="str">
        <f>HYPERLINK("#'NET-PNTX - A_1_QI'!A1", "Qualitätsindikatoren: Art der Auffälligkeit (AJ 2024)")</f>
        <v>Qualitätsindikatoren: Art der Auffälligkeit (AJ 2024)</v>
      </c>
      <c r="C11" s="2" t="str">
        <f>HYPERLINK("#'NET-PNTX - A_1_QI'!A1", "A_1_QI")</f>
        <v>A_1_QI</v>
      </c>
    </row>
    <row r="12" spans="1:3" x14ac:dyDescent="0.3">
      <c r="B12" s="2" t="str">
        <f>HYPERLINK("#'NET-PNTX - A_2_QI_a'!A1", "Qualitätsindikatoren: Stellungnahmeverfahren (AJ 2024)")</f>
        <v>Qualitätsindikatoren: Stellungnahmeverfahren (AJ 2024)</v>
      </c>
      <c r="C12" s="2" t="str">
        <f>HYPERLINK("#'NET-PNTX - A_2_QI_a'!A1", "A_2_QI_a")</f>
        <v>A_2_QI_a</v>
      </c>
    </row>
    <row r="13" spans="1:3" x14ac:dyDescent="0.3">
      <c r="B13" s="2" t="str">
        <f>HYPERLINK("#'NET-PNTX - A_2_QI_b'!A1", "Qualitätsindikatoren: Freitextkommentare zur Nicht-Einleitung von Stellungnahmeverfahren (AJ 2024)")</f>
        <v>Qualitätsindikatoren: Freitextkommentare zur Nicht-Einleitung von Stellungnahmeverfahren (AJ 2024)</v>
      </c>
      <c r="C13" s="2" t="str">
        <f>HYPERLINK("#'NET-PNTX - A_2_QI_b'!A1", "A_2_QI_b")</f>
        <v>A_2_QI_b</v>
      </c>
    </row>
    <row r="14" spans="1:3" x14ac:dyDescent="0.3">
      <c r="B14" s="2" t="str">
        <f>HYPERLINK("#'NET-PNTX - A_4_QI_a'!A1", "Qualitätsindikatoren: Bewertung der qualitativ auffälligen Ergebnisse (AJ 2024)")</f>
        <v>Qualitätsindikatoren: Bewertung der qualitativ auffälligen Ergebnisse (AJ 2024)</v>
      </c>
      <c r="C14" s="2" t="str">
        <f>HYPERLINK("#'NET-PNTX - A_4_QI_a'!A1", "A_4_QI_a")</f>
        <v>A_4_QI_a</v>
      </c>
    </row>
    <row r="15" spans="1:3" x14ac:dyDescent="0.3">
      <c r="B15" s="2" t="str">
        <f>HYPERLINK("#'NET-PNTX - A_4_QI_b'!A1", "Qualitätsindikatoren: Freitextkommentare zur Bewertung der qualitativ auffälligen Ergebnisse (AJ 2024)")</f>
        <v>Qualitätsindikatoren: Freitextkommentare zur Bewertung der qualitativ auffälligen Ergebnisse (AJ 2024)</v>
      </c>
      <c r="C15" s="2" t="str">
        <f>HYPERLINK("#'NET-PNTX - A_4_QI_b'!A1", "A_4_QI_b")</f>
        <v>A_4_QI_b</v>
      </c>
    </row>
    <row r="16" spans="1:3" x14ac:dyDescent="0.3">
      <c r="B16" s="2" t="str">
        <f>HYPERLINK("#'NET-PNTX - A_6_QI_a'!A1", "Qualitätsindikatoren: Bewertung der qualitativ unauffälligen Ergebnisse (AJ 2024)")</f>
        <v>Qualitätsindikatoren: Bewertung der qualitativ unauffälligen Ergebnisse (AJ 2024)</v>
      </c>
      <c r="C16" s="2" t="str">
        <f>HYPERLINK("#'NET-PNTX - A_6_QI_a'!A1", "A_6_QI_a")</f>
        <v>A_6_QI_a</v>
      </c>
    </row>
    <row r="17" spans="2:3" x14ac:dyDescent="0.3">
      <c r="B17" s="2" t="str">
        <f>HYPERLINK("#'NET-PNTX - A_6_QI_b'!A1", "Qualitätsindikatoren: Freitextkommentare zur Bewertung der qualitativ unauffälligen Ergebnisse (AJ 2024)")</f>
        <v>Qualitätsindikatoren: Freitextkommentare zur Bewertung der qualitativ unauffälligen Ergebnisse (AJ 2024)</v>
      </c>
      <c r="C17" s="2" t="str">
        <f>HYPERLINK("#'NET-PNTX - A_6_QI_b'!A1", "A_6_QI_b")</f>
        <v>A_6_QI_b</v>
      </c>
    </row>
    <row r="18" spans="2:3" x14ac:dyDescent="0.3">
      <c r="B18" s="2" t="str">
        <f>HYPERLINK("#'NET-PNTX - A_8_QI_a'!A1", "Qualitätsindikatoren: Bewertung der Ergebnisse als Dokumentationsfehler oder Sonstiges (AJ 2024)")</f>
        <v>Qualitätsindikatoren: Bewertung der Ergebnisse als Dokumentationsfehler oder Sonstiges (AJ 2024)</v>
      </c>
      <c r="C18" s="2" t="str">
        <f>HYPERLINK("#'NET-PNTX - A_8_QI_a'!A1", "A_8_QI_a")</f>
        <v>A_8_QI_a</v>
      </c>
    </row>
    <row r="19" spans="2:3" x14ac:dyDescent="0.3">
      <c r="B19" s="2" t="str">
        <f>HYPERLINK("#'NET-PNTX - A_8_QI_b'!A1", "Qualitätsindikatoren: Freitextkommentare zur Bewertung der Ergebnisse als Dokumentationsfehler oder Sonstiges (AJ 2024)")</f>
        <v>Qualitätsindikatoren: Freitextkommentare zur Bewertung der Ergebnisse als Dokumentationsfehler oder Sonstiges (AJ 2024)</v>
      </c>
      <c r="C19" s="2" t="str">
        <f>HYPERLINK("#'NET-PNTX - A_8_QI_b'!A1", "A_8_QI_b")</f>
        <v>A_8_QI_b</v>
      </c>
    </row>
    <row r="20" spans="2:3" x14ac:dyDescent="0.3">
      <c r="B20" s="2" t="str">
        <f>HYPERLINK("#'NET-PNTX - A_9_QI'!A1", "Qualitätsindikatoren: Initiierung Maßnahmenstufe 1 und 2 (AJ 2024)")</f>
        <v>Qualitätsindikatoren: Initiierung Maßnahmenstufe 1 und 2 (AJ 2024)</v>
      </c>
      <c r="C20" s="2" t="str">
        <f>HYPERLINK("#'NET-PNTX - A_9_QI'!A1", "A_9_QI")</f>
        <v>A_9_QI</v>
      </c>
    </row>
    <row r="21" spans="2:3" x14ac:dyDescent="0.3">
      <c r="B21" s="2" t="str">
        <f>HYPERLINK("#'NET-PNTX - A_12_QI'!A1", "Darstellung des Verlaufs der Bewertung (AJ 2024)")</f>
        <v>Darstellung des Verlaufs der Bewertung (AJ 2024)</v>
      </c>
      <c r="C21" s="2" t="str">
        <f>HYPERLINK("#'NET-PNTX - A_12_QI'!A1", "A_12_QI")</f>
        <v>A_12_QI</v>
      </c>
    </row>
    <row r="22" spans="2:3" x14ac:dyDescent="0.3">
      <c r="B22" s="2" t="str">
        <f>HYPERLINK("#'NET-PNTX - A_13_QI'!A1", "Qualitätsindikatoren: Art der Maßnahme in Maßnahmenstufe 1 (AJ 2023 und 2024)")</f>
        <v>Qualitätsindikatoren: Art der Maßnahme in Maßnahmenstufe 1 (AJ 2023 und 2024)</v>
      </c>
      <c r="C22" s="2" t="str">
        <f>HYPERLINK("#'NET-PNTX - A_13_QI'!A1", "A_13_QI")</f>
        <v>A_13_QI</v>
      </c>
    </row>
  </sheetData>
  <pageMargins left="0.7" right="0.7" top="0.75" bottom="0.75" header="0.3" footer="0.3"/>
  <pageSetup paperSize="9" orientation="portrait" horizontalDpi="300" verticalDpi="300"/>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NET-PNTX'!A1", "Zurück")</f>
        <v>Zurück</v>
      </c>
    </row>
    <row r="3" spans="1:6" x14ac:dyDescent="0.3">
      <c r="B3" s="7" t="s">
        <v>5035</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2070</v>
      </c>
      <c r="D6" s="9" t="s">
        <v>3429</v>
      </c>
      <c r="E6" s="9" t="s">
        <v>4826</v>
      </c>
      <c r="F6" s="9" t="s">
        <v>3429</v>
      </c>
    </row>
    <row r="7" spans="1:6" x14ac:dyDescent="0.3">
      <c r="B7" s="10" t="s">
        <v>4873</v>
      </c>
      <c r="C7" s="9" t="s">
        <v>2070</v>
      </c>
      <c r="D7" s="9" t="s">
        <v>4530</v>
      </c>
      <c r="E7" s="9" t="s">
        <v>4826</v>
      </c>
      <c r="F7" s="9" t="s">
        <v>4530</v>
      </c>
    </row>
    <row r="8" spans="1:6" x14ac:dyDescent="0.3">
      <c r="B8" s="10" t="s">
        <v>4532</v>
      </c>
      <c r="C8" s="9" t="s">
        <v>3553</v>
      </c>
      <c r="D8" s="9" t="s">
        <v>5029</v>
      </c>
      <c r="E8" s="9" t="s">
        <v>1871</v>
      </c>
      <c r="F8" s="9" t="s">
        <v>5030</v>
      </c>
    </row>
    <row r="9" spans="1:6" x14ac:dyDescent="0.3">
      <c r="B9" s="9" t="s">
        <v>4535</v>
      </c>
      <c r="C9" s="9" t="s">
        <v>1580</v>
      </c>
      <c r="D9" s="9" t="s">
        <v>4536</v>
      </c>
      <c r="E9" s="9" t="s">
        <v>1580</v>
      </c>
      <c r="F9" s="9" t="s">
        <v>4536</v>
      </c>
    </row>
    <row r="10" spans="1:6" x14ac:dyDescent="0.3">
      <c r="B10" s="10" t="s">
        <v>4537</v>
      </c>
      <c r="C10" s="9" t="s">
        <v>3553</v>
      </c>
      <c r="D10" s="9" t="s">
        <v>4530</v>
      </c>
      <c r="E10" s="9" t="s">
        <v>1871</v>
      </c>
      <c r="F10" s="9" t="s">
        <v>4530</v>
      </c>
    </row>
    <row r="11" spans="1:6" x14ac:dyDescent="0.3">
      <c r="B11" s="9" t="s">
        <v>4879</v>
      </c>
      <c r="C11" s="9" t="s">
        <v>3553</v>
      </c>
      <c r="D11" s="9" t="s">
        <v>4530</v>
      </c>
      <c r="E11" s="9" t="s">
        <v>1871</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1580</v>
      </c>
      <c r="D15" s="9" t="s">
        <v>4536</v>
      </c>
      <c r="E15" s="9" t="s">
        <v>1580</v>
      </c>
      <c r="F15" s="9" t="s">
        <v>4536</v>
      </c>
    </row>
    <row r="16" spans="1:6" x14ac:dyDescent="0.3">
      <c r="B16" s="6" t="s">
        <v>4543</v>
      </c>
      <c r="C16" s="9" t="s">
        <v>3553</v>
      </c>
      <c r="D16" s="9" t="s">
        <v>4530</v>
      </c>
      <c r="E16" s="9" t="s">
        <v>1871</v>
      </c>
      <c r="F16" s="9" t="s">
        <v>4530</v>
      </c>
    </row>
    <row r="17" spans="2:6" x14ac:dyDescent="0.3">
      <c r="B17" s="9" t="s">
        <v>4546</v>
      </c>
      <c r="C17" s="9" t="s">
        <v>3553</v>
      </c>
      <c r="D17" s="9" t="s">
        <v>4530</v>
      </c>
      <c r="E17" s="9" t="s">
        <v>1871</v>
      </c>
      <c r="F17" s="9" t="s">
        <v>4530</v>
      </c>
    </row>
    <row r="18" spans="2:6" x14ac:dyDescent="0.3">
      <c r="B18" s="9" t="s">
        <v>4547</v>
      </c>
      <c r="C18" s="9" t="s">
        <v>1580</v>
      </c>
      <c r="D18" s="9" t="s">
        <v>4536</v>
      </c>
      <c r="E18" s="9" t="s">
        <v>1580</v>
      </c>
      <c r="F18" s="9" t="s">
        <v>4536</v>
      </c>
    </row>
    <row r="19" spans="2:6" x14ac:dyDescent="0.3">
      <c r="B19" s="9" t="s">
        <v>4548</v>
      </c>
      <c r="C19" s="9" t="s">
        <v>1580</v>
      </c>
      <c r="D19" s="9" t="s">
        <v>4536</v>
      </c>
      <c r="E19" s="9" t="s">
        <v>1580</v>
      </c>
      <c r="F19" s="9" t="s">
        <v>4536</v>
      </c>
    </row>
    <row r="20" spans="2:6" x14ac:dyDescent="0.3">
      <c r="B20" s="6" t="s">
        <v>4549</v>
      </c>
      <c r="C20" s="9" t="s">
        <v>1587</v>
      </c>
      <c r="D20" s="9" t="s">
        <v>5031</v>
      </c>
      <c r="E20" s="9" t="s">
        <v>1586</v>
      </c>
      <c r="F20" s="9" t="s">
        <v>5032</v>
      </c>
    </row>
    <row r="21" spans="2:6" x14ac:dyDescent="0.3">
      <c r="B21" s="23" t="s">
        <v>4550</v>
      </c>
      <c r="C21" s="24" t="s">
        <v>4523</v>
      </c>
      <c r="D21" s="24" t="s">
        <v>4523</v>
      </c>
      <c r="E21" s="24" t="s">
        <v>4523</v>
      </c>
      <c r="F21" s="24" t="s">
        <v>4523</v>
      </c>
    </row>
    <row r="22" spans="2:6" x14ac:dyDescent="0.3">
      <c r="B22" s="6" t="s">
        <v>4551</v>
      </c>
      <c r="C22" s="9" t="s">
        <v>1579</v>
      </c>
      <c r="D22" s="9" t="s">
        <v>4599</v>
      </c>
      <c r="E22" s="9" t="s">
        <v>1683</v>
      </c>
      <c r="F22" s="9" t="s">
        <v>4599</v>
      </c>
    </row>
    <row r="23" spans="2:6" x14ac:dyDescent="0.3">
      <c r="B23" s="6" t="s">
        <v>4553</v>
      </c>
      <c r="C23" s="9" t="s">
        <v>1683</v>
      </c>
      <c r="D23" s="9" t="s">
        <v>5033</v>
      </c>
      <c r="E23" s="9" t="s">
        <v>1582</v>
      </c>
      <c r="F23" s="9" t="s">
        <v>4576</v>
      </c>
    </row>
    <row r="24" spans="2:6" x14ac:dyDescent="0.3">
      <c r="B24" s="6" t="s">
        <v>4898</v>
      </c>
      <c r="C24" s="9" t="s">
        <v>1580</v>
      </c>
      <c r="D24" s="9" t="s">
        <v>4536</v>
      </c>
      <c r="E24" s="9" t="s">
        <v>1587</v>
      </c>
      <c r="F24" s="9" t="s">
        <v>4613</v>
      </c>
    </row>
    <row r="25" spans="2:6" x14ac:dyDescent="0.3">
      <c r="B25" s="6" t="s">
        <v>4556</v>
      </c>
      <c r="C25" s="9" t="s">
        <v>1600</v>
      </c>
      <c r="D25" s="9" t="s">
        <v>4908</v>
      </c>
      <c r="E25" s="9" t="s">
        <v>1579</v>
      </c>
      <c r="F25" s="9" t="s">
        <v>5034</v>
      </c>
    </row>
    <row r="26" spans="2:6" x14ac:dyDescent="0.3">
      <c r="B26" s="23" t="s">
        <v>4558</v>
      </c>
      <c r="C26" s="24" t="s">
        <v>4523</v>
      </c>
      <c r="D26" s="24" t="s">
        <v>4523</v>
      </c>
      <c r="E26" s="24" t="s">
        <v>4523</v>
      </c>
      <c r="F26" s="24" t="s">
        <v>4523</v>
      </c>
    </row>
    <row r="27" spans="2:6" x14ac:dyDescent="0.3">
      <c r="B27" s="6" t="s">
        <v>4444</v>
      </c>
      <c r="C27" s="9" t="s">
        <v>1580</v>
      </c>
      <c r="D27" s="9" t="s">
        <v>4559</v>
      </c>
      <c r="E27" s="9" t="s">
        <v>1580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dimension ref="A1:O13"/>
  <sheetViews>
    <sheetView workbookViewId="0"/>
  </sheetViews>
  <sheetFormatPr baseColWidth="10" defaultRowHeight="14.4" x14ac:dyDescent="0.3"/>
  <cols>
    <col min="2" max="2" width="9.6640625" customWidth="1"/>
    <col min="3" max="3" width="65.8867187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NET-PNTX'!A1", "Zurück")</f>
        <v>Zurück</v>
      </c>
    </row>
    <row r="3" spans="1:15" x14ac:dyDescent="0.3">
      <c r="B3" s="7" t="s">
        <v>6093</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624</v>
      </c>
      <c r="C7" s="6" t="s">
        <v>419</v>
      </c>
      <c r="D7" s="9" t="s">
        <v>3670</v>
      </c>
      <c r="E7" s="9" t="s">
        <v>1580</v>
      </c>
      <c r="F7" s="9" t="s">
        <v>83</v>
      </c>
      <c r="G7" s="9" t="s">
        <v>130</v>
      </c>
      <c r="H7" s="9" t="s">
        <v>1019</v>
      </c>
      <c r="I7" s="9" t="s">
        <v>4076</v>
      </c>
      <c r="J7" s="9" t="s">
        <v>1019</v>
      </c>
      <c r="K7" s="9" t="s">
        <v>4076</v>
      </c>
      <c r="L7" s="9" t="s">
        <v>83</v>
      </c>
      <c r="M7" s="9" t="s">
        <v>130</v>
      </c>
      <c r="N7" s="9" t="s">
        <v>83</v>
      </c>
      <c r="O7" s="9" t="s">
        <v>130</v>
      </c>
    </row>
    <row r="8" spans="1:15" ht="25.2" x14ac:dyDescent="0.3">
      <c r="B8" s="12" t="s">
        <v>625</v>
      </c>
      <c r="C8" s="12" t="s">
        <v>421</v>
      </c>
      <c r="D8" s="13" t="s">
        <v>1725</v>
      </c>
      <c r="E8" s="13" t="s">
        <v>1580</v>
      </c>
      <c r="F8" s="13" t="s">
        <v>87</v>
      </c>
      <c r="G8" s="13" t="s">
        <v>72</v>
      </c>
      <c r="H8" s="13" t="s">
        <v>87</v>
      </c>
      <c r="I8" s="13" t="s">
        <v>72</v>
      </c>
      <c r="J8" s="13" t="s">
        <v>86</v>
      </c>
      <c r="K8" s="13" t="s">
        <v>1725</v>
      </c>
      <c r="L8" s="13" t="s">
        <v>87</v>
      </c>
      <c r="M8" s="13" t="s">
        <v>72</v>
      </c>
      <c r="N8" s="13" t="s">
        <v>87</v>
      </c>
      <c r="O8" s="13" t="s">
        <v>72</v>
      </c>
    </row>
    <row r="9" spans="1:15" ht="25.2" x14ac:dyDescent="0.3">
      <c r="B9" s="6" t="s">
        <v>626</v>
      </c>
      <c r="C9" s="6" t="s">
        <v>423</v>
      </c>
      <c r="D9" s="9" t="s">
        <v>1685</v>
      </c>
      <c r="E9" s="9" t="s">
        <v>1580</v>
      </c>
      <c r="F9" s="9" t="s">
        <v>83</v>
      </c>
      <c r="G9" s="9" t="s">
        <v>156</v>
      </c>
      <c r="H9" s="9" t="s">
        <v>83</v>
      </c>
      <c r="I9" s="9" t="s">
        <v>156</v>
      </c>
      <c r="J9" s="9" t="s">
        <v>83</v>
      </c>
      <c r="K9" s="9" t="s">
        <v>156</v>
      </c>
      <c r="L9" s="9" t="s">
        <v>83</v>
      </c>
      <c r="M9" s="9" t="s">
        <v>156</v>
      </c>
      <c r="N9" s="9" t="s">
        <v>82</v>
      </c>
      <c r="O9" s="9" t="s">
        <v>1685</v>
      </c>
    </row>
    <row r="10" spans="1:15" ht="25.2" x14ac:dyDescent="0.3">
      <c r="B10" s="12" t="s">
        <v>627</v>
      </c>
      <c r="C10" s="12" t="s">
        <v>425</v>
      </c>
      <c r="D10" s="13" t="s">
        <v>1096</v>
      </c>
      <c r="E10" s="13" t="s">
        <v>1580</v>
      </c>
      <c r="F10" s="13" t="s">
        <v>87</v>
      </c>
      <c r="G10" s="13" t="s">
        <v>149</v>
      </c>
      <c r="H10" s="13" t="s">
        <v>87</v>
      </c>
      <c r="I10" s="13" t="s">
        <v>149</v>
      </c>
      <c r="J10" s="13" t="s">
        <v>87</v>
      </c>
      <c r="K10" s="13" t="s">
        <v>149</v>
      </c>
      <c r="L10" s="13" t="s">
        <v>87</v>
      </c>
      <c r="M10" s="13" t="s">
        <v>149</v>
      </c>
      <c r="N10" s="13" t="s">
        <v>86</v>
      </c>
      <c r="O10" s="13" t="s">
        <v>1096</v>
      </c>
    </row>
    <row r="11" spans="1:15" ht="25.2" x14ac:dyDescent="0.3">
      <c r="B11" s="6" t="s">
        <v>628</v>
      </c>
      <c r="C11" s="6" t="s">
        <v>427</v>
      </c>
      <c r="D11" s="9" t="s">
        <v>1873</v>
      </c>
      <c r="E11" s="9" t="s">
        <v>1580</v>
      </c>
      <c r="F11" s="9" t="s">
        <v>1015</v>
      </c>
      <c r="G11" s="9" t="s">
        <v>1057</v>
      </c>
      <c r="H11" s="9" t="s">
        <v>965</v>
      </c>
      <c r="I11" s="9" t="s">
        <v>1723</v>
      </c>
      <c r="J11" s="9" t="s">
        <v>48</v>
      </c>
      <c r="K11" s="9" t="s">
        <v>305</v>
      </c>
      <c r="L11" s="9" t="s">
        <v>965</v>
      </c>
      <c r="M11" s="9" t="s">
        <v>1723</v>
      </c>
      <c r="N11" s="9" t="s">
        <v>48</v>
      </c>
      <c r="O11" s="9" t="s">
        <v>305</v>
      </c>
    </row>
    <row r="12" spans="1:15" ht="25.2" x14ac:dyDescent="0.3">
      <c r="B12" s="12" t="s">
        <v>629</v>
      </c>
      <c r="C12" s="12" t="s">
        <v>630</v>
      </c>
      <c r="D12" s="13" t="s">
        <v>3670</v>
      </c>
      <c r="E12" s="13" t="s">
        <v>1580</v>
      </c>
      <c r="F12" s="13" t="s">
        <v>83</v>
      </c>
      <c r="G12" s="13" t="s">
        <v>130</v>
      </c>
      <c r="H12" s="13" t="s">
        <v>83</v>
      </c>
      <c r="I12" s="13" t="s">
        <v>130</v>
      </c>
      <c r="J12" s="13" t="s">
        <v>1019</v>
      </c>
      <c r="K12" s="13" t="s">
        <v>4076</v>
      </c>
      <c r="L12" s="13" t="s">
        <v>83</v>
      </c>
      <c r="M12" s="13" t="s">
        <v>130</v>
      </c>
      <c r="N12" s="13" t="s">
        <v>1019</v>
      </c>
      <c r="O12" s="13" t="s">
        <v>4076</v>
      </c>
    </row>
    <row r="13" spans="1:15" ht="25.2" x14ac:dyDescent="0.3">
      <c r="B13" s="6" t="s">
        <v>631</v>
      </c>
      <c r="C13" s="6" t="s">
        <v>632</v>
      </c>
      <c r="D13" s="9" t="s">
        <v>6092</v>
      </c>
      <c r="E13" s="9" t="s">
        <v>1580</v>
      </c>
      <c r="F13" s="9" t="s">
        <v>211</v>
      </c>
      <c r="G13" s="9" t="s">
        <v>130</v>
      </c>
      <c r="H13" s="9" t="s">
        <v>1007</v>
      </c>
      <c r="I13" s="9" t="s">
        <v>4076</v>
      </c>
      <c r="J13" s="9" t="s">
        <v>1008</v>
      </c>
      <c r="K13" s="9" t="s">
        <v>3670</v>
      </c>
      <c r="L13" s="9" t="s">
        <v>211</v>
      </c>
      <c r="M13" s="9" t="s">
        <v>130</v>
      </c>
      <c r="N13" s="9" t="s">
        <v>211</v>
      </c>
      <c r="O13" s="9" t="s">
        <v>130</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dimension ref="A1:I12"/>
  <sheetViews>
    <sheetView workbookViewId="0"/>
  </sheetViews>
  <sheetFormatPr baseColWidth="10" defaultRowHeight="14.4" x14ac:dyDescent="0.3"/>
  <cols>
    <col min="2" max="2" width="9.6640625" customWidth="1"/>
    <col min="3" max="3" width="65.886718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NET-PNTX'!A1", "Zurück")</f>
        <v>Zurück</v>
      </c>
    </row>
    <row r="3" spans="1:9" x14ac:dyDescent="0.3">
      <c r="B3" s="7" t="s">
        <v>6916</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624</v>
      </c>
      <c r="C6" s="6" t="s">
        <v>419</v>
      </c>
      <c r="D6" s="9" t="s">
        <v>1586</v>
      </c>
      <c r="E6" s="9" t="s">
        <v>1587</v>
      </c>
      <c r="F6" s="9" t="s">
        <v>1587</v>
      </c>
      <c r="G6" s="9" t="s">
        <v>1587</v>
      </c>
      <c r="H6" s="9" t="s">
        <v>1587</v>
      </c>
      <c r="I6" s="9" t="s">
        <v>1580</v>
      </c>
    </row>
    <row r="7" spans="1:9" x14ac:dyDescent="0.3">
      <c r="B7" s="12" t="s">
        <v>625</v>
      </c>
      <c r="C7" s="12" t="s">
        <v>421</v>
      </c>
      <c r="D7" s="13" t="s">
        <v>1587</v>
      </c>
      <c r="E7" s="13" t="s">
        <v>1587</v>
      </c>
      <c r="F7" s="13" t="s">
        <v>1580</v>
      </c>
      <c r="G7" s="13" t="s">
        <v>1587</v>
      </c>
      <c r="H7" s="13" t="s">
        <v>1580</v>
      </c>
      <c r="I7" s="13" t="s">
        <v>1580</v>
      </c>
    </row>
    <row r="8" spans="1:9" x14ac:dyDescent="0.3">
      <c r="B8" s="6" t="s">
        <v>626</v>
      </c>
      <c r="C8" s="6" t="s">
        <v>423</v>
      </c>
      <c r="D8" s="9" t="s">
        <v>1586</v>
      </c>
      <c r="E8" s="9" t="s">
        <v>1580</v>
      </c>
      <c r="F8" s="9" t="s">
        <v>1580</v>
      </c>
      <c r="G8" s="9" t="s">
        <v>1580</v>
      </c>
      <c r="H8" s="9" t="s">
        <v>1580</v>
      </c>
      <c r="I8" s="9" t="s">
        <v>1580</v>
      </c>
    </row>
    <row r="9" spans="1:9" x14ac:dyDescent="0.3">
      <c r="B9" s="12" t="s">
        <v>627</v>
      </c>
      <c r="C9" s="12" t="s">
        <v>425</v>
      </c>
      <c r="D9" s="13" t="s">
        <v>1587</v>
      </c>
      <c r="E9" s="13" t="s">
        <v>1580</v>
      </c>
      <c r="F9" s="13" t="s">
        <v>1580</v>
      </c>
      <c r="G9" s="13" t="s">
        <v>1580</v>
      </c>
      <c r="H9" s="13" t="s">
        <v>1580</v>
      </c>
      <c r="I9" s="13" t="s">
        <v>1580</v>
      </c>
    </row>
    <row r="10" spans="1:9" x14ac:dyDescent="0.3">
      <c r="B10" s="6" t="s">
        <v>628</v>
      </c>
      <c r="C10" s="6" t="s">
        <v>427</v>
      </c>
      <c r="D10" s="9" t="s">
        <v>1579</v>
      </c>
      <c r="E10" s="9" t="s">
        <v>1580</v>
      </c>
      <c r="F10" s="9" t="s">
        <v>1580</v>
      </c>
      <c r="G10" s="9" t="s">
        <v>1580</v>
      </c>
      <c r="H10" s="9" t="s">
        <v>1580</v>
      </c>
      <c r="I10" s="9" t="s">
        <v>1580</v>
      </c>
    </row>
    <row r="11" spans="1:9" x14ac:dyDescent="0.3">
      <c r="B11" s="12" t="s">
        <v>629</v>
      </c>
      <c r="C11" s="12" t="s">
        <v>630</v>
      </c>
      <c r="D11" s="13" t="s">
        <v>1586</v>
      </c>
      <c r="E11" s="13" t="s">
        <v>1587</v>
      </c>
      <c r="F11" s="13" t="s">
        <v>1580</v>
      </c>
      <c r="G11" s="13" t="s">
        <v>1587</v>
      </c>
      <c r="H11" s="13" t="s">
        <v>1580</v>
      </c>
      <c r="I11" s="13" t="s">
        <v>1580</v>
      </c>
    </row>
    <row r="12" spans="1:9" x14ac:dyDescent="0.3">
      <c r="B12" s="6" t="s">
        <v>631</v>
      </c>
      <c r="C12" s="6" t="s">
        <v>632</v>
      </c>
      <c r="D12" s="9" t="s">
        <v>1683</v>
      </c>
      <c r="E12" s="9" t="s">
        <v>1683</v>
      </c>
      <c r="F12" s="9" t="s">
        <v>1683</v>
      </c>
      <c r="G12" s="9" t="s">
        <v>1586</v>
      </c>
      <c r="H12" s="9" t="s">
        <v>1587</v>
      </c>
      <c r="I12" s="9"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dimension ref="A1:G6"/>
  <sheetViews>
    <sheetView workbookViewId="0"/>
  </sheetViews>
  <sheetFormatPr baseColWidth="10" defaultRowHeight="14.4" x14ac:dyDescent="0.3"/>
  <cols>
    <col min="2" max="2" width="96.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NET-PNTX'!A1", "Zurück")</f>
        <v>Zurück</v>
      </c>
    </row>
    <row r="3" spans="1:7" x14ac:dyDescent="0.3">
      <c r="B3" s="7" t="s">
        <v>6988</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1579</v>
      </c>
      <c r="C6" s="5" t="s">
        <v>1683</v>
      </c>
      <c r="D6" s="5" t="s">
        <v>1587</v>
      </c>
      <c r="E6" s="5" t="s">
        <v>1586</v>
      </c>
      <c r="F6" s="5" t="s">
        <v>1580</v>
      </c>
      <c r="G6" s="5" t="s">
        <v>1587</v>
      </c>
    </row>
  </sheetData>
  <mergeCells count="2">
    <mergeCell ref="B4:D4"/>
    <mergeCell ref="E4:G4"/>
  </mergeCells>
  <pageMargins left="0.7" right="0.7" top="0.75" bottom="0.75" header="0.3" footer="0.3"/>
  <pageSetup paperSize="9" orientation="portrait" horizontalDpi="300" verticalDpi="30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dimension ref="A1:E10"/>
  <sheetViews>
    <sheetView workbookViewId="0"/>
  </sheetViews>
  <sheetFormatPr baseColWidth="10" defaultRowHeight="14.4" x14ac:dyDescent="0.3"/>
  <cols>
    <col min="2" max="2" width="89.88671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NET-PNTX'!A1", "Zurück")</f>
        <v>Zurück</v>
      </c>
    </row>
    <row r="3" spans="1:5" x14ac:dyDescent="0.3">
      <c r="B3" s="7" t="s">
        <v>7483</v>
      </c>
    </row>
    <row r="4" spans="1:5" x14ac:dyDescent="0.3">
      <c r="B4" s="4" t="s">
        <v>7014</v>
      </c>
      <c r="C4" s="3" t="s">
        <v>7015</v>
      </c>
      <c r="D4" s="3" t="s">
        <v>7016</v>
      </c>
      <c r="E4" s="3" t="s">
        <v>7017</v>
      </c>
    </row>
    <row r="5" spans="1:5" x14ac:dyDescent="0.3">
      <c r="B5" s="6" t="s">
        <v>7433</v>
      </c>
      <c r="C5" s="5" t="s">
        <v>1683</v>
      </c>
      <c r="D5" s="5" t="s">
        <v>7413</v>
      </c>
      <c r="E5" s="5" t="s">
        <v>7229</v>
      </c>
    </row>
    <row r="6" spans="1:5" x14ac:dyDescent="0.3">
      <c r="B6" s="12" t="s">
        <v>7461</v>
      </c>
      <c r="C6" s="18" t="s">
        <v>1587</v>
      </c>
      <c r="D6" s="18" t="s">
        <v>7460</v>
      </c>
      <c r="E6" s="18" t="s">
        <v>7229</v>
      </c>
    </row>
    <row r="7" spans="1:5" x14ac:dyDescent="0.3">
      <c r="B7" s="6" t="s">
        <v>7477</v>
      </c>
      <c r="C7" s="5" t="s">
        <v>1582</v>
      </c>
      <c r="D7" s="5" t="s">
        <v>7435</v>
      </c>
      <c r="E7" s="5" t="s">
        <v>7417</v>
      </c>
    </row>
    <row r="8" spans="1:5" x14ac:dyDescent="0.3">
      <c r="B8" s="12" t="s">
        <v>7478</v>
      </c>
      <c r="C8" s="18" t="s">
        <v>1683</v>
      </c>
      <c r="D8" s="18" t="s">
        <v>7413</v>
      </c>
      <c r="E8" s="18" t="s">
        <v>7479</v>
      </c>
    </row>
    <row r="9" spans="1:5" x14ac:dyDescent="0.3">
      <c r="B9" s="6" t="s">
        <v>7480</v>
      </c>
      <c r="C9" s="5" t="s">
        <v>1683</v>
      </c>
      <c r="D9" s="5" t="s">
        <v>7413</v>
      </c>
      <c r="E9" s="5" t="s">
        <v>7479</v>
      </c>
    </row>
    <row r="10" spans="1:5" x14ac:dyDescent="0.3">
      <c r="B10" s="12" t="s">
        <v>3459</v>
      </c>
      <c r="C10" s="18" t="s">
        <v>1871</v>
      </c>
      <c r="D10" s="18" t="s">
        <v>7481</v>
      </c>
      <c r="E10" s="18" t="s">
        <v>7482</v>
      </c>
    </row>
  </sheetData>
  <pageMargins left="0.7" right="0.7" top="0.75" bottom="0.75" header="0.3" footer="0.3"/>
  <pageSetup paperSize="9" orientation="portrait" horizontalDpi="300" verticalDpi="300"/>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dimension ref="A1:E13"/>
  <sheetViews>
    <sheetView workbookViewId="0"/>
  </sheetViews>
  <sheetFormatPr baseColWidth="10" defaultRowHeight="14.4" x14ac:dyDescent="0.3"/>
  <cols>
    <col min="2" max="2" width="9.6640625" customWidth="1"/>
    <col min="3" max="3" width="65.886718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NET-PNTX'!A1", "Zurück")</f>
        <v>Zurück</v>
      </c>
    </row>
    <row r="3" spans="1:5" x14ac:dyDescent="0.3">
      <c r="B3" s="7" t="s">
        <v>633</v>
      </c>
    </row>
    <row r="4" spans="1:5" x14ac:dyDescent="0.3">
      <c r="B4" s="25" t="s">
        <v>35</v>
      </c>
      <c r="C4" s="25" t="s">
        <v>394</v>
      </c>
      <c r="D4" s="21" t="s">
        <v>37</v>
      </c>
      <c r="E4" s="25" t="s">
        <v>37</v>
      </c>
    </row>
    <row r="5" spans="1:5" x14ac:dyDescent="0.3">
      <c r="B5" s="22"/>
      <c r="C5" s="22"/>
      <c r="D5" s="8" t="s">
        <v>38</v>
      </c>
      <c r="E5" s="8" t="s">
        <v>39</v>
      </c>
    </row>
    <row r="6" spans="1:5" ht="25.2" x14ac:dyDescent="0.3">
      <c r="B6" s="6" t="s">
        <v>624</v>
      </c>
      <c r="C6" s="6" t="s">
        <v>419</v>
      </c>
      <c r="D6" s="9" t="s">
        <v>82</v>
      </c>
      <c r="E6" s="9" t="s">
        <v>83</v>
      </c>
    </row>
    <row r="7" spans="1:5" ht="25.2" x14ac:dyDescent="0.3">
      <c r="B7" s="12" t="s">
        <v>625</v>
      </c>
      <c r="C7" s="12" t="s">
        <v>421</v>
      </c>
      <c r="D7" s="13" t="s">
        <v>86</v>
      </c>
      <c r="E7" s="13" t="s">
        <v>87</v>
      </c>
    </row>
    <row r="8" spans="1:5" ht="25.2" x14ac:dyDescent="0.3">
      <c r="B8" s="6" t="s">
        <v>626</v>
      </c>
      <c r="C8" s="6" t="s">
        <v>423</v>
      </c>
      <c r="D8" s="9" t="s">
        <v>82</v>
      </c>
      <c r="E8" s="9" t="s">
        <v>83</v>
      </c>
    </row>
    <row r="9" spans="1:5" ht="25.2" x14ac:dyDescent="0.3">
      <c r="B9" s="12" t="s">
        <v>627</v>
      </c>
      <c r="C9" s="12" t="s">
        <v>425</v>
      </c>
      <c r="D9" s="13" t="s">
        <v>86</v>
      </c>
      <c r="E9" s="13" t="s">
        <v>87</v>
      </c>
    </row>
    <row r="10" spans="1:5" ht="25.2" x14ac:dyDescent="0.3">
      <c r="B10" s="6" t="s">
        <v>628</v>
      </c>
      <c r="C10" s="6" t="s">
        <v>427</v>
      </c>
      <c r="D10" s="9" t="s">
        <v>47</v>
      </c>
      <c r="E10" s="9" t="s">
        <v>48</v>
      </c>
    </row>
    <row r="11" spans="1:5" ht="25.2" x14ac:dyDescent="0.3">
      <c r="B11" s="12" t="s">
        <v>629</v>
      </c>
      <c r="C11" s="12" t="s">
        <v>630</v>
      </c>
      <c r="D11" s="13" t="s">
        <v>82</v>
      </c>
      <c r="E11" s="13" t="s">
        <v>83</v>
      </c>
    </row>
    <row r="12" spans="1:5" ht="25.2" x14ac:dyDescent="0.3">
      <c r="B12" s="6" t="s">
        <v>631</v>
      </c>
      <c r="C12" s="6" t="s">
        <v>632</v>
      </c>
      <c r="D12" s="9" t="s">
        <v>210</v>
      </c>
      <c r="E12" s="9" t="s">
        <v>211</v>
      </c>
    </row>
    <row r="13" spans="1:5" ht="25.2" x14ac:dyDescent="0.3">
      <c r="B13" s="14" t="s">
        <v>52</v>
      </c>
      <c r="C13" s="14"/>
      <c r="D13" s="15" t="s">
        <v>112</v>
      </c>
      <c r="E13" s="15" t="s">
        <v>113</v>
      </c>
    </row>
  </sheetData>
  <mergeCells count="3">
    <mergeCell ref="B4:B5"/>
    <mergeCell ref="C4:C5"/>
    <mergeCell ref="D4:E4"/>
  </mergeCells>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18"/>
  <sheetViews>
    <sheetView workbookViewId="0"/>
  </sheetViews>
  <sheetFormatPr baseColWidth="10" defaultRowHeight="14.4" x14ac:dyDescent="0.3"/>
  <cols>
    <col min="2" max="2" width="9.6640625" customWidth="1"/>
    <col min="3" max="3" width="98.664062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PCI'!A1", "Zurück")</f>
        <v>Zurück</v>
      </c>
    </row>
    <row r="3" spans="1:5" x14ac:dyDescent="0.3">
      <c r="B3" s="7" t="s">
        <v>668</v>
      </c>
    </row>
    <row r="4" spans="1:5" x14ac:dyDescent="0.3">
      <c r="B4" s="25" t="s">
        <v>35</v>
      </c>
      <c r="C4" s="25" t="s">
        <v>394</v>
      </c>
      <c r="D4" s="21" t="s">
        <v>37</v>
      </c>
      <c r="E4" s="25" t="s">
        <v>37</v>
      </c>
    </row>
    <row r="5" spans="1:5" x14ac:dyDescent="0.3">
      <c r="B5" s="22"/>
      <c r="C5" s="22"/>
      <c r="D5" s="8" t="s">
        <v>38</v>
      </c>
      <c r="E5" s="8" t="s">
        <v>39</v>
      </c>
    </row>
    <row r="6" spans="1:5" ht="25.2" x14ac:dyDescent="0.3">
      <c r="B6" s="6" t="s">
        <v>634</v>
      </c>
      <c r="C6" s="6" t="s">
        <v>635</v>
      </c>
      <c r="D6" s="9" t="s">
        <v>366</v>
      </c>
      <c r="E6" s="9" t="s">
        <v>367</v>
      </c>
    </row>
    <row r="7" spans="1:5" ht="25.2" x14ac:dyDescent="0.3">
      <c r="B7" s="12" t="s">
        <v>636</v>
      </c>
      <c r="C7" s="12" t="s">
        <v>637</v>
      </c>
      <c r="D7" s="13" t="s">
        <v>248</v>
      </c>
      <c r="E7" s="13" t="s">
        <v>249</v>
      </c>
    </row>
    <row r="8" spans="1:5" ht="25.2" x14ac:dyDescent="0.3">
      <c r="B8" s="6" t="s">
        <v>638</v>
      </c>
      <c r="C8" s="6" t="s">
        <v>639</v>
      </c>
      <c r="D8" s="9" t="s">
        <v>248</v>
      </c>
      <c r="E8" s="9" t="s">
        <v>249</v>
      </c>
    </row>
    <row r="9" spans="1:5" ht="25.2" x14ac:dyDescent="0.3">
      <c r="B9" s="12" t="s">
        <v>640</v>
      </c>
      <c r="C9" s="12" t="s">
        <v>641</v>
      </c>
      <c r="D9" s="13" t="s">
        <v>212</v>
      </c>
      <c r="E9" s="13" t="s">
        <v>213</v>
      </c>
    </row>
    <row r="10" spans="1:5" ht="25.2" x14ac:dyDescent="0.3">
      <c r="B10" s="6" t="s">
        <v>642</v>
      </c>
      <c r="C10" s="6" t="s">
        <v>643</v>
      </c>
      <c r="D10" s="9" t="s">
        <v>165</v>
      </c>
      <c r="E10" s="9" t="s">
        <v>166</v>
      </c>
    </row>
    <row r="11" spans="1:5" ht="25.2" x14ac:dyDescent="0.3">
      <c r="B11" s="12" t="s">
        <v>644</v>
      </c>
      <c r="C11" s="12" t="s">
        <v>645</v>
      </c>
      <c r="D11" s="13" t="s">
        <v>646</v>
      </c>
      <c r="E11" s="13" t="s">
        <v>647</v>
      </c>
    </row>
    <row r="12" spans="1:5" ht="25.2" x14ac:dyDescent="0.3">
      <c r="B12" s="6" t="s">
        <v>648</v>
      </c>
      <c r="C12" s="6" t="s">
        <v>649</v>
      </c>
      <c r="D12" s="9" t="s">
        <v>650</v>
      </c>
      <c r="E12" s="9" t="s">
        <v>651</v>
      </c>
    </row>
    <row r="13" spans="1:5" ht="25.2" x14ac:dyDescent="0.3">
      <c r="B13" s="12" t="s">
        <v>652</v>
      </c>
      <c r="C13" s="12" t="s">
        <v>653</v>
      </c>
      <c r="D13" s="13" t="s">
        <v>654</v>
      </c>
      <c r="E13" s="13" t="s">
        <v>655</v>
      </c>
    </row>
    <row r="14" spans="1:5" ht="25.2" x14ac:dyDescent="0.3">
      <c r="B14" s="6" t="s">
        <v>656</v>
      </c>
      <c r="C14" s="6" t="s">
        <v>657</v>
      </c>
      <c r="D14" s="9" t="s">
        <v>248</v>
      </c>
      <c r="E14" s="9" t="s">
        <v>249</v>
      </c>
    </row>
    <row r="15" spans="1:5" ht="25.2" x14ac:dyDescent="0.3">
      <c r="B15" s="12" t="s">
        <v>658</v>
      </c>
      <c r="C15" s="12" t="s">
        <v>659</v>
      </c>
      <c r="D15" s="13" t="s">
        <v>212</v>
      </c>
      <c r="E15" s="13" t="s">
        <v>213</v>
      </c>
    </row>
    <row r="16" spans="1:5" ht="25.2" x14ac:dyDescent="0.3">
      <c r="B16" s="6" t="s">
        <v>660</v>
      </c>
      <c r="C16" s="6" t="s">
        <v>661</v>
      </c>
      <c r="D16" s="9" t="s">
        <v>646</v>
      </c>
      <c r="E16" s="9" t="s">
        <v>647</v>
      </c>
    </row>
    <row r="17" spans="2:5" ht="25.2" x14ac:dyDescent="0.3">
      <c r="B17" s="12" t="s">
        <v>662</v>
      </c>
      <c r="C17" s="12" t="s">
        <v>663</v>
      </c>
      <c r="D17" s="13" t="s">
        <v>664</v>
      </c>
      <c r="E17" s="13" t="s">
        <v>665</v>
      </c>
    </row>
    <row r="18" spans="2:5" ht="25.2" x14ac:dyDescent="0.3">
      <c r="B18" s="10" t="s">
        <v>52</v>
      </c>
      <c r="C18" s="10"/>
      <c r="D18" s="11" t="s">
        <v>666</v>
      </c>
      <c r="E18" s="11" t="s">
        <v>667</v>
      </c>
    </row>
  </sheetData>
  <mergeCells count="3">
    <mergeCell ref="B4:B5"/>
    <mergeCell ref="C4:C5"/>
    <mergeCell ref="D4:E4"/>
  </mergeCells>
  <pageMargins left="0.7" right="0.7" top="0.75" bottom="0.75" header="0.3" footer="0.3"/>
  <pageSetup paperSize="9" orientation="portrait" horizontalDpi="300" verticalDpi="300"/>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dimension ref="A1:G13"/>
  <sheetViews>
    <sheetView workbookViewId="0"/>
  </sheetViews>
  <sheetFormatPr baseColWidth="10" defaultRowHeight="14.4" x14ac:dyDescent="0.3"/>
  <cols>
    <col min="2" max="2" width="9.6640625" customWidth="1"/>
    <col min="3" max="3" width="65.88671875"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NET-PNTX'!A1", "Zurück")</f>
        <v>Zurück</v>
      </c>
    </row>
    <row r="3" spans="1:7" x14ac:dyDescent="0.3">
      <c r="B3" s="7" t="s">
        <v>1222</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624</v>
      </c>
      <c r="C6" s="6" t="s">
        <v>419</v>
      </c>
      <c r="D6" s="9" t="s">
        <v>83</v>
      </c>
      <c r="E6" s="9" t="s">
        <v>82</v>
      </c>
      <c r="F6" s="9" t="s">
        <v>83</v>
      </c>
      <c r="G6" s="9" t="s">
        <v>83</v>
      </c>
    </row>
    <row r="7" spans="1:7" ht="25.2" x14ac:dyDescent="0.3">
      <c r="B7" s="12" t="s">
        <v>625</v>
      </c>
      <c r="C7" s="12" t="s">
        <v>421</v>
      </c>
      <c r="D7" s="13" t="s">
        <v>87</v>
      </c>
      <c r="E7" s="13" t="s">
        <v>86</v>
      </c>
      <c r="F7" s="13" t="s">
        <v>87</v>
      </c>
      <c r="G7" s="13" t="s">
        <v>87</v>
      </c>
    </row>
    <row r="8" spans="1:7" ht="25.2" x14ac:dyDescent="0.3">
      <c r="B8" s="6" t="s">
        <v>626</v>
      </c>
      <c r="C8" s="6" t="s">
        <v>423</v>
      </c>
      <c r="D8" s="9" t="s">
        <v>83</v>
      </c>
      <c r="E8" s="9" t="s">
        <v>82</v>
      </c>
      <c r="F8" s="9" t="s">
        <v>83</v>
      </c>
      <c r="G8" s="9" t="s">
        <v>83</v>
      </c>
    </row>
    <row r="9" spans="1:7" ht="25.2" x14ac:dyDescent="0.3">
      <c r="B9" s="12" t="s">
        <v>627</v>
      </c>
      <c r="C9" s="12" t="s">
        <v>425</v>
      </c>
      <c r="D9" s="13" t="s">
        <v>87</v>
      </c>
      <c r="E9" s="13" t="s">
        <v>86</v>
      </c>
      <c r="F9" s="13" t="s">
        <v>87</v>
      </c>
      <c r="G9" s="13" t="s">
        <v>87</v>
      </c>
    </row>
    <row r="10" spans="1:7" ht="25.2" x14ac:dyDescent="0.3">
      <c r="B10" s="6" t="s">
        <v>628</v>
      </c>
      <c r="C10" s="6" t="s">
        <v>427</v>
      </c>
      <c r="D10" s="9" t="s">
        <v>48</v>
      </c>
      <c r="E10" s="9" t="s">
        <v>47</v>
      </c>
      <c r="F10" s="9" t="s">
        <v>48</v>
      </c>
      <c r="G10" s="9" t="s">
        <v>48</v>
      </c>
    </row>
    <row r="11" spans="1:7" ht="25.2" x14ac:dyDescent="0.3">
      <c r="B11" s="12" t="s">
        <v>629</v>
      </c>
      <c r="C11" s="12" t="s">
        <v>630</v>
      </c>
      <c r="D11" s="13" t="s">
        <v>83</v>
      </c>
      <c r="E11" s="13" t="s">
        <v>82</v>
      </c>
      <c r="F11" s="13" t="s">
        <v>83</v>
      </c>
      <c r="G11" s="13" t="s">
        <v>83</v>
      </c>
    </row>
    <row r="12" spans="1:7" ht="25.2" x14ac:dyDescent="0.3">
      <c r="B12" s="6" t="s">
        <v>631</v>
      </c>
      <c r="C12" s="6" t="s">
        <v>632</v>
      </c>
      <c r="D12" s="9" t="s">
        <v>211</v>
      </c>
      <c r="E12" s="9" t="s">
        <v>210</v>
      </c>
      <c r="F12" s="9" t="s">
        <v>211</v>
      </c>
      <c r="G12" s="9" t="s">
        <v>211</v>
      </c>
    </row>
    <row r="13" spans="1:7" x14ac:dyDescent="0.3">
      <c r="B13"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NET-PNTX'!A1", "Zurück")</f>
        <v>Zurück</v>
      </c>
    </row>
  </sheetData>
  <pageMargins left="0.7" right="0.7" top="0.75" bottom="0.75" header="0.3" footer="0.3"/>
  <pageSetup paperSize="9" orientation="portrait" horizontalDpi="300" verticalDpi="300"/>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dimension ref="A1:G12"/>
  <sheetViews>
    <sheetView workbookViewId="0"/>
  </sheetViews>
  <sheetFormatPr baseColWidth="10" defaultRowHeight="14.4" x14ac:dyDescent="0.3"/>
  <cols>
    <col min="2" max="2" width="9.6640625" customWidth="1"/>
    <col min="3" max="3" width="65.8867187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NET-PNTX'!A1", "Zurück")</f>
        <v>Zurück</v>
      </c>
    </row>
    <row r="3" spans="1:7" x14ac:dyDescent="0.3">
      <c r="B3" s="7" t="s">
        <v>1912</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624</v>
      </c>
      <c r="C6" s="6" t="s">
        <v>419</v>
      </c>
      <c r="D6" s="9" t="s">
        <v>1586</v>
      </c>
      <c r="E6" s="9" t="s">
        <v>83</v>
      </c>
      <c r="F6" s="9" t="s">
        <v>83</v>
      </c>
      <c r="G6" s="9" t="s">
        <v>1019</v>
      </c>
    </row>
    <row r="7" spans="1:7" ht="25.2" x14ac:dyDescent="0.3">
      <c r="B7" s="12" t="s">
        <v>625</v>
      </c>
      <c r="C7" s="12" t="s">
        <v>421</v>
      </c>
      <c r="D7" s="13" t="s">
        <v>1587</v>
      </c>
      <c r="E7" s="13" t="s">
        <v>87</v>
      </c>
      <c r="F7" s="13" t="s">
        <v>86</v>
      </c>
      <c r="G7" s="13" t="s">
        <v>87</v>
      </c>
    </row>
    <row r="8" spans="1:7" ht="25.2" x14ac:dyDescent="0.3">
      <c r="B8" s="6" t="s">
        <v>626</v>
      </c>
      <c r="C8" s="6" t="s">
        <v>423</v>
      </c>
      <c r="D8" s="9" t="s">
        <v>1586</v>
      </c>
      <c r="E8" s="9" t="s">
        <v>83</v>
      </c>
      <c r="F8" s="9" t="s">
        <v>83</v>
      </c>
      <c r="G8" s="9" t="s">
        <v>83</v>
      </c>
    </row>
    <row r="9" spans="1:7" ht="25.2" x14ac:dyDescent="0.3">
      <c r="B9" s="12" t="s">
        <v>627</v>
      </c>
      <c r="C9" s="12" t="s">
        <v>425</v>
      </c>
      <c r="D9" s="13" t="s">
        <v>1587</v>
      </c>
      <c r="E9" s="13" t="s">
        <v>87</v>
      </c>
      <c r="F9" s="13" t="s">
        <v>87</v>
      </c>
      <c r="G9" s="13" t="s">
        <v>87</v>
      </c>
    </row>
    <row r="10" spans="1:7" ht="25.2" x14ac:dyDescent="0.3">
      <c r="B10" s="6" t="s">
        <v>628</v>
      </c>
      <c r="C10" s="6" t="s">
        <v>427</v>
      </c>
      <c r="D10" s="9" t="s">
        <v>1579</v>
      </c>
      <c r="E10" s="9" t="s">
        <v>48</v>
      </c>
      <c r="F10" s="9" t="s">
        <v>48</v>
      </c>
      <c r="G10" s="9" t="s">
        <v>48</v>
      </c>
    </row>
    <row r="11" spans="1:7" ht="25.2" x14ac:dyDescent="0.3">
      <c r="B11" s="12" t="s">
        <v>629</v>
      </c>
      <c r="C11" s="12" t="s">
        <v>630</v>
      </c>
      <c r="D11" s="13" t="s">
        <v>1586</v>
      </c>
      <c r="E11" s="13" t="s">
        <v>83</v>
      </c>
      <c r="F11" s="13" t="s">
        <v>83</v>
      </c>
      <c r="G11" s="13" t="s">
        <v>1019</v>
      </c>
    </row>
    <row r="12" spans="1:7" ht="25.2" x14ac:dyDescent="0.3">
      <c r="B12" s="6" t="s">
        <v>631</v>
      </c>
      <c r="C12" s="6" t="s">
        <v>632</v>
      </c>
      <c r="D12" s="9" t="s">
        <v>1683</v>
      </c>
      <c r="E12" s="9" t="s">
        <v>211</v>
      </c>
      <c r="F12" s="9" t="s">
        <v>1007</v>
      </c>
      <c r="G12" s="9" t="s">
        <v>1007</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NET-PNTX'!A1", "Zurück")</f>
        <v>Zurück</v>
      </c>
    </row>
  </sheetData>
  <pageMargins left="0.7" right="0.7" top="0.75" bottom="0.75" header="0.3" footer="0.3"/>
  <pageSetup paperSize="9" orientation="portrait" horizontalDpi="300" verticalDpi="300"/>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dimension ref="A1:H12"/>
  <sheetViews>
    <sheetView workbookViewId="0"/>
  </sheetViews>
  <sheetFormatPr baseColWidth="10" defaultRowHeight="14.4" x14ac:dyDescent="0.3"/>
  <cols>
    <col min="2" max="2" width="9.6640625" customWidth="1"/>
    <col min="3" max="3" width="65.8867187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NET-PNTX'!A1", "Zurück")</f>
        <v>Zurück</v>
      </c>
    </row>
    <row r="3" spans="1:8" x14ac:dyDescent="0.3">
      <c r="B3" s="7" t="s">
        <v>2509</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624</v>
      </c>
      <c r="C6" s="6" t="s">
        <v>419</v>
      </c>
      <c r="D6" s="9" t="s">
        <v>1586</v>
      </c>
      <c r="E6" s="9" t="s">
        <v>83</v>
      </c>
      <c r="F6" s="9" t="s">
        <v>1019</v>
      </c>
      <c r="G6" s="9" t="s">
        <v>83</v>
      </c>
      <c r="H6" s="9" t="s">
        <v>83</v>
      </c>
    </row>
    <row r="7" spans="1:8" ht="25.2" x14ac:dyDescent="0.3">
      <c r="B7" s="12" t="s">
        <v>625</v>
      </c>
      <c r="C7" s="12" t="s">
        <v>421</v>
      </c>
      <c r="D7" s="13" t="s">
        <v>1587</v>
      </c>
      <c r="E7" s="13" t="s">
        <v>87</v>
      </c>
      <c r="F7" s="13" t="s">
        <v>87</v>
      </c>
      <c r="G7" s="13" t="s">
        <v>87</v>
      </c>
      <c r="H7" s="13" t="s">
        <v>87</v>
      </c>
    </row>
    <row r="8" spans="1:8" ht="25.2" x14ac:dyDescent="0.3">
      <c r="B8" s="6" t="s">
        <v>626</v>
      </c>
      <c r="C8" s="6" t="s">
        <v>423</v>
      </c>
      <c r="D8" s="9" t="s">
        <v>1586</v>
      </c>
      <c r="E8" s="9" t="s">
        <v>83</v>
      </c>
      <c r="F8" s="9" t="s">
        <v>83</v>
      </c>
      <c r="G8" s="9" t="s">
        <v>83</v>
      </c>
      <c r="H8" s="9" t="s">
        <v>83</v>
      </c>
    </row>
    <row r="9" spans="1:8" ht="25.2" x14ac:dyDescent="0.3">
      <c r="B9" s="12" t="s">
        <v>627</v>
      </c>
      <c r="C9" s="12" t="s">
        <v>425</v>
      </c>
      <c r="D9" s="13" t="s">
        <v>1587</v>
      </c>
      <c r="E9" s="13" t="s">
        <v>87</v>
      </c>
      <c r="F9" s="13" t="s">
        <v>87</v>
      </c>
      <c r="G9" s="13" t="s">
        <v>87</v>
      </c>
      <c r="H9" s="13" t="s">
        <v>87</v>
      </c>
    </row>
    <row r="10" spans="1:8" ht="25.2" x14ac:dyDescent="0.3">
      <c r="B10" s="6" t="s">
        <v>628</v>
      </c>
      <c r="C10" s="6" t="s">
        <v>427</v>
      </c>
      <c r="D10" s="9" t="s">
        <v>1579</v>
      </c>
      <c r="E10" s="9" t="s">
        <v>48</v>
      </c>
      <c r="F10" s="9" t="s">
        <v>48</v>
      </c>
      <c r="G10" s="9" t="s">
        <v>965</v>
      </c>
      <c r="H10" s="9" t="s">
        <v>48</v>
      </c>
    </row>
    <row r="11" spans="1:8" ht="25.2" x14ac:dyDescent="0.3">
      <c r="B11" s="12" t="s">
        <v>629</v>
      </c>
      <c r="C11" s="12" t="s">
        <v>630</v>
      </c>
      <c r="D11" s="13" t="s">
        <v>1586</v>
      </c>
      <c r="E11" s="13" t="s">
        <v>83</v>
      </c>
      <c r="F11" s="13" t="s">
        <v>83</v>
      </c>
      <c r="G11" s="13" t="s">
        <v>83</v>
      </c>
      <c r="H11" s="13" t="s">
        <v>83</v>
      </c>
    </row>
    <row r="12" spans="1:8" ht="25.2" x14ac:dyDescent="0.3">
      <c r="B12" s="6" t="s">
        <v>631</v>
      </c>
      <c r="C12" s="6" t="s">
        <v>632</v>
      </c>
      <c r="D12" s="9" t="s">
        <v>1683</v>
      </c>
      <c r="E12" s="9" t="s">
        <v>211</v>
      </c>
      <c r="F12" s="9" t="s">
        <v>211</v>
      </c>
      <c r="G12" s="9" t="s">
        <v>211</v>
      </c>
      <c r="H12" s="9" t="s">
        <v>1007</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NET-PNTX'!A1", "Zurück")</f>
        <v>Zurück</v>
      </c>
    </row>
  </sheetData>
  <pageMargins left="0.7" right="0.7" top="0.75" bottom="0.75" header="0.3" footer="0.3"/>
  <pageSetup paperSize="9" orientation="portrait" horizontalDpi="300" verticalDpi="300"/>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dimension ref="A1:H12"/>
  <sheetViews>
    <sheetView workbookViewId="0"/>
  </sheetViews>
  <sheetFormatPr baseColWidth="10" defaultRowHeight="14.4" x14ac:dyDescent="0.3"/>
  <cols>
    <col min="2" max="2" width="9.6640625" customWidth="1"/>
    <col min="3" max="3" width="65.8867187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NET-PNTX'!A1", "Zurück")</f>
        <v>Zurück</v>
      </c>
    </row>
    <row r="3" spans="1:8" x14ac:dyDescent="0.3">
      <c r="B3" s="7" t="s">
        <v>3043</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624</v>
      </c>
      <c r="C6" s="6" t="s">
        <v>419</v>
      </c>
      <c r="D6" s="9" t="s">
        <v>1586</v>
      </c>
      <c r="E6" s="9" t="s">
        <v>83</v>
      </c>
      <c r="F6" s="9" t="s">
        <v>83</v>
      </c>
      <c r="G6" s="9" t="s">
        <v>83</v>
      </c>
      <c r="H6" s="9" t="s">
        <v>83</v>
      </c>
    </row>
    <row r="7" spans="1:8" ht="25.2" x14ac:dyDescent="0.3">
      <c r="B7" s="12" t="s">
        <v>625</v>
      </c>
      <c r="C7" s="12" t="s">
        <v>421</v>
      </c>
      <c r="D7" s="13" t="s">
        <v>1587</v>
      </c>
      <c r="E7" s="13" t="s">
        <v>87</v>
      </c>
      <c r="F7" s="13" t="s">
        <v>87</v>
      </c>
      <c r="G7" s="13" t="s">
        <v>87</v>
      </c>
      <c r="H7" s="13" t="s">
        <v>87</v>
      </c>
    </row>
    <row r="8" spans="1:8" ht="25.2" x14ac:dyDescent="0.3">
      <c r="B8" s="6" t="s">
        <v>626</v>
      </c>
      <c r="C8" s="6" t="s">
        <v>423</v>
      </c>
      <c r="D8" s="9" t="s">
        <v>1586</v>
      </c>
      <c r="E8" s="9" t="s">
        <v>83</v>
      </c>
      <c r="F8" s="9" t="s">
        <v>83</v>
      </c>
      <c r="G8" s="9" t="s">
        <v>83</v>
      </c>
      <c r="H8" s="9" t="s">
        <v>82</v>
      </c>
    </row>
    <row r="9" spans="1:8" ht="25.2" x14ac:dyDescent="0.3">
      <c r="B9" s="12" t="s">
        <v>627</v>
      </c>
      <c r="C9" s="12" t="s">
        <v>425</v>
      </c>
      <c r="D9" s="13" t="s">
        <v>1587</v>
      </c>
      <c r="E9" s="13" t="s">
        <v>87</v>
      </c>
      <c r="F9" s="13" t="s">
        <v>87</v>
      </c>
      <c r="G9" s="13" t="s">
        <v>87</v>
      </c>
      <c r="H9" s="13" t="s">
        <v>86</v>
      </c>
    </row>
    <row r="10" spans="1:8" ht="25.2" x14ac:dyDescent="0.3">
      <c r="B10" s="6" t="s">
        <v>628</v>
      </c>
      <c r="C10" s="6" t="s">
        <v>427</v>
      </c>
      <c r="D10" s="9" t="s">
        <v>1579</v>
      </c>
      <c r="E10" s="9" t="s">
        <v>965</v>
      </c>
      <c r="F10" s="9" t="s">
        <v>48</v>
      </c>
      <c r="G10" s="9" t="s">
        <v>48</v>
      </c>
      <c r="H10" s="9" t="s">
        <v>48</v>
      </c>
    </row>
    <row r="11" spans="1:8" ht="25.2" x14ac:dyDescent="0.3">
      <c r="B11" s="12" t="s">
        <v>629</v>
      </c>
      <c r="C11" s="12" t="s">
        <v>630</v>
      </c>
      <c r="D11" s="13" t="s">
        <v>1586</v>
      </c>
      <c r="E11" s="13" t="s">
        <v>83</v>
      </c>
      <c r="F11" s="13" t="s">
        <v>83</v>
      </c>
      <c r="G11" s="13" t="s">
        <v>83</v>
      </c>
      <c r="H11" s="13" t="s">
        <v>1019</v>
      </c>
    </row>
    <row r="12" spans="1:8" ht="25.2" x14ac:dyDescent="0.3">
      <c r="B12" s="6" t="s">
        <v>631</v>
      </c>
      <c r="C12" s="6" t="s">
        <v>632</v>
      </c>
      <c r="D12" s="9" t="s">
        <v>1683</v>
      </c>
      <c r="E12" s="9" t="s">
        <v>211</v>
      </c>
      <c r="F12" s="9" t="s">
        <v>211</v>
      </c>
      <c r="G12" s="9" t="s">
        <v>211</v>
      </c>
      <c r="H12" s="9" t="s">
        <v>211</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NET-PNTX'!A1", "Zurück")</f>
        <v>Zurück</v>
      </c>
    </row>
  </sheetData>
  <pageMargins left="0.7" right="0.7" top="0.75" bottom="0.75" header="0.3" footer="0.3"/>
  <pageSetup paperSize="9" orientation="portrait" horizontalDpi="300" verticalDpi="300"/>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dimension ref="A1:G12"/>
  <sheetViews>
    <sheetView workbookViewId="0"/>
  </sheetViews>
  <sheetFormatPr baseColWidth="10" defaultRowHeight="14.4" x14ac:dyDescent="0.3"/>
  <cols>
    <col min="2" max="2" width="9.6640625" customWidth="1"/>
    <col min="3" max="3" width="65.886718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NET-PNTX'!A1", "Zurück")</f>
        <v>Zurück</v>
      </c>
    </row>
    <row r="3" spans="1:7" x14ac:dyDescent="0.3">
      <c r="B3" s="7" t="s">
        <v>3346</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624</v>
      </c>
      <c r="C6" s="6" t="s">
        <v>419</v>
      </c>
      <c r="D6" s="9" t="s">
        <v>87</v>
      </c>
      <c r="E6" s="9" t="s">
        <v>87</v>
      </c>
      <c r="F6" s="9" t="s">
        <v>87</v>
      </c>
      <c r="G6" s="9" t="s">
        <v>87</v>
      </c>
    </row>
    <row r="7" spans="1:7" ht="25.2" x14ac:dyDescent="0.3">
      <c r="B7" s="12" t="s">
        <v>625</v>
      </c>
      <c r="C7" s="12" t="s">
        <v>421</v>
      </c>
      <c r="D7" s="13" t="s">
        <v>87</v>
      </c>
      <c r="E7" s="13" t="s">
        <v>51</v>
      </c>
      <c r="F7" s="13" t="s">
        <v>87</v>
      </c>
      <c r="G7" s="13" t="s">
        <v>51</v>
      </c>
    </row>
    <row r="8" spans="1:7" ht="25.2" x14ac:dyDescent="0.3">
      <c r="B8" s="6" t="s">
        <v>626</v>
      </c>
      <c r="C8" s="6" t="s">
        <v>423</v>
      </c>
      <c r="D8" s="9" t="s">
        <v>51</v>
      </c>
      <c r="E8" s="9" t="s">
        <v>83</v>
      </c>
      <c r="F8" s="9" t="s">
        <v>51</v>
      </c>
      <c r="G8" s="9" t="s">
        <v>83</v>
      </c>
    </row>
    <row r="9" spans="1:7" ht="25.2" x14ac:dyDescent="0.3">
      <c r="B9" s="12" t="s">
        <v>627</v>
      </c>
      <c r="C9" s="12" t="s">
        <v>425</v>
      </c>
      <c r="D9" s="13" t="s">
        <v>51</v>
      </c>
      <c r="E9" s="13" t="s">
        <v>87</v>
      </c>
      <c r="F9" s="13" t="s">
        <v>51</v>
      </c>
      <c r="G9" s="13" t="s">
        <v>87</v>
      </c>
    </row>
    <row r="10" spans="1:7" ht="25.2" x14ac:dyDescent="0.3">
      <c r="B10" s="6" t="s">
        <v>628</v>
      </c>
      <c r="C10" s="6" t="s">
        <v>427</v>
      </c>
      <c r="D10" s="9" t="s">
        <v>51</v>
      </c>
      <c r="E10" s="9" t="s">
        <v>83</v>
      </c>
      <c r="F10" s="9" t="s">
        <v>51</v>
      </c>
      <c r="G10" s="9" t="s">
        <v>83</v>
      </c>
    </row>
    <row r="11" spans="1:7" ht="25.2" x14ac:dyDescent="0.3">
      <c r="B11" s="12" t="s">
        <v>629</v>
      </c>
      <c r="C11" s="12" t="s">
        <v>630</v>
      </c>
      <c r="D11" s="13" t="s">
        <v>87</v>
      </c>
      <c r="E11" s="13" t="s">
        <v>87</v>
      </c>
      <c r="F11" s="13" t="s">
        <v>87</v>
      </c>
      <c r="G11" s="13" t="s">
        <v>87</v>
      </c>
    </row>
    <row r="12" spans="1:7" ht="25.2" x14ac:dyDescent="0.3">
      <c r="B12" s="6" t="s">
        <v>631</v>
      </c>
      <c r="C12" s="6" t="s">
        <v>632</v>
      </c>
      <c r="D12" s="9" t="s">
        <v>83</v>
      </c>
      <c r="E12" s="9" t="s">
        <v>87</v>
      </c>
      <c r="F12" s="9" t="s">
        <v>83</v>
      </c>
      <c r="G12" s="9" t="s">
        <v>87</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dimension ref="A1:I7"/>
  <sheetViews>
    <sheetView workbookViewId="0"/>
  </sheetViews>
  <sheetFormatPr baseColWidth="10" defaultRowHeight="14.4" x14ac:dyDescent="0.3"/>
  <cols>
    <col min="2" max="2" width="9.6640625" customWidth="1"/>
    <col min="3" max="3" width="40.6640625" customWidth="1"/>
    <col min="4" max="4" width="35.6640625" customWidth="1"/>
    <col min="5" max="5" width="33.6640625" customWidth="1"/>
    <col min="6" max="6" width="20.6640625" customWidth="1"/>
    <col min="7" max="7" width="19.6640625" customWidth="1"/>
    <col min="8" max="8" width="31.6640625" customWidth="1"/>
    <col min="9" max="9" width="24.6640625" customWidth="1"/>
  </cols>
  <sheetData>
    <row r="1" spans="1:9" x14ac:dyDescent="0.3">
      <c r="A1" s="2" t="str">
        <f>HYPERLINK("#'Auswahl Auswertungsmodul'!A1", "Zurück zum Start")</f>
        <v>Zurück zum Start</v>
      </c>
    </row>
    <row r="2" spans="1:9" x14ac:dyDescent="0.3">
      <c r="A2" s="2" t="str">
        <f>HYPERLINK("#'Auswahl NET-PNTX'!A1", "Zurück")</f>
        <v>Zurück</v>
      </c>
    </row>
    <row r="3" spans="1:9" x14ac:dyDescent="0.3">
      <c r="B3" s="7" t="s">
        <v>4439</v>
      </c>
    </row>
    <row r="4" spans="1:9" x14ac:dyDescent="0.3">
      <c r="B4" s="4" t="s">
        <v>35</v>
      </c>
      <c r="C4" s="4" t="s">
        <v>394</v>
      </c>
      <c r="D4" s="19" t="s">
        <v>4423</v>
      </c>
      <c r="E4" s="19" t="s">
        <v>4424</v>
      </c>
      <c r="F4" s="19" t="s">
        <v>4425</v>
      </c>
      <c r="G4" s="19" t="s">
        <v>4426</v>
      </c>
      <c r="H4" s="19" t="s">
        <v>4427</v>
      </c>
      <c r="I4" s="19" t="s">
        <v>4428</v>
      </c>
    </row>
    <row r="5" spans="1:9" x14ac:dyDescent="0.3">
      <c r="B5" s="6" t="s">
        <v>625</v>
      </c>
      <c r="C5" s="6" t="s">
        <v>421</v>
      </c>
      <c r="D5" s="9" t="s">
        <v>1683</v>
      </c>
      <c r="E5" s="9" t="s">
        <v>1580</v>
      </c>
      <c r="F5" s="9" t="s">
        <v>1580</v>
      </c>
      <c r="G5" s="9" t="s">
        <v>1580</v>
      </c>
      <c r="H5" s="9" t="s">
        <v>1580</v>
      </c>
      <c r="I5" s="9" t="s">
        <v>1580</v>
      </c>
    </row>
    <row r="6" spans="1:9" x14ac:dyDescent="0.3">
      <c r="B6" s="12" t="s">
        <v>626</v>
      </c>
      <c r="C6" s="12" t="s">
        <v>423</v>
      </c>
      <c r="D6" s="13" t="s">
        <v>1587</v>
      </c>
      <c r="E6" s="13" t="s">
        <v>1580</v>
      </c>
      <c r="F6" s="13" t="s">
        <v>1580</v>
      </c>
      <c r="G6" s="13" t="s">
        <v>1580</v>
      </c>
      <c r="H6" s="13" t="s">
        <v>1580</v>
      </c>
      <c r="I6" s="13" t="s">
        <v>1580</v>
      </c>
    </row>
    <row r="7" spans="1:9" x14ac:dyDescent="0.3">
      <c r="B7" s="6" t="s">
        <v>631</v>
      </c>
      <c r="C7" s="6" t="s">
        <v>632</v>
      </c>
      <c r="D7" s="9" t="s">
        <v>1587</v>
      </c>
      <c r="E7" s="9" t="s">
        <v>1580</v>
      </c>
      <c r="F7" s="9" t="s">
        <v>1580</v>
      </c>
      <c r="G7" s="9" t="s">
        <v>1580</v>
      </c>
      <c r="H7" s="9" t="s">
        <v>1587</v>
      </c>
      <c r="I7" s="9" t="s">
        <v>1580</v>
      </c>
    </row>
  </sheetData>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14"/>
  <sheetViews>
    <sheetView workbookViewId="0"/>
  </sheetViews>
  <sheetFormatPr baseColWidth="10" defaultRowHeight="14.4" x14ac:dyDescent="0.3"/>
  <cols>
    <col min="2" max="2" width="9.6640625" customWidth="1"/>
    <col min="3" max="3" width="44.4414062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PCI'!A1", "Zurück")</f>
        <v>Zurück</v>
      </c>
    </row>
    <row r="3" spans="1:5" x14ac:dyDescent="0.3">
      <c r="B3" s="7" t="s">
        <v>189</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168</v>
      </c>
      <c r="C7" s="6" t="s">
        <v>169</v>
      </c>
      <c r="D7" s="9" t="s">
        <v>170</v>
      </c>
      <c r="E7" s="9" t="s">
        <v>171</v>
      </c>
    </row>
    <row r="8" spans="1:5" ht="25.2" x14ac:dyDescent="0.3">
      <c r="B8" s="6" t="s">
        <v>172</v>
      </c>
      <c r="C8" s="6" t="s">
        <v>173</v>
      </c>
      <c r="D8" s="9" t="s">
        <v>174</v>
      </c>
      <c r="E8" s="9" t="s">
        <v>175</v>
      </c>
    </row>
    <row r="9" spans="1:5" ht="25.2" x14ac:dyDescent="0.3">
      <c r="B9" s="6" t="s">
        <v>176</v>
      </c>
      <c r="C9" s="6" t="s">
        <v>177</v>
      </c>
      <c r="D9" s="9" t="s">
        <v>178</v>
      </c>
      <c r="E9" s="9" t="s">
        <v>179</v>
      </c>
    </row>
    <row r="10" spans="1:5" x14ac:dyDescent="0.3">
      <c r="B10" s="23" t="s">
        <v>40</v>
      </c>
      <c r="C10" s="23"/>
      <c r="D10" s="29"/>
      <c r="E10" s="29"/>
    </row>
    <row r="11" spans="1:5" ht="25.2" x14ac:dyDescent="0.3">
      <c r="B11" s="6" t="s">
        <v>180</v>
      </c>
      <c r="C11" s="6" t="s">
        <v>42</v>
      </c>
      <c r="D11" s="9" t="s">
        <v>181</v>
      </c>
      <c r="E11" s="9" t="s">
        <v>182</v>
      </c>
    </row>
    <row r="12" spans="1:5" ht="25.2" x14ac:dyDescent="0.3">
      <c r="B12" s="6" t="s">
        <v>183</v>
      </c>
      <c r="C12" s="6" t="s">
        <v>46</v>
      </c>
      <c r="D12" s="9" t="s">
        <v>184</v>
      </c>
      <c r="E12" s="9" t="s">
        <v>185</v>
      </c>
    </row>
    <row r="13" spans="1:5" ht="25.2" x14ac:dyDescent="0.3">
      <c r="B13" s="6" t="s">
        <v>186</v>
      </c>
      <c r="C13" s="6" t="s">
        <v>50</v>
      </c>
      <c r="D13" s="9" t="s">
        <v>94</v>
      </c>
      <c r="E13" s="9" t="s">
        <v>95</v>
      </c>
    </row>
    <row r="14" spans="1:5" ht="25.2" x14ac:dyDescent="0.3">
      <c r="B14" s="10" t="s">
        <v>52</v>
      </c>
      <c r="C14" s="10"/>
      <c r="D14" s="11" t="s">
        <v>187</v>
      </c>
      <c r="E14" s="11" t="s">
        <v>188</v>
      </c>
    </row>
  </sheetData>
  <mergeCells count="5">
    <mergeCell ref="B4:B5"/>
    <mergeCell ref="C4:C5"/>
    <mergeCell ref="D4:E4"/>
    <mergeCell ref="B6:E6"/>
    <mergeCell ref="B10:E10"/>
  </mergeCells>
  <pageMargins left="0.7" right="0.7" top="0.75" bottom="0.75" header="0.3" footer="0.3"/>
  <pageSetup paperSize="9" orientation="portrait" horizontalDpi="300" verticalDpi="300"/>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dimension ref="A1:K20"/>
  <sheetViews>
    <sheetView workbookViewId="0"/>
  </sheetViews>
  <sheetFormatPr baseColWidth="10" defaultRowHeight="14.4" x14ac:dyDescent="0.3"/>
  <cols>
    <col min="2" max="2" width="9.6640625" customWidth="1"/>
    <col min="3" max="3" width="65.886718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NET-PNTX'!A1", "Zurück")</f>
        <v>Zurück</v>
      </c>
    </row>
    <row r="3" spans="1:11" x14ac:dyDescent="0.3">
      <c r="B3" s="7" t="s">
        <v>4498</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624</v>
      </c>
      <c r="C6" s="6" t="s">
        <v>419</v>
      </c>
      <c r="D6" s="6" t="s">
        <v>1621</v>
      </c>
      <c r="E6" s="9" t="s">
        <v>1580</v>
      </c>
      <c r="F6" s="9" t="s">
        <v>1580</v>
      </c>
      <c r="G6" s="9" t="s">
        <v>1580</v>
      </c>
      <c r="H6" s="9" t="s">
        <v>1580</v>
      </c>
      <c r="I6" s="9" t="s">
        <v>1580</v>
      </c>
      <c r="J6" s="9" t="s">
        <v>1580</v>
      </c>
      <c r="K6" s="9" t="s">
        <v>1580</v>
      </c>
    </row>
    <row r="7" spans="1:11" x14ac:dyDescent="0.3">
      <c r="B7" s="6" t="s">
        <v>624</v>
      </c>
      <c r="C7" s="6" t="s">
        <v>419</v>
      </c>
      <c r="D7" s="6" t="s">
        <v>4452</v>
      </c>
      <c r="E7" s="9" t="s">
        <v>1580</v>
      </c>
      <c r="F7" s="9" t="s">
        <v>1580</v>
      </c>
      <c r="G7" s="9" t="s">
        <v>1580</v>
      </c>
      <c r="H7" s="9" t="s">
        <v>1580</v>
      </c>
      <c r="I7" s="9" t="s">
        <v>1580</v>
      </c>
      <c r="J7" s="9" t="s">
        <v>1580</v>
      </c>
      <c r="K7" s="9" t="s">
        <v>1580</v>
      </c>
    </row>
    <row r="8" spans="1:11" x14ac:dyDescent="0.3">
      <c r="B8" s="6" t="s">
        <v>625</v>
      </c>
      <c r="C8" s="6" t="s">
        <v>421</v>
      </c>
      <c r="D8" s="6" t="s">
        <v>1621</v>
      </c>
      <c r="E8" s="9" t="s">
        <v>1580</v>
      </c>
      <c r="F8" s="9" t="s">
        <v>1580</v>
      </c>
      <c r="G8" s="9" t="s">
        <v>1580</v>
      </c>
      <c r="H8" s="9" t="s">
        <v>1580</v>
      </c>
      <c r="I8" s="9" t="s">
        <v>1580</v>
      </c>
      <c r="J8" s="9" t="s">
        <v>1580</v>
      </c>
      <c r="K8" s="9" t="s">
        <v>1580</v>
      </c>
    </row>
    <row r="9" spans="1:11" x14ac:dyDescent="0.3">
      <c r="B9" s="6" t="s">
        <v>625</v>
      </c>
      <c r="C9" s="6" t="s">
        <v>421</v>
      </c>
      <c r="D9" s="6" t="s">
        <v>4452</v>
      </c>
      <c r="E9" s="9" t="s">
        <v>1580</v>
      </c>
      <c r="F9" s="9" t="s">
        <v>1580</v>
      </c>
      <c r="G9" s="9" t="s">
        <v>1580</v>
      </c>
      <c r="H9" s="9" t="s">
        <v>1580</v>
      </c>
      <c r="I9" s="9" t="s">
        <v>1580</v>
      </c>
      <c r="J9" s="9" t="s">
        <v>1580</v>
      </c>
      <c r="K9" s="9" t="s">
        <v>1580</v>
      </c>
    </row>
    <row r="10" spans="1:11" x14ac:dyDescent="0.3">
      <c r="B10" s="6" t="s">
        <v>626</v>
      </c>
      <c r="C10" s="6" t="s">
        <v>423</v>
      </c>
      <c r="D10" s="6" t="s">
        <v>1621</v>
      </c>
      <c r="E10" s="9" t="s">
        <v>1580</v>
      </c>
      <c r="F10" s="9" t="s">
        <v>1580</v>
      </c>
      <c r="G10" s="9" t="s">
        <v>1580</v>
      </c>
      <c r="H10" s="9" t="s">
        <v>1580</v>
      </c>
      <c r="I10" s="9" t="s">
        <v>1580</v>
      </c>
      <c r="J10" s="9" t="s">
        <v>1580</v>
      </c>
      <c r="K10" s="9" t="s">
        <v>1580</v>
      </c>
    </row>
    <row r="11" spans="1:11" x14ac:dyDescent="0.3">
      <c r="B11" s="6" t="s">
        <v>626</v>
      </c>
      <c r="C11" s="6" t="s">
        <v>423</v>
      </c>
      <c r="D11" s="6" t="s">
        <v>4452</v>
      </c>
      <c r="E11" s="9" t="s">
        <v>1580</v>
      </c>
      <c r="F11" s="9" t="s">
        <v>1580</v>
      </c>
      <c r="G11" s="9" t="s">
        <v>1580</v>
      </c>
      <c r="H11" s="9" t="s">
        <v>1580</v>
      </c>
      <c r="I11" s="9" t="s">
        <v>1580</v>
      </c>
      <c r="J11" s="9" t="s">
        <v>1580</v>
      </c>
      <c r="K11" s="9" t="s">
        <v>1580</v>
      </c>
    </row>
    <row r="12" spans="1:11" x14ac:dyDescent="0.3">
      <c r="B12" s="6" t="s">
        <v>627</v>
      </c>
      <c r="C12" s="6" t="s">
        <v>425</v>
      </c>
      <c r="D12" s="6" t="s">
        <v>1621</v>
      </c>
      <c r="E12" s="9" t="s">
        <v>1580</v>
      </c>
      <c r="F12" s="9" t="s">
        <v>1580</v>
      </c>
      <c r="G12" s="9" t="s">
        <v>1580</v>
      </c>
      <c r="H12" s="9" t="s">
        <v>1580</v>
      </c>
      <c r="I12" s="9" t="s">
        <v>1580</v>
      </c>
      <c r="J12" s="9" t="s">
        <v>1580</v>
      </c>
      <c r="K12" s="9" t="s">
        <v>1580</v>
      </c>
    </row>
    <row r="13" spans="1:11" x14ac:dyDescent="0.3">
      <c r="B13" s="6" t="s">
        <v>627</v>
      </c>
      <c r="C13" s="6" t="s">
        <v>425</v>
      </c>
      <c r="D13" s="6" t="s">
        <v>4452</v>
      </c>
      <c r="E13" s="9" t="s">
        <v>1580</v>
      </c>
      <c r="F13" s="9" t="s">
        <v>1580</v>
      </c>
      <c r="G13" s="9" t="s">
        <v>1580</v>
      </c>
      <c r="H13" s="9" t="s">
        <v>1580</v>
      </c>
      <c r="I13" s="9" t="s">
        <v>1580</v>
      </c>
      <c r="J13" s="9" t="s">
        <v>1580</v>
      </c>
      <c r="K13" s="9" t="s">
        <v>1580</v>
      </c>
    </row>
    <row r="14" spans="1:11" x14ac:dyDescent="0.3">
      <c r="B14" s="6" t="s">
        <v>628</v>
      </c>
      <c r="C14" s="6" t="s">
        <v>427</v>
      </c>
      <c r="D14" s="6" t="s">
        <v>1621</v>
      </c>
      <c r="E14" s="9" t="s">
        <v>1580</v>
      </c>
      <c r="F14" s="9" t="s">
        <v>1580</v>
      </c>
      <c r="G14" s="9" t="s">
        <v>1580</v>
      </c>
      <c r="H14" s="9" t="s">
        <v>1580</v>
      </c>
      <c r="I14" s="9" t="s">
        <v>1580</v>
      </c>
      <c r="J14" s="9" t="s">
        <v>1580</v>
      </c>
      <c r="K14" s="9" t="s">
        <v>1580</v>
      </c>
    </row>
    <row r="15" spans="1:11" x14ac:dyDescent="0.3">
      <c r="B15" s="6" t="s">
        <v>628</v>
      </c>
      <c r="C15" s="6" t="s">
        <v>427</v>
      </c>
      <c r="D15" s="6" t="s">
        <v>4452</v>
      </c>
      <c r="E15" s="9" t="s">
        <v>1580</v>
      </c>
      <c r="F15" s="9" t="s">
        <v>1580</v>
      </c>
      <c r="G15" s="9" t="s">
        <v>1580</v>
      </c>
      <c r="H15" s="9" t="s">
        <v>1580</v>
      </c>
      <c r="I15" s="9" t="s">
        <v>1580</v>
      </c>
      <c r="J15" s="9" t="s">
        <v>1580</v>
      </c>
      <c r="K15" s="9" t="s">
        <v>1580</v>
      </c>
    </row>
    <row r="16" spans="1:11" x14ac:dyDescent="0.3">
      <c r="B16" s="6" t="s">
        <v>629</v>
      </c>
      <c r="C16" s="6" t="s">
        <v>630</v>
      </c>
      <c r="D16" s="6" t="s">
        <v>1621</v>
      </c>
      <c r="E16" s="9" t="s">
        <v>1580</v>
      </c>
      <c r="F16" s="9" t="s">
        <v>1580</v>
      </c>
      <c r="G16" s="9" t="s">
        <v>1580</v>
      </c>
      <c r="H16" s="9" t="s">
        <v>1580</v>
      </c>
      <c r="I16" s="9" t="s">
        <v>1580</v>
      </c>
      <c r="J16" s="9" t="s">
        <v>1580</v>
      </c>
      <c r="K16" s="9" t="s">
        <v>1580</v>
      </c>
    </row>
    <row r="17" spans="2:11" x14ac:dyDescent="0.3">
      <c r="B17" s="6" t="s">
        <v>629</v>
      </c>
      <c r="C17" s="6" t="s">
        <v>630</v>
      </c>
      <c r="D17" s="6" t="s">
        <v>4452</v>
      </c>
      <c r="E17" s="9" t="s">
        <v>1580</v>
      </c>
      <c r="F17" s="9" t="s">
        <v>1580</v>
      </c>
      <c r="G17" s="9" t="s">
        <v>1580</v>
      </c>
      <c r="H17" s="9" t="s">
        <v>1580</v>
      </c>
      <c r="I17" s="9" t="s">
        <v>1580</v>
      </c>
      <c r="J17" s="9" t="s">
        <v>1580</v>
      </c>
      <c r="K17" s="9" t="s">
        <v>1580</v>
      </c>
    </row>
    <row r="18" spans="2:11" x14ac:dyDescent="0.3">
      <c r="B18" s="6" t="s">
        <v>631</v>
      </c>
      <c r="C18" s="6" t="s">
        <v>632</v>
      </c>
      <c r="D18" s="6" t="s">
        <v>1621</v>
      </c>
      <c r="E18" s="9" t="s">
        <v>1580</v>
      </c>
      <c r="F18" s="9" t="s">
        <v>1580</v>
      </c>
      <c r="G18" s="9" t="s">
        <v>1580</v>
      </c>
      <c r="H18" s="9" t="s">
        <v>1580</v>
      </c>
      <c r="I18" s="9" t="s">
        <v>1580</v>
      </c>
      <c r="J18" s="9" t="s">
        <v>1580</v>
      </c>
      <c r="K18" s="9" t="s">
        <v>1580</v>
      </c>
    </row>
    <row r="19" spans="2:11" x14ac:dyDescent="0.3">
      <c r="B19" s="6" t="s">
        <v>631</v>
      </c>
      <c r="C19" s="6" t="s">
        <v>632</v>
      </c>
      <c r="D19" s="6" t="s">
        <v>4452</v>
      </c>
      <c r="E19" s="9" t="s">
        <v>1580</v>
      </c>
      <c r="F19" s="9" t="s">
        <v>1580</v>
      </c>
      <c r="G19" s="9" t="s">
        <v>1580</v>
      </c>
      <c r="H19" s="9" t="s">
        <v>1580</v>
      </c>
      <c r="I19" s="9" t="s">
        <v>1580</v>
      </c>
      <c r="J19" s="9" t="s">
        <v>1580</v>
      </c>
      <c r="K19" s="9" t="s">
        <v>1580</v>
      </c>
    </row>
    <row r="20" spans="2:11" x14ac:dyDescent="0.3">
      <c r="B20"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dimension ref="A1:C20"/>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HYPERLINK("#'NET-PNTX-D - K3_1_AK'!A1", "Auffälligkeitskriterien: Übersicht über Auffälligkeiten und Qualitätssicherungsmaßnahmen gem. § 17 DeQS-RL")</f>
        <v>Auffälligkeitskriterien: Übersicht über Auffälligkeiten und Qualitätssicherungsmaßnahmen gem. § 17 DeQS-RL</v>
      </c>
      <c r="C6" s="2" t="str">
        <f>HYPERLINK("#'NET-PNTX-D - K3_1_AK'!A1", "K3_1_AK")</f>
        <v>K3_1_AK</v>
      </c>
    </row>
    <row r="7" spans="1:3" x14ac:dyDescent="0.3">
      <c r="B7" s="2" t="str">
        <f>HYPERLINK("#'NET-PNTX-D - K3_2_AK'!A1", "Auffälligkeitskriterien: Auffälligkeiten und Bewertungen nach Abschluss des Stellungnahmeverfahrens (AJ 2024)")</f>
        <v>Auffälligkeitskriterien: Auffälligkeiten und Bewertungen nach Abschluss des Stellungnahmeverfahrens (AJ 2024)</v>
      </c>
      <c r="C7" s="2" t="str">
        <f>HYPERLINK("#'NET-PNTX-D - K3_2_AK'!A1", "K3_2_AK")</f>
        <v>K3_2_AK</v>
      </c>
    </row>
    <row r="8" spans="1:3" x14ac:dyDescent="0.3">
      <c r="B8" s="2" t="str">
        <f>HYPERLINK("#'NET-PNTX-D - K3_3_AK'!A1", "Auffälligkeitskriterien: Wiederholte Auffälligkeiten (AJ 2024 und Vorjahre)")</f>
        <v>Auffälligkeitskriterien: Wiederholte Auffälligkeiten (AJ 2024 und Vorjahre)</v>
      </c>
      <c r="C8" s="2" t="str">
        <f>HYPERLINK("#'NET-PNTX-D - K3_3_AK'!A1", "K3_3_AK")</f>
        <v>K3_3_AK</v>
      </c>
    </row>
    <row r="9" spans="1:3" x14ac:dyDescent="0.3">
      <c r="B9" s="2" t="str">
        <f>HYPERLINK("#'NET-PNTX-D - K3_4_AK'!A1", "Auffälligkeitskriterien: Mehrfache Auffälligkeiten bei Leistungserbringern (AJ 2024)")</f>
        <v>Auffälligkeitskriterien: Mehrfache Auffälligkeiten bei Leistungserbringern (AJ 2024)</v>
      </c>
      <c r="C9" s="2" t="str">
        <f>HYPERLINK("#'NET-PNTX-D - K3_4_AK'!A1", "K3_4_AK")</f>
        <v>K3_4_AK</v>
      </c>
    </row>
    <row r="10" spans="1:3" x14ac:dyDescent="0.3">
      <c r="B10" s="2" t="str">
        <f>HYPERLINK("#'NET-PNTX-D - A_1_AK'!A1", "Auffälligkeitskriterien: Art der Auffälligkeit (AJ 2024)")</f>
        <v>Auffälligkeitskriterien: Art der Auffälligkeit (AJ 2024)</v>
      </c>
      <c r="C10" s="2" t="str">
        <f>HYPERLINK("#'NET-PNTX-D - A_1_AK'!A1", "A_1_AK")</f>
        <v>A_1_AK</v>
      </c>
    </row>
    <row r="11" spans="1:3" x14ac:dyDescent="0.3">
      <c r="B11" s="2" t="str">
        <f>HYPERLINK("#'NET-PNTX-D - A_2_AK_a'!A1", "Auffälligkeitskriterien: Stellungnahmeverfahren (AJ 2024)")</f>
        <v>Auffälligkeitskriterien: Stellungnahmeverfahren (AJ 2024)</v>
      </c>
      <c r="C11" s="2" t="str">
        <f>HYPERLINK("#'NET-PNTX-D - A_2_AK_a'!A1", "A_2_AK_a")</f>
        <v>A_2_AK_a</v>
      </c>
    </row>
    <row r="12" spans="1:3" x14ac:dyDescent="0.3">
      <c r="B12" s="2" t="str">
        <f>HYPERLINK("#'NET-PNTX-D - A_2_AK_b'!A1", "Auffälligkeitskriterien: Freitextkommentare zur Nicht-Einleitung von Stellungnahmeverfahren (AJ 2024)")</f>
        <v>Auffälligkeitskriterien: Freitextkommentare zur Nicht-Einleitung von Stellungnahmeverfahren (AJ 2024)</v>
      </c>
      <c r="C12" s="2" t="str">
        <f>HYPERLINK("#'NET-PNTX-D - A_2_AK_b'!A1", "A_2_AK_b")</f>
        <v>A_2_AK_b</v>
      </c>
    </row>
    <row r="13" spans="1:3" x14ac:dyDescent="0.3">
      <c r="B13" s="2" t="str">
        <f>HYPERLINK("#'NET-PNTX-D - A_3_AK_a'!A1", "Auffälligkeitskriterien: Bewertung der qualitativ auffälligen Ergebnisse (AJ 2024)")</f>
        <v>Auffälligkeitskriterien: Bewertung der qualitativ auffälligen Ergebnisse (AJ 2024)</v>
      </c>
      <c r="C13" s="2" t="str">
        <f>HYPERLINK("#'NET-PNTX-D - A_3_AK_a'!A1", "A_3_AK_a")</f>
        <v>A_3_AK_a</v>
      </c>
    </row>
    <row r="14" spans="1:3" x14ac:dyDescent="0.3">
      <c r="B14" s="2" t="str">
        <f>HYPERLINK("#'NET-PNTX-D - A_3_AK_b'!A1", "Auffälligkeitskriterien: Freitextkommentare zur Bewertung der qualitativ auffälligen Ergebnisse (AJ 2024)")</f>
        <v>Auffälligkeitskriterien: Freitextkommentare zur Bewertung der qualitativ auffälligen Ergebnisse (AJ 2024)</v>
      </c>
      <c r="C14" s="2" t="str">
        <f>HYPERLINK("#'NET-PNTX-D - A_3_AK_b'!A1", "A_3_AK_b")</f>
        <v>A_3_AK_b</v>
      </c>
    </row>
    <row r="15" spans="1:3" x14ac:dyDescent="0.3">
      <c r="B15" s="2" t="str">
        <f>HYPERLINK("#'NET-PNTX-D - A_5_AK_a'!A1", "Auffälligkeitskriterien: Bewertung der qualitativ unauffälligen Ergebnisse (AJ 2024)")</f>
        <v>Auffälligkeitskriterien: Bewertung der qualitativ unauffälligen Ergebnisse (AJ 2024)</v>
      </c>
      <c r="C15" s="2" t="str">
        <f>HYPERLINK("#'NET-PNTX-D - A_5_AK_a'!A1", "A_5_AK_a")</f>
        <v>A_5_AK_a</v>
      </c>
    </row>
    <row r="16" spans="1:3" x14ac:dyDescent="0.3">
      <c r="B16" s="2" t="str">
        <f>HYPERLINK("#'NET-PNTX-D - A_5_AK_b'!A1", "Auffälligkeitskriterien: Freitextkommentare zur Bewertung der qualitativ unauffälligen Ergebnisse (AJ 2024)")</f>
        <v>Auffälligkeitskriterien: Freitextkommentare zur Bewertung der qualitativ unauffälligen Ergebnisse (AJ 2024)</v>
      </c>
      <c r="C16" s="2" t="str">
        <f>HYPERLINK("#'NET-PNTX-D - A_5_AK_b'!A1", "A_5_AK_b")</f>
        <v>A_5_AK_b</v>
      </c>
    </row>
    <row r="17" spans="2:3" x14ac:dyDescent="0.3">
      <c r="B17" s="2" t="str">
        <f>HYPERLINK("#'NET-PNTX-D - A_7_AK_a'!A1", "Auffälligkeitskriterien: Bewertung der  Ergebnisse als Sonstiges (AJ 2024)")</f>
        <v>Auffälligkeitskriterien: Bewertung der  Ergebnisse als Sonstiges (AJ 2024)</v>
      </c>
      <c r="C17" s="2" t="str">
        <f>HYPERLINK("#'NET-PNTX-D - A_7_AK_a'!A1", "A_7_AK_a")</f>
        <v>A_7_AK_a</v>
      </c>
    </row>
    <row r="18" spans="2:3" x14ac:dyDescent="0.3">
      <c r="B18" s="2" t="str">
        <f>HYPERLINK("#'NET-PNTX-D - A_7_AK_b'!A1", "Auffälligkeitskriterien: Freitextkommentare zur Bewertung der Ergebnisse als Sonstiges (AJ 2024)")</f>
        <v>Auffälligkeitskriterien: Freitextkommentare zur Bewertung der Ergebnisse als Sonstiges (AJ 2024)</v>
      </c>
      <c r="C18" s="2" t="str">
        <f>HYPERLINK("#'NET-PNTX-D - A_7_AK_b'!A1", "A_7_AK_b")</f>
        <v>A_7_AK_b</v>
      </c>
    </row>
    <row r="19" spans="2:3" x14ac:dyDescent="0.3">
      <c r="B19" s="2" t="str">
        <f>HYPERLINK("#'NET-PNTX-D - A_9_AK'!A1", "Auffälligkeitskriterien: Initiierung Maßnahmenstufe 1 und 2 (AJ 2024)")</f>
        <v>Auffälligkeitskriterien: Initiierung Maßnahmenstufe 1 und 2 (AJ 2024)</v>
      </c>
      <c r="C19" s="2" t="str">
        <f>HYPERLINK("#'NET-PNTX-D - A_9_AK'!A1", "A_9_AK")</f>
        <v>A_9_AK</v>
      </c>
    </row>
    <row r="20" spans="2:3" x14ac:dyDescent="0.3">
      <c r="B20" s="2" t="str">
        <f>HYPERLINK("#'NET-PNTX-D - A_13_AK'!A1", "Auffälligkeitskriterien: Art der Maßnahme in Maßnahmenstufe 1 (AJ 2023 und 2024)")</f>
        <v>Auffälligkeitskriterien: Art der Maßnahme in Maßnahmenstufe 1 (AJ 2023 und 2024)</v>
      </c>
      <c r="C20" s="2" t="str">
        <f>HYPERLINK("#'NET-PNTX-D - A_13_AK'!A1", "A_13_AK")</f>
        <v>A_13_AK</v>
      </c>
    </row>
  </sheetData>
  <pageMargins left="0.7" right="0.7" top="0.75" bottom="0.75" header="0.3" footer="0.3"/>
  <pageSetup paperSize="9" orientation="portrait" horizontalDpi="300" verticalDpi="300"/>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dimension ref="A1:F25"/>
  <sheetViews>
    <sheetView workbookViewId="0"/>
  </sheetViews>
  <sheetFormatPr baseColWidth="10" defaultRowHeight="14.4" x14ac:dyDescent="0.3"/>
  <cols>
    <col min="2" max="2" width="114.77734375" customWidth="1"/>
    <col min="3" max="6" width="17.88671875" customWidth="1"/>
  </cols>
  <sheetData>
    <row r="1" spans="1:6" x14ac:dyDescent="0.3">
      <c r="A1" s="2" t="str">
        <f>HYPERLINK("#'Auswahl Auswertungsmodul'!A1", "Zurück zum Start")</f>
        <v>Zurück zum Start</v>
      </c>
    </row>
    <row r="2" spans="1:6" x14ac:dyDescent="0.3">
      <c r="A2" s="2" t="str">
        <f>HYPERLINK("#'Auswahl NET-PNTX-D'!A1", "Zurück")</f>
        <v>Zurück</v>
      </c>
    </row>
    <row r="3" spans="1:6" x14ac:dyDescent="0.3">
      <c r="B3" s="7" t="s">
        <v>4643</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2085</v>
      </c>
      <c r="D6" s="9" t="s">
        <v>4530</v>
      </c>
      <c r="E6" s="9" t="s">
        <v>4637</v>
      </c>
      <c r="F6" s="9" t="s">
        <v>4530</v>
      </c>
    </row>
    <row r="7" spans="1:6" x14ac:dyDescent="0.3">
      <c r="B7" s="10" t="s">
        <v>4532</v>
      </c>
      <c r="C7" s="9" t="s">
        <v>1683</v>
      </c>
      <c r="D7" s="9" t="s">
        <v>4638</v>
      </c>
      <c r="E7" s="9" t="s">
        <v>1760</v>
      </c>
      <c r="F7" s="9" t="s">
        <v>4639</v>
      </c>
    </row>
    <row r="8" spans="1:6" x14ac:dyDescent="0.3">
      <c r="B8" s="9" t="s">
        <v>4535</v>
      </c>
      <c r="C8" s="9" t="s">
        <v>1580</v>
      </c>
      <c r="D8" s="9" t="s">
        <v>4536</v>
      </c>
      <c r="E8" s="9" t="s">
        <v>1580</v>
      </c>
      <c r="F8" s="9" t="s">
        <v>4536</v>
      </c>
    </row>
    <row r="9" spans="1:6" x14ac:dyDescent="0.3">
      <c r="B9" s="10" t="s">
        <v>4537</v>
      </c>
      <c r="C9" s="9" t="s">
        <v>1683</v>
      </c>
      <c r="D9" s="9" t="s">
        <v>4530</v>
      </c>
      <c r="E9" s="9" t="s">
        <v>1760</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1580</v>
      </c>
      <c r="D12" s="9" t="s">
        <v>4536</v>
      </c>
      <c r="E12" s="9" t="s">
        <v>1580</v>
      </c>
      <c r="F12" s="9" t="s">
        <v>4536</v>
      </c>
    </row>
    <row r="13" spans="1:6" x14ac:dyDescent="0.3">
      <c r="B13" s="6" t="s">
        <v>4543</v>
      </c>
      <c r="C13" s="9" t="s">
        <v>1683</v>
      </c>
      <c r="D13" s="9" t="s">
        <v>4530</v>
      </c>
      <c r="E13" s="9" t="s">
        <v>1760</v>
      </c>
      <c r="F13" s="9" t="s">
        <v>4530</v>
      </c>
    </row>
    <row r="14" spans="1:6" x14ac:dyDescent="0.3">
      <c r="B14" s="9" t="s">
        <v>4546</v>
      </c>
      <c r="C14" s="9" t="s">
        <v>1683</v>
      </c>
      <c r="D14" s="9" t="s">
        <v>4530</v>
      </c>
      <c r="E14" s="9" t="s">
        <v>1760</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1680</v>
      </c>
      <c r="F17" s="9" t="s">
        <v>4640</v>
      </c>
    </row>
    <row r="18" spans="2:6" x14ac:dyDescent="0.3">
      <c r="B18" s="23" t="s">
        <v>4550</v>
      </c>
      <c r="C18" s="24" t="s">
        <v>4523</v>
      </c>
      <c r="D18" s="24" t="s">
        <v>4523</v>
      </c>
      <c r="E18" s="24" t="s">
        <v>4523</v>
      </c>
      <c r="F18" s="24" t="s">
        <v>4523</v>
      </c>
    </row>
    <row r="19" spans="2:6" x14ac:dyDescent="0.3">
      <c r="B19" s="6" t="s">
        <v>4551</v>
      </c>
      <c r="C19" s="9" t="s">
        <v>1587</v>
      </c>
      <c r="D19" s="9" t="s">
        <v>4576</v>
      </c>
      <c r="E19" s="9" t="s">
        <v>1580</v>
      </c>
      <c r="F19" s="9" t="s">
        <v>4536</v>
      </c>
    </row>
    <row r="20" spans="2:6" x14ac:dyDescent="0.3">
      <c r="B20" s="6" t="s">
        <v>4553</v>
      </c>
      <c r="C20" s="9" t="s">
        <v>1586</v>
      </c>
      <c r="D20" s="9" t="s">
        <v>4582</v>
      </c>
      <c r="E20" s="9" t="s">
        <v>1578</v>
      </c>
      <c r="F20" s="9" t="s">
        <v>4641</v>
      </c>
    </row>
    <row r="21" spans="2:6" x14ac:dyDescent="0.3">
      <c r="B21" s="6" t="s">
        <v>4556</v>
      </c>
      <c r="C21" s="9" t="s">
        <v>1580</v>
      </c>
      <c r="D21" s="9" t="s">
        <v>4536</v>
      </c>
      <c r="E21" s="9" t="s">
        <v>1597</v>
      </c>
      <c r="F21" s="9" t="s">
        <v>4642</v>
      </c>
    </row>
    <row r="22" spans="2:6" x14ac:dyDescent="0.3">
      <c r="B22" s="23" t="s">
        <v>4558</v>
      </c>
      <c r="C22" s="24" t="s">
        <v>4523</v>
      </c>
      <c r="D22" s="24" t="s">
        <v>4523</v>
      </c>
      <c r="E22" s="24" t="s">
        <v>4523</v>
      </c>
      <c r="F22" s="24" t="s">
        <v>4523</v>
      </c>
    </row>
    <row r="23" spans="2:6" x14ac:dyDescent="0.3">
      <c r="B23" s="6" t="s">
        <v>4444</v>
      </c>
      <c r="C23" s="9" t="s">
        <v>1580</v>
      </c>
      <c r="D23" s="9" t="s">
        <v>4559</v>
      </c>
      <c r="E23" s="9" t="s">
        <v>1580</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dimension ref="A1:M14"/>
  <sheetViews>
    <sheetView workbookViewId="0"/>
  </sheetViews>
  <sheetFormatPr baseColWidth="10" defaultRowHeight="14.4" x14ac:dyDescent="0.3"/>
  <cols>
    <col min="2" max="2" width="9.6640625" customWidth="1"/>
    <col min="3" max="3" width="111.3320312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NET-PNTX-D'!A1", "Zurück")</f>
        <v>Zurück</v>
      </c>
    </row>
    <row r="3" spans="1:13" x14ac:dyDescent="0.3">
      <c r="B3" s="7" t="s">
        <v>5495</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158</v>
      </c>
      <c r="C8" s="6" t="s">
        <v>159</v>
      </c>
      <c r="D8" s="9" t="s">
        <v>769</v>
      </c>
      <c r="E8" s="9" t="s">
        <v>1580</v>
      </c>
      <c r="F8" s="9" t="s">
        <v>51</v>
      </c>
      <c r="G8" s="9" t="s">
        <v>769</v>
      </c>
      <c r="H8" s="9" t="s">
        <v>51</v>
      </c>
      <c r="I8" s="9" t="s">
        <v>769</v>
      </c>
      <c r="J8" s="9" t="s">
        <v>51</v>
      </c>
      <c r="K8" s="9" t="s">
        <v>769</v>
      </c>
      <c r="L8" s="9" t="s">
        <v>51</v>
      </c>
      <c r="M8" s="9" t="s">
        <v>769</v>
      </c>
    </row>
    <row r="9" spans="1:13" x14ac:dyDescent="0.3">
      <c r="B9" s="23" t="s">
        <v>40</v>
      </c>
      <c r="C9" s="23"/>
      <c r="D9" s="29"/>
      <c r="E9" s="29"/>
      <c r="F9" s="29"/>
      <c r="G9" s="29"/>
      <c r="H9" s="29"/>
      <c r="I9" s="29"/>
      <c r="J9" s="29"/>
      <c r="K9" s="29"/>
      <c r="L9" s="29"/>
      <c r="M9" s="29"/>
    </row>
    <row r="10" spans="1:13" ht="25.2" x14ac:dyDescent="0.3">
      <c r="B10" s="6" t="s">
        <v>160</v>
      </c>
      <c r="C10" s="6" t="s">
        <v>42</v>
      </c>
      <c r="D10" s="9" t="s">
        <v>769</v>
      </c>
      <c r="E10" s="9" t="s">
        <v>1580</v>
      </c>
      <c r="F10" s="9" t="s">
        <v>51</v>
      </c>
      <c r="G10" s="9" t="s">
        <v>769</v>
      </c>
      <c r="H10" s="9" t="s">
        <v>51</v>
      </c>
      <c r="I10" s="9" t="s">
        <v>769</v>
      </c>
      <c r="J10" s="9" t="s">
        <v>51</v>
      </c>
      <c r="K10" s="9" t="s">
        <v>769</v>
      </c>
      <c r="L10" s="9" t="s">
        <v>51</v>
      </c>
      <c r="M10" s="9" t="s">
        <v>769</v>
      </c>
    </row>
    <row r="11" spans="1:13" ht="25.2" x14ac:dyDescent="0.3">
      <c r="B11" s="6" t="s">
        <v>161</v>
      </c>
      <c r="C11" s="6" t="s">
        <v>46</v>
      </c>
      <c r="D11" s="9" t="s">
        <v>1652</v>
      </c>
      <c r="E11" s="9" t="s">
        <v>1580</v>
      </c>
      <c r="F11" s="9" t="s">
        <v>87</v>
      </c>
      <c r="G11" s="9" t="s">
        <v>769</v>
      </c>
      <c r="H11" s="9" t="s">
        <v>87</v>
      </c>
      <c r="I11" s="9" t="s">
        <v>769</v>
      </c>
      <c r="J11" s="9" t="s">
        <v>87</v>
      </c>
      <c r="K11" s="9" t="s">
        <v>769</v>
      </c>
      <c r="L11" s="9" t="s">
        <v>86</v>
      </c>
      <c r="M11" s="9" t="s">
        <v>1652</v>
      </c>
    </row>
    <row r="12" spans="1:13" ht="25.2" x14ac:dyDescent="0.3">
      <c r="B12" s="6" t="s">
        <v>162</v>
      </c>
      <c r="C12" s="6" t="s">
        <v>64</v>
      </c>
      <c r="D12" s="9" t="s">
        <v>4054</v>
      </c>
      <c r="E12" s="9" t="s">
        <v>1580</v>
      </c>
      <c r="F12" s="9" t="s">
        <v>1763</v>
      </c>
      <c r="G12" s="9" t="s">
        <v>2102</v>
      </c>
      <c r="H12" s="9" t="s">
        <v>54</v>
      </c>
      <c r="I12" s="9" t="s">
        <v>769</v>
      </c>
      <c r="J12" s="9" t="s">
        <v>1098</v>
      </c>
      <c r="K12" s="9" t="s">
        <v>2019</v>
      </c>
      <c r="L12" s="9" t="s">
        <v>2927</v>
      </c>
      <c r="M12" s="9" t="s">
        <v>2599</v>
      </c>
    </row>
    <row r="13" spans="1:13" ht="25.2" x14ac:dyDescent="0.3">
      <c r="B13" s="6" t="s">
        <v>163</v>
      </c>
      <c r="C13" s="6" t="s">
        <v>66</v>
      </c>
      <c r="D13" s="9" t="s">
        <v>5492</v>
      </c>
      <c r="E13" s="9" t="s">
        <v>1580</v>
      </c>
      <c r="F13" s="9" t="s">
        <v>3901</v>
      </c>
      <c r="G13" s="9" t="s">
        <v>2102</v>
      </c>
      <c r="H13" s="9" t="s">
        <v>103</v>
      </c>
      <c r="I13" s="9" t="s">
        <v>769</v>
      </c>
      <c r="J13" s="9" t="s">
        <v>1055</v>
      </c>
      <c r="K13" s="9" t="s">
        <v>2019</v>
      </c>
      <c r="L13" s="9" t="s">
        <v>1720</v>
      </c>
      <c r="M13" s="9" t="s">
        <v>4217</v>
      </c>
    </row>
    <row r="14" spans="1:13" ht="25.2" x14ac:dyDescent="0.3">
      <c r="B14" s="6" t="s">
        <v>164</v>
      </c>
      <c r="C14" s="6" t="s">
        <v>70</v>
      </c>
      <c r="D14" s="9" t="s">
        <v>5494</v>
      </c>
      <c r="E14" s="9" t="s">
        <v>1580</v>
      </c>
      <c r="F14" s="9" t="s">
        <v>1046</v>
      </c>
      <c r="G14" s="9" t="s">
        <v>2599</v>
      </c>
      <c r="H14" s="9" t="s">
        <v>89</v>
      </c>
      <c r="I14" s="9" t="s">
        <v>769</v>
      </c>
      <c r="J14" s="9" t="s">
        <v>1590</v>
      </c>
      <c r="K14" s="9" t="s">
        <v>1653</v>
      </c>
      <c r="L14" s="9" t="s">
        <v>2010</v>
      </c>
      <c r="M14" s="9" t="s">
        <v>2019</v>
      </c>
    </row>
  </sheetData>
  <mergeCells count="11">
    <mergeCell ref="B7:M7"/>
    <mergeCell ref="B9:M9"/>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dimension ref="A1:I13"/>
  <sheetViews>
    <sheetView workbookViewId="0"/>
  </sheetViews>
  <sheetFormatPr baseColWidth="10" defaultRowHeight="14.4" x14ac:dyDescent="0.3"/>
  <cols>
    <col min="2" max="2" width="9.6640625" customWidth="1"/>
    <col min="3" max="3" width="111.332031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NET-PNTX-D'!A1", "Zurück")</f>
        <v>Zurück</v>
      </c>
    </row>
    <row r="3" spans="1:9" x14ac:dyDescent="0.3">
      <c r="B3" s="7" t="s">
        <v>6883</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158</v>
      </c>
      <c r="C7" s="6" t="s">
        <v>159</v>
      </c>
      <c r="D7" s="9" t="s">
        <v>1580</v>
      </c>
      <c r="E7" s="9" t="s">
        <v>1580</v>
      </c>
      <c r="F7" s="9" t="s">
        <v>1580</v>
      </c>
      <c r="G7" s="9" t="s">
        <v>1580</v>
      </c>
      <c r="H7" s="9" t="s">
        <v>1580</v>
      </c>
      <c r="I7" s="9" t="s">
        <v>1580</v>
      </c>
    </row>
    <row r="8" spans="1:9" x14ac:dyDescent="0.3">
      <c r="B8" s="23" t="s">
        <v>40</v>
      </c>
      <c r="C8" s="23"/>
      <c r="D8" s="29"/>
      <c r="E8" s="29"/>
      <c r="F8" s="29"/>
      <c r="G8" s="29"/>
      <c r="H8" s="29"/>
      <c r="I8" s="29"/>
    </row>
    <row r="9" spans="1:9" x14ac:dyDescent="0.3">
      <c r="B9" s="6" t="s">
        <v>160</v>
      </c>
      <c r="C9" s="6" t="s">
        <v>42</v>
      </c>
      <c r="D9" s="9" t="s">
        <v>1580</v>
      </c>
      <c r="E9" s="9" t="s">
        <v>1580</v>
      </c>
      <c r="F9" s="9" t="s">
        <v>1580</v>
      </c>
      <c r="G9" s="9" t="s">
        <v>1580</v>
      </c>
      <c r="H9" s="9" t="s">
        <v>1580</v>
      </c>
      <c r="I9" s="9" t="s">
        <v>1580</v>
      </c>
    </row>
    <row r="10" spans="1:9" x14ac:dyDescent="0.3">
      <c r="B10" s="6" t="s">
        <v>161</v>
      </c>
      <c r="C10" s="6" t="s">
        <v>46</v>
      </c>
      <c r="D10" s="9" t="s">
        <v>1587</v>
      </c>
      <c r="E10" s="9" t="s">
        <v>1580</v>
      </c>
      <c r="F10" s="9" t="s">
        <v>1580</v>
      </c>
      <c r="G10" s="9" t="s">
        <v>1580</v>
      </c>
      <c r="H10" s="9" t="s">
        <v>1580</v>
      </c>
      <c r="I10" s="9" t="s">
        <v>1580</v>
      </c>
    </row>
    <row r="11" spans="1:9" x14ac:dyDescent="0.3">
      <c r="B11" s="6" t="s">
        <v>162</v>
      </c>
      <c r="C11" s="6" t="s">
        <v>64</v>
      </c>
      <c r="D11" s="9" t="s">
        <v>1617</v>
      </c>
      <c r="E11" s="9" t="s">
        <v>1592</v>
      </c>
      <c r="F11" s="9" t="s">
        <v>1578</v>
      </c>
      <c r="G11" s="9" t="s">
        <v>1586</v>
      </c>
      <c r="H11" s="9" t="s">
        <v>1580</v>
      </c>
      <c r="I11" s="9" t="s">
        <v>1580</v>
      </c>
    </row>
    <row r="12" spans="1:9" x14ac:dyDescent="0.3">
      <c r="B12" s="6" t="s">
        <v>163</v>
      </c>
      <c r="C12" s="6" t="s">
        <v>66</v>
      </c>
      <c r="D12" s="9" t="s">
        <v>1597</v>
      </c>
      <c r="E12" s="9" t="s">
        <v>1584</v>
      </c>
      <c r="F12" s="9" t="s">
        <v>1580</v>
      </c>
      <c r="G12" s="9" t="s">
        <v>1586</v>
      </c>
      <c r="H12" s="9" t="s">
        <v>1580</v>
      </c>
      <c r="I12" s="9" t="s">
        <v>1580</v>
      </c>
    </row>
    <row r="13" spans="1:9" x14ac:dyDescent="0.3">
      <c r="B13" s="6" t="s">
        <v>164</v>
      </c>
      <c r="C13" s="6" t="s">
        <v>70</v>
      </c>
      <c r="D13" s="9" t="s">
        <v>1589</v>
      </c>
      <c r="E13" s="9" t="s">
        <v>1580</v>
      </c>
      <c r="F13" s="9" t="s">
        <v>1580</v>
      </c>
      <c r="G13" s="9" t="s">
        <v>1683</v>
      </c>
      <c r="H13" s="9" t="s">
        <v>1580</v>
      </c>
      <c r="I13" s="9" t="s">
        <v>1580</v>
      </c>
    </row>
  </sheetData>
  <mergeCells count="6">
    <mergeCell ref="B8:I8"/>
    <mergeCell ref="B4:B5"/>
    <mergeCell ref="C4:C5"/>
    <mergeCell ref="D4:F4"/>
    <mergeCell ref="G4:I4"/>
    <mergeCell ref="B6:I6"/>
  </mergeCells>
  <pageMargins left="0.7" right="0.7" top="0.75" bottom="0.75" header="0.3" footer="0.3"/>
  <pageSetup paperSize="9" orientation="portrait" horizontalDpi="300" verticalDpi="300"/>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dimension ref="A1:G6"/>
  <sheetViews>
    <sheetView workbookViewId="0"/>
  </sheetViews>
  <sheetFormatPr baseColWidth="10" defaultRowHeight="14.4" x14ac:dyDescent="0.3"/>
  <cols>
    <col min="2" max="2" width="101.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NET-PNTX-D'!A1", "Zurück")</f>
        <v>Zurück</v>
      </c>
    </row>
    <row r="3" spans="1:7" x14ac:dyDescent="0.3">
      <c r="B3" s="7" t="s">
        <v>6955</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1589</v>
      </c>
      <c r="C6" s="5" t="s">
        <v>1582</v>
      </c>
      <c r="D6" s="5" t="s">
        <v>1582</v>
      </c>
      <c r="E6" s="5" t="s">
        <v>1683</v>
      </c>
      <c r="F6" s="5" t="s">
        <v>1586</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dimension ref="A1:E14"/>
  <sheetViews>
    <sheetView workbookViewId="0"/>
  </sheetViews>
  <sheetFormatPr baseColWidth="10" defaultRowHeight="14.4" x14ac:dyDescent="0.3"/>
  <cols>
    <col min="2" max="2" width="9.6640625" customWidth="1"/>
    <col min="3" max="3" width="111.3320312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NET-PNTX-D'!A1", "Zurück")</f>
        <v>Zurück</v>
      </c>
    </row>
    <row r="3" spans="1:5" x14ac:dyDescent="0.3">
      <c r="B3" s="7" t="s">
        <v>167</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158</v>
      </c>
      <c r="C7" s="6" t="s">
        <v>159</v>
      </c>
      <c r="D7" s="9" t="s">
        <v>51</v>
      </c>
      <c r="E7" s="9" t="s">
        <v>51</v>
      </c>
    </row>
    <row r="8" spans="1:5" x14ac:dyDescent="0.3">
      <c r="B8" s="23" t="s">
        <v>40</v>
      </c>
      <c r="C8" s="23"/>
      <c r="D8" s="29"/>
      <c r="E8" s="29"/>
    </row>
    <row r="9" spans="1:5" ht="25.2" x14ac:dyDescent="0.3">
      <c r="B9" s="6" t="s">
        <v>160</v>
      </c>
      <c r="C9" s="6" t="s">
        <v>42</v>
      </c>
      <c r="D9" s="9" t="s">
        <v>51</v>
      </c>
      <c r="E9" s="9" t="s">
        <v>51</v>
      </c>
    </row>
    <row r="10" spans="1:5" ht="25.2" x14ac:dyDescent="0.3">
      <c r="B10" s="6" t="s">
        <v>161</v>
      </c>
      <c r="C10" s="6" t="s">
        <v>46</v>
      </c>
      <c r="D10" s="9" t="s">
        <v>86</v>
      </c>
      <c r="E10" s="9" t="s">
        <v>87</v>
      </c>
    </row>
    <row r="11" spans="1:5" ht="25.2" x14ac:dyDescent="0.3">
      <c r="B11" s="6" t="s">
        <v>162</v>
      </c>
      <c r="C11" s="6" t="s">
        <v>64</v>
      </c>
      <c r="D11" s="9" t="s">
        <v>53</v>
      </c>
      <c r="E11" s="9" t="s">
        <v>54</v>
      </c>
    </row>
    <row r="12" spans="1:5" ht="25.2" x14ac:dyDescent="0.3">
      <c r="B12" s="6" t="s">
        <v>163</v>
      </c>
      <c r="C12" s="6" t="s">
        <v>66</v>
      </c>
      <c r="D12" s="9" t="s">
        <v>102</v>
      </c>
      <c r="E12" s="9" t="s">
        <v>103</v>
      </c>
    </row>
    <row r="13" spans="1:5" ht="25.2" x14ac:dyDescent="0.3">
      <c r="B13" s="6" t="s">
        <v>164</v>
      </c>
      <c r="C13" s="6" t="s">
        <v>70</v>
      </c>
      <c r="D13" s="9" t="s">
        <v>88</v>
      </c>
      <c r="E13" s="9" t="s">
        <v>89</v>
      </c>
    </row>
    <row r="14" spans="1:5" ht="25.2" x14ac:dyDescent="0.3">
      <c r="B14" s="10" t="s">
        <v>52</v>
      </c>
      <c r="C14" s="10"/>
      <c r="D14" s="11" t="s">
        <v>165</v>
      </c>
      <c r="E14" s="11" t="s">
        <v>166</v>
      </c>
    </row>
  </sheetData>
  <mergeCells count="5">
    <mergeCell ref="B4:B5"/>
    <mergeCell ref="C4:C5"/>
    <mergeCell ref="D4:E4"/>
    <mergeCell ref="B6:E6"/>
    <mergeCell ref="B8:E8"/>
  </mergeCells>
  <pageMargins left="0.7" right="0.7" top="0.75" bottom="0.75" header="0.3" footer="0.3"/>
  <pageSetup paperSize="9" orientation="portrait" horizontalDpi="300" verticalDpi="300"/>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dimension ref="A1:G14"/>
  <sheetViews>
    <sheetView workbookViewId="0"/>
  </sheetViews>
  <sheetFormatPr baseColWidth="10" defaultRowHeight="14.4" x14ac:dyDescent="0.3"/>
  <cols>
    <col min="2" max="2" width="9.6640625" customWidth="1"/>
    <col min="3" max="3" width="111.3320312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NET-PNTX-D'!A1", "Zurück")</f>
        <v>Zurück</v>
      </c>
    </row>
    <row r="3" spans="1:7" x14ac:dyDescent="0.3">
      <c r="B3" s="7" t="s">
        <v>982</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158</v>
      </c>
      <c r="C7" s="6" t="s">
        <v>159</v>
      </c>
      <c r="D7" s="9" t="s">
        <v>51</v>
      </c>
      <c r="E7" s="9" t="s">
        <v>51</v>
      </c>
      <c r="F7" s="9" t="s">
        <v>51</v>
      </c>
      <c r="G7" s="9" t="s">
        <v>51</v>
      </c>
    </row>
    <row r="8" spans="1:7" x14ac:dyDescent="0.3">
      <c r="B8" s="23" t="s">
        <v>40</v>
      </c>
      <c r="C8" s="23"/>
      <c r="D8" s="29"/>
      <c r="E8" s="29"/>
      <c r="F8" s="29"/>
      <c r="G8" s="29"/>
    </row>
    <row r="9" spans="1:7" ht="25.2" x14ac:dyDescent="0.3">
      <c r="B9" s="6" t="s">
        <v>160</v>
      </c>
      <c r="C9" s="6" t="s">
        <v>42</v>
      </c>
      <c r="D9" s="9" t="s">
        <v>51</v>
      </c>
      <c r="E9" s="9" t="s">
        <v>51</v>
      </c>
      <c r="F9" s="9" t="s">
        <v>51</v>
      </c>
      <c r="G9" s="9" t="s">
        <v>51</v>
      </c>
    </row>
    <row r="10" spans="1:7" ht="25.2" x14ac:dyDescent="0.3">
      <c r="B10" s="6" t="s">
        <v>161</v>
      </c>
      <c r="C10" s="6" t="s">
        <v>46</v>
      </c>
      <c r="D10" s="9" t="s">
        <v>87</v>
      </c>
      <c r="E10" s="9" t="s">
        <v>86</v>
      </c>
      <c r="F10" s="9" t="s">
        <v>87</v>
      </c>
      <c r="G10" s="9" t="s">
        <v>87</v>
      </c>
    </row>
    <row r="11" spans="1:7" ht="25.2" x14ac:dyDescent="0.3">
      <c r="B11" s="6" t="s">
        <v>162</v>
      </c>
      <c r="C11" s="6" t="s">
        <v>64</v>
      </c>
      <c r="D11" s="9" t="s">
        <v>54</v>
      </c>
      <c r="E11" s="9" t="s">
        <v>53</v>
      </c>
      <c r="F11" s="9" t="s">
        <v>54</v>
      </c>
      <c r="G11" s="9" t="s">
        <v>54</v>
      </c>
    </row>
    <row r="12" spans="1:7" ht="25.2" x14ac:dyDescent="0.3">
      <c r="B12" s="6" t="s">
        <v>163</v>
      </c>
      <c r="C12" s="6" t="s">
        <v>66</v>
      </c>
      <c r="D12" s="9" t="s">
        <v>103</v>
      </c>
      <c r="E12" s="9" t="s">
        <v>102</v>
      </c>
      <c r="F12" s="9" t="s">
        <v>103</v>
      </c>
      <c r="G12" s="9" t="s">
        <v>103</v>
      </c>
    </row>
    <row r="13" spans="1:7" ht="25.2" x14ac:dyDescent="0.3">
      <c r="B13" s="6" t="s">
        <v>164</v>
      </c>
      <c r="C13" s="6" t="s">
        <v>70</v>
      </c>
      <c r="D13" s="9" t="s">
        <v>89</v>
      </c>
      <c r="E13" s="9" t="s">
        <v>88</v>
      </c>
      <c r="F13" s="9" t="s">
        <v>89</v>
      </c>
      <c r="G13" s="9" t="s">
        <v>89</v>
      </c>
    </row>
    <row r="14" spans="1:7" x14ac:dyDescent="0.3">
      <c r="B14" s="17" t="s">
        <v>968</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NET-PNTX-D'!A1", "Zurück")</f>
        <v>Zurück</v>
      </c>
    </row>
  </sheetData>
  <pageMargins left="0.7" right="0.7" top="0.75" bottom="0.75" header="0.3" footer="0.3"/>
  <pageSetup paperSize="9" orientation="portrait" horizontalDpi="300" verticalDpi="300"/>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dimension ref="A1:G13"/>
  <sheetViews>
    <sheetView workbookViewId="0"/>
  </sheetViews>
  <sheetFormatPr baseColWidth="10" defaultRowHeight="14.4" x14ac:dyDescent="0.3"/>
  <cols>
    <col min="2" max="2" width="9.6640625" customWidth="1"/>
    <col min="3" max="3" width="111.3320312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NET-PNTX-D'!A1", "Zurück")</f>
        <v>Zurück</v>
      </c>
    </row>
    <row r="3" spans="1:7" x14ac:dyDescent="0.3">
      <c r="B3" s="7" t="s">
        <v>1618</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158</v>
      </c>
      <c r="C7" s="6" t="s">
        <v>159</v>
      </c>
      <c r="D7" s="9" t="s">
        <v>1580</v>
      </c>
      <c r="E7" s="9" t="s">
        <v>51</v>
      </c>
      <c r="F7" s="9" t="s">
        <v>51</v>
      </c>
      <c r="G7" s="9" t="s">
        <v>51</v>
      </c>
    </row>
    <row r="8" spans="1:7" x14ac:dyDescent="0.3">
      <c r="B8" s="23" t="s">
        <v>40</v>
      </c>
      <c r="C8" s="23"/>
      <c r="D8" s="29"/>
      <c r="E8" s="29"/>
      <c r="F8" s="29"/>
      <c r="G8" s="29"/>
    </row>
    <row r="9" spans="1:7" ht="25.2" x14ac:dyDescent="0.3">
      <c r="B9" s="6" t="s">
        <v>160</v>
      </c>
      <c r="C9" s="6" t="s">
        <v>42</v>
      </c>
      <c r="D9" s="9" t="s">
        <v>1580</v>
      </c>
      <c r="E9" s="9" t="s">
        <v>51</v>
      </c>
      <c r="F9" s="9" t="s">
        <v>51</v>
      </c>
      <c r="G9" s="9" t="s">
        <v>51</v>
      </c>
    </row>
    <row r="10" spans="1:7" ht="25.2" x14ac:dyDescent="0.3">
      <c r="B10" s="6" t="s">
        <v>161</v>
      </c>
      <c r="C10" s="6" t="s">
        <v>46</v>
      </c>
      <c r="D10" s="9" t="s">
        <v>1587</v>
      </c>
      <c r="E10" s="9" t="s">
        <v>87</v>
      </c>
      <c r="F10" s="9" t="s">
        <v>87</v>
      </c>
      <c r="G10" s="9" t="s">
        <v>87</v>
      </c>
    </row>
    <row r="11" spans="1:7" ht="25.2" x14ac:dyDescent="0.3">
      <c r="B11" s="6" t="s">
        <v>162</v>
      </c>
      <c r="C11" s="6" t="s">
        <v>64</v>
      </c>
      <c r="D11" s="9" t="s">
        <v>1617</v>
      </c>
      <c r="E11" s="9" t="s">
        <v>1098</v>
      </c>
      <c r="F11" s="9" t="s">
        <v>54</v>
      </c>
      <c r="G11" s="9" t="s">
        <v>54</v>
      </c>
    </row>
    <row r="12" spans="1:7" ht="25.2" x14ac:dyDescent="0.3">
      <c r="B12" s="6" t="s">
        <v>163</v>
      </c>
      <c r="C12" s="6" t="s">
        <v>66</v>
      </c>
      <c r="D12" s="9" t="s">
        <v>1597</v>
      </c>
      <c r="E12" s="9" t="s">
        <v>1055</v>
      </c>
      <c r="F12" s="9" t="s">
        <v>103</v>
      </c>
      <c r="G12" s="9" t="s">
        <v>103</v>
      </c>
    </row>
    <row r="13" spans="1:7" ht="25.2" x14ac:dyDescent="0.3">
      <c r="B13" s="6" t="s">
        <v>164</v>
      </c>
      <c r="C13" s="6" t="s">
        <v>70</v>
      </c>
      <c r="D13" s="9" t="s">
        <v>1589</v>
      </c>
      <c r="E13" s="9" t="s">
        <v>1590</v>
      </c>
      <c r="F13" s="9" t="s">
        <v>89</v>
      </c>
      <c r="G13" s="9" t="s">
        <v>89</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18"/>
  <sheetViews>
    <sheetView workbookViewId="0"/>
  </sheetViews>
  <sheetFormatPr baseColWidth="10" defaultRowHeight="14.4" x14ac:dyDescent="0.3"/>
  <cols>
    <col min="2" max="2" width="9.6640625" customWidth="1"/>
    <col min="3" max="3" width="98.6640625" customWidth="1"/>
    <col min="4" max="4" width="39.6640625" customWidth="1"/>
    <col min="5" max="5" width="22.6640625" customWidth="1"/>
    <col min="6" max="7" width="20.44140625" customWidth="1"/>
  </cols>
  <sheetData>
    <row r="1" spans="1:7" x14ac:dyDescent="0.3">
      <c r="A1" s="2" t="str">
        <f>HYPERLINK("#'Auswahl Auswertungsmodul'!A1", "Zurück zum Start")</f>
        <v>Zurück zum Start</v>
      </c>
    </row>
    <row r="2" spans="1:7" x14ac:dyDescent="0.3">
      <c r="A2" s="2" t="str">
        <f>HYPERLINK("#'Auswahl PCI'!A1", "Zurück")</f>
        <v>Zurück</v>
      </c>
    </row>
    <row r="3" spans="1:7" x14ac:dyDescent="0.3">
      <c r="B3" s="7" t="s">
        <v>1246</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634</v>
      </c>
      <c r="C6" s="6" t="s">
        <v>635</v>
      </c>
      <c r="D6" s="9" t="s">
        <v>1223</v>
      </c>
      <c r="E6" s="9" t="s">
        <v>1224</v>
      </c>
      <c r="F6" s="9" t="s">
        <v>1223</v>
      </c>
      <c r="G6" s="9" t="s">
        <v>367</v>
      </c>
    </row>
    <row r="7" spans="1:7" ht="25.2" x14ac:dyDescent="0.3">
      <c r="B7" s="12" t="s">
        <v>636</v>
      </c>
      <c r="C7" s="12" t="s">
        <v>637</v>
      </c>
      <c r="D7" s="13" t="s">
        <v>1225</v>
      </c>
      <c r="E7" s="13" t="s">
        <v>1226</v>
      </c>
      <c r="F7" s="13" t="s">
        <v>249</v>
      </c>
      <c r="G7" s="13" t="s">
        <v>249</v>
      </c>
    </row>
    <row r="8" spans="1:7" ht="25.2" x14ac:dyDescent="0.3">
      <c r="B8" s="6" t="s">
        <v>638</v>
      </c>
      <c r="C8" s="6" t="s">
        <v>639</v>
      </c>
      <c r="D8" s="9" t="s">
        <v>1227</v>
      </c>
      <c r="E8" s="9" t="s">
        <v>1228</v>
      </c>
      <c r="F8" s="9" t="s">
        <v>249</v>
      </c>
      <c r="G8" s="9" t="s">
        <v>249</v>
      </c>
    </row>
    <row r="9" spans="1:7" ht="25.2" x14ac:dyDescent="0.3">
      <c r="B9" s="12" t="s">
        <v>640</v>
      </c>
      <c r="C9" s="12" t="s">
        <v>641</v>
      </c>
      <c r="D9" s="13" t="s">
        <v>1229</v>
      </c>
      <c r="E9" s="13" t="s">
        <v>1230</v>
      </c>
      <c r="F9" s="13" t="s">
        <v>213</v>
      </c>
      <c r="G9" s="13" t="s">
        <v>213</v>
      </c>
    </row>
    <row r="10" spans="1:7" ht="25.2" x14ac:dyDescent="0.3">
      <c r="B10" s="6" t="s">
        <v>642</v>
      </c>
      <c r="C10" s="6" t="s">
        <v>643</v>
      </c>
      <c r="D10" s="9" t="s">
        <v>1231</v>
      </c>
      <c r="E10" s="9" t="s">
        <v>1232</v>
      </c>
      <c r="F10" s="9" t="s">
        <v>166</v>
      </c>
      <c r="G10" s="9" t="s">
        <v>166</v>
      </c>
    </row>
    <row r="11" spans="1:7" ht="25.2" x14ac:dyDescent="0.3">
      <c r="B11" s="12" t="s">
        <v>644</v>
      </c>
      <c r="C11" s="12" t="s">
        <v>645</v>
      </c>
      <c r="D11" s="13" t="s">
        <v>1233</v>
      </c>
      <c r="E11" s="13" t="s">
        <v>1234</v>
      </c>
      <c r="F11" s="13" t="s">
        <v>647</v>
      </c>
      <c r="G11" s="13" t="s">
        <v>647</v>
      </c>
    </row>
    <row r="12" spans="1:7" ht="25.2" x14ac:dyDescent="0.3">
      <c r="B12" s="6" t="s">
        <v>648</v>
      </c>
      <c r="C12" s="6" t="s">
        <v>649</v>
      </c>
      <c r="D12" s="9" t="s">
        <v>1235</v>
      </c>
      <c r="E12" s="9" t="s">
        <v>1236</v>
      </c>
      <c r="F12" s="9" t="s">
        <v>651</v>
      </c>
      <c r="G12" s="9" t="s">
        <v>651</v>
      </c>
    </row>
    <row r="13" spans="1:7" ht="25.2" x14ac:dyDescent="0.3">
      <c r="B13" s="12" t="s">
        <v>652</v>
      </c>
      <c r="C13" s="12" t="s">
        <v>653</v>
      </c>
      <c r="D13" s="13" t="s">
        <v>1237</v>
      </c>
      <c r="E13" s="13" t="s">
        <v>1238</v>
      </c>
      <c r="F13" s="13" t="s">
        <v>655</v>
      </c>
      <c r="G13" s="13" t="s">
        <v>655</v>
      </c>
    </row>
    <row r="14" spans="1:7" ht="25.2" x14ac:dyDescent="0.3">
      <c r="B14" s="6" t="s">
        <v>656</v>
      </c>
      <c r="C14" s="6" t="s">
        <v>657</v>
      </c>
      <c r="D14" s="9" t="s">
        <v>1239</v>
      </c>
      <c r="E14" s="9" t="s">
        <v>1240</v>
      </c>
      <c r="F14" s="9" t="s">
        <v>249</v>
      </c>
      <c r="G14" s="9" t="s">
        <v>249</v>
      </c>
    </row>
    <row r="15" spans="1:7" ht="25.2" x14ac:dyDescent="0.3">
      <c r="B15" s="12" t="s">
        <v>658</v>
      </c>
      <c r="C15" s="12" t="s">
        <v>659</v>
      </c>
      <c r="D15" s="13" t="s">
        <v>1241</v>
      </c>
      <c r="E15" s="13" t="s">
        <v>1242</v>
      </c>
      <c r="F15" s="13" t="s">
        <v>213</v>
      </c>
      <c r="G15" s="13" t="s">
        <v>213</v>
      </c>
    </row>
    <row r="16" spans="1:7" ht="25.2" x14ac:dyDescent="0.3">
      <c r="B16" s="6" t="s">
        <v>660</v>
      </c>
      <c r="C16" s="6" t="s">
        <v>661</v>
      </c>
      <c r="D16" s="9" t="s">
        <v>1243</v>
      </c>
      <c r="E16" s="9" t="s">
        <v>1244</v>
      </c>
      <c r="F16" s="9" t="s">
        <v>647</v>
      </c>
      <c r="G16" s="9" t="s">
        <v>647</v>
      </c>
    </row>
    <row r="17" spans="2:7" ht="25.2" x14ac:dyDescent="0.3">
      <c r="B17" s="12" t="s">
        <v>662</v>
      </c>
      <c r="C17" s="12" t="s">
        <v>663</v>
      </c>
      <c r="D17" s="13" t="s">
        <v>1245</v>
      </c>
      <c r="E17" s="13" t="s">
        <v>1245</v>
      </c>
      <c r="F17" s="13" t="s">
        <v>665</v>
      </c>
      <c r="G17" s="13" t="s">
        <v>665</v>
      </c>
    </row>
    <row r="18" spans="2:7" x14ac:dyDescent="0.3">
      <c r="B18"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NET-PNTX-D'!A1", "Zurück")</f>
        <v>Zurück</v>
      </c>
    </row>
  </sheetData>
  <pageMargins left="0.7" right="0.7" top="0.75" bottom="0.75" header="0.3" footer="0.3"/>
  <pageSetup paperSize="9" orientation="portrait" horizontalDpi="300" verticalDpi="300"/>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dimension ref="A1:F13"/>
  <sheetViews>
    <sheetView workbookViewId="0"/>
  </sheetViews>
  <sheetFormatPr baseColWidth="10" defaultRowHeight="14.4" x14ac:dyDescent="0.3"/>
  <cols>
    <col min="2" max="2" width="9.6640625" customWidth="1"/>
    <col min="3" max="3" width="111.3320312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NET-PNTX-D'!A1", "Zurück")</f>
        <v>Zurück</v>
      </c>
    </row>
    <row r="3" spans="1:6" x14ac:dyDescent="0.3">
      <c r="B3" s="7" t="s">
        <v>2326</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158</v>
      </c>
      <c r="C7" s="6" t="s">
        <v>159</v>
      </c>
      <c r="D7" s="9" t="s">
        <v>1580</v>
      </c>
      <c r="E7" s="9" t="s">
        <v>51</v>
      </c>
      <c r="F7" s="9" t="s">
        <v>51</v>
      </c>
    </row>
    <row r="8" spans="1:6" x14ac:dyDescent="0.3">
      <c r="B8" s="23" t="s">
        <v>40</v>
      </c>
      <c r="C8" s="23"/>
      <c r="D8" s="29"/>
      <c r="E8" s="29"/>
      <c r="F8" s="29"/>
    </row>
    <row r="9" spans="1:6" ht="25.2" x14ac:dyDescent="0.3">
      <c r="B9" s="6" t="s">
        <v>160</v>
      </c>
      <c r="C9" s="6" t="s">
        <v>42</v>
      </c>
      <c r="D9" s="9" t="s">
        <v>1580</v>
      </c>
      <c r="E9" s="9" t="s">
        <v>51</v>
      </c>
      <c r="F9" s="9" t="s">
        <v>51</v>
      </c>
    </row>
    <row r="10" spans="1:6" ht="25.2" x14ac:dyDescent="0.3">
      <c r="B10" s="6" t="s">
        <v>161</v>
      </c>
      <c r="C10" s="6" t="s">
        <v>46</v>
      </c>
      <c r="D10" s="9" t="s">
        <v>1587</v>
      </c>
      <c r="E10" s="9" t="s">
        <v>87</v>
      </c>
      <c r="F10" s="9" t="s">
        <v>87</v>
      </c>
    </row>
    <row r="11" spans="1:6" ht="25.2" x14ac:dyDescent="0.3">
      <c r="B11" s="6" t="s">
        <v>162</v>
      </c>
      <c r="C11" s="6" t="s">
        <v>64</v>
      </c>
      <c r="D11" s="9" t="s">
        <v>1617</v>
      </c>
      <c r="E11" s="9" t="s">
        <v>54</v>
      </c>
      <c r="F11" s="9" t="s">
        <v>54</v>
      </c>
    </row>
    <row r="12" spans="1:6" ht="25.2" x14ac:dyDescent="0.3">
      <c r="B12" s="6" t="s">
        <v>163</v>
      </c>
      <c r="C12" s="6" t="s">
        <v>66</v>
      </c>
      <c r="D12" s="9" t="s">
        <v>1597</v>
      </c>
      <c r="E12" s="9" t="s">
        <v>103</v>
      </c>
      <c r="F12" s="9" t="s">
        <v>103</v>
      </c>
    </row>
    <row r="13" spans="1:6" ht="25.2" x14ac:dyDescent="0.3">
      <c r="B13" s="6" t="s">
        <v>164</v>
      </c>
      <c r="C13" s="6" t="s">
        <v>70</v>
      </c>
      <c r="D13" s="9" t="s">
        <v>1589</v>
      </c>
      <c r="E13" s="9" t="s">
        <v>89</v>
      </c>
      <c r="F13" s="9" t="s">
        <v>89</v>
      </c>
    </row>
  </sheetData>
  <mergeCells count="6">
    <mergeCell ref="B8:F8"/>
    <mergeCell ref="B4:B5"/>
    <mergeCell ref="C4:C5"/>
    <mergeCell ref="D4:D5"/>
    <mergeCell ref="E4:F4"/>
    <mergeCell ref="B6:F6"/>
  </mergeCells>
  <pageMargins left="0.7" right="0.7" top="0.75" bottom="0.75" header="0.3" footer="0.3"/>
  <pageSetup paperSize="9" orientation="portrait" horizontalDpi="300" verticalDpi="300"/>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NET-PNTX-D'!A1", "Zurück")</f>
        <v>Zurück</v>
      </c>
    </row>
  </sheetData>
  <pageMargins left="0.7" right="0.7" top="0.75" bottom="0.75" header="0.3" footer="0.3"/>
  <pageSetup paperSize="9" orientation="portrait" horizontalDpi="300" verticalDpi="300"/>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dimension ref="A1:E13"/>
  <sheetViews>
    <sheetView workbookViewId="0"/>
  </sheetViews>
  <sheetFormatPr baseColWidth="10" defaultRowHeight="14.4" x14ac:dyDescent="0.3"/>
  <cols>
    <col min="2" max="2" width="9.6640625" customWidth="1"/>
    <col min="3" max="3" width="111.3320312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NET-PNTX-D'!A1", "Zurück")</f>
        <v>Zurück</v>
      </c>
    </row>
    <row r="3" spans="1:5" x14ac:dyDescent="0.3">
      <c r="B3" s="7" t="s">
        <v>2928</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158</v>
      </c>
      <c r="C7" s="6" t="s">
        <v>159</v>
      </c>
      <c r="D7" s="9" t="s">
        <v>1580</v>
      </c>
      <c r="E7" s="9" t="s">
        <v>51</v>
      </c>
    </row>
    <row r="8" spans="1:5" x14ac:dyDescent="0.3">
      <c r="B8" s="23" t="s">
        <v>40</v>
      </c>
      <c r="C8" s="23"/>
      <c r="D8" s="29"/>
      <c r="E8" s="29"/>
    </row>
    <row r="9" spans="1:5" ht="25.2" x14ac:dyDescent="0.3">
      <c r="B9" s="6" t="s">
        <v>160</v>
      </c>
      <c r="C9" s="6" t="s">
        <v>42</v>
      </c>
      <c r="D9" s="9" t="s">
        <v>1580</v>
      </c>
      <c r="E9" s="9" t="s">
        <v>51</v>
      </c>
    </row>
    <row r="10" spans="1:5" ht="25.2" x14ac:dyDescent="0.3">
      <c r="B10" s="6" t="s">
        <v>161</v>
      </c>
      <c r="C10" s="6" t="s">
        <v>46</v>
      </c>
      <c r="D10" s="9" t="s">
        <v>1587</v>
      </c>
      <c r="E10" s="9" t="s">
        <v>86</v>
      </c>
    </row>
    <row r="11" spans="1:5" ht="25.2" x14ac:dyDescent="0.3">
      <c r="B11" s="6" t="s">
        <v>162</v>
      </c>
      <c r="C11" s="6" t="s">
        <v>64</v>
      </c>
      <c r="D11" s="9" t="s">
        <v>1617</v>
      </c>
      <c r="E11" s="9" t="s">
        <v>2927</v>
      </c>
    </row>
    <row r="12" spans="1:5" ht="25.2" x14ac:dyDescent="0.3">
      <c r="B12" s="6" t="s">
        <v>163</v>
      </c>
      <c r="C12" s="6" t="s">
        <v>66</v>
      </c>
      <c r="D12" s="9" t="s">
        <v>1597</v>
      </c>
      <c r="E12" s="9" t="s">
        <v>1720</v>
      </c>
    </row>
    <row r="13" spans="1:5" ht="25.2" x14ac:dyDescent="0.3">
      <c r="B13" s="6" t="s">
        <v>164</v>
      </c>
      <c r="C13" s="6" t="s">
        <v>70</v>
      </c>
      <c r="D13" s="9" t="s">
        <v>1589</v>
      </c>
      <c r="E13" s="9" t="s">
        <v>2010</v>
      </c>
    </row>
  </sheetData>
  <mergeCells count="5">
    <mergeCell ref="B4:B5"/>
    <mergeCell ref="C4:C5"/>
    <mergeCell ref="D4:D5"/>
    <mergeCell ref="B6:E6"/>
    <mergeCell ref="B8:E8"/>
  </mergeCells>
  <pageMargins left="0.7" right="0.7" top="0.75" bottom="0.75" header="0.3" footer="0.3"/>
  <pageSetup paperSize="9" orientation="portrait" horizontalDpi="300" verticalDpi="300"/>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NET-PNTX-D'!A1", "Zurück")</f>
        <v>Zurück</v>
      </c>
    </row>
  </sheetData>
  <pageMargins left="0.7" right="0.7" top="0.75" bottom="0.75" header="0.3" footer="0.3"/>
  <pageSetup paperSize="9" orientation="portrait" horizontalDpi="300" verticalDpi="300"/>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dimension ref="A1:G13"/>
  <sheetViews>
    <sheetView workbookViewId="0"/>
  </sheetViews>
  <sheetFormatPr baseColWidth="10" defaultRowHeight="14.4" x14ac:dyDescent="0.3"/>
  <cols>
    <col min="2" max="2" width="9.6640625" customWidth="1"/>
    <col min="3" max="3" width="111.332031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NET-PNTX-D'!A1", "Zurück")</f>
        <v>Zurück</v>
      </c>
    </row>
    <row r="3" spans="1:7" x14ac:dyDescent="0.3">
      <c r="B3" s="7" t="s">
        <v>3305</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158</v>
      </c>
      <c r="C7" s="6" t="s">
        <v>159</v>
      </c>
      <c r="D7" s="9" t="s">
        <v>51</v>
      </c>
      <c r="E7" s="9" t="s">
        <v>51</v>
      </c>
      <c r="F7" s="9" t="s">
        <v>51</v>
      </c>
      <c r="G7" s="9" t="s">
        <v>51</v>
      </c>
    </row>
    <row r="8" spans="1:7" x14ac:dyDescent="0.3">
      <c r="B8" s="23" t="s">
        <v>40</v>
      </c>
      <c r="C8" s="23"/>
      <c r="D8" s="29"/>
      <c r="E8" s="29"/>
      <c r="F8" s="29"/>
      <c r="G8" s="29"/>
    </row>
    <row r="9" spans="1:7" ht="25.2" x14ac:dyDescent="0.3">
      <c r="B9" s="6" t="s">
        <v>160</v>
      </c>
      <c r="C9" s="6" t="s">
        <v>42</v>
      </c>
      <c r="D9" s="9" t="s">
        <v>51</v>
      </c>
      <c r="E9" s="9" t="s">
        <v>51</v>
      </c>
      <c r="F9" s="9" t="s">
        <v>51</v>
      </c>
      <c r="G9" s="9" t="s">
        <v>51</v>
      </c>
    </row>
    <row r="10" spans="1:7" ht="25.2" x14ac:dyDescent="0.3">
      <c r="B10" s="6" t="s">
        <v>161</v>
      </c>
      <c r="C10" s="6" t="s">
        <v>46</v>
      </c>
      <c r="D10" s="9" t="s">
        <v>51</v>
      </c>
      <c r="E10" s="9" t="s">
        <v>87</v>
      </c>
      <c r="F10" s="9" t="s">
        <v>51</v>
      </c>
      <c r="G10" s="9" t="s">
        <v>87</v>
      </c>
    </row>
    <row r="11" spans="1:7" ht="25.2" x14ac:dyDescent="0.3">
      <c r="B11" s="6" t="s">
        <v>162</v>
      </c>
      <c r="C11" s="6" t="s">
        <v>64</v>
      </c>
      <c r="D11" s="9" t="s">
        <v>83</v>
      </c>
      <c r="E11" s="9" t="s">
        <v>48</v>
      </c>
      <c r="F11" s="9" t="s">
        <v>83</v>
      </c>
      <c r="G11" s="9" t="s">
        <v>48</v>
      </c>
    </row>
    <row r="12" spans="1:7" ht="25.2" x14ac:dyDescent="0.3">
      <c r="B12" s="6" t="s">
        <v>163</v>
      </c>
      <c r="C12" s="6" t="s">
        <v>66</v>
      </c>
      <c r="D12" s="9" t="s">
        <v>83</v>
      </c>
      <c r="E12" s="9" t="s">
        <v>77</v>
      </c>
      <c r="F12" s="9" t="s">
        <v>83</v>
      </c>
      <c r="G12" s="9" t="s">
        <v>77</v>
      </c>
    </row>
    <row r="13" spans="1:7" ht="25.2" x14ac:dyDescent="0.3">
      <c r="B13" s="6" t="s">
        <v>164</v>
      </c>
      <c r="C13" s="6" t="s">
        <v>70</v>
      </c>
      <c r="D13" s="9" t="s">
        <v>211</v>
      </c>
      <c r="E13" s="9" t="s">
        <v>83</v>
      </c>
      <c r="F13" s="9" t="s">
        <v>211</v>
      </c>
      <c r="G13" s="9" t="s">
        <v>83</v>
      </c>
    </row>
  </sheetData>
  <mergeCells count="6">
    <mergeCell ref="B8:G8"/>
    <mergeCell ref="B4:B5"/>
    <mergeCell ref="C4:C5"/>
    <mergeCell ref="D4:E4"/>
    <mergeCell ref="F4:G4"/>
    <mergeCell ref="B6:G6"/>
  </mergeCells>
  <pageMargins left="0.7" right="0.7" top="0.75" bottom="0.75" header="0.3" footer="0.3"/>
  <pageSetup paperSize="9" orientation="portrait" horizontalDpi="300" verticalDpi="300"/>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dimension ref="A1:K20"/>
  <sheetViews>
    <sheetView workbookViewId="0"/>
  </sheetViews>
  <sheetFormatPr baseColWidth="10" defaultRowHeight="14.4" x14ac:dyDescent="0.3"/>
  <cols>
    <col min="2" max="2" width="9.6640625" customWidth="1"/>
    <col min="3" max="3" width="111.3320312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NET-PNTX-D'!A1", "Zurück")</f>
        <v>Zurück</v>
      </c>
    </row>
    <row r="3" spans="1:11" x14ac:dyDescent="0.3">
      <c r="B3" s="7" t="s">
        <v>4467</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158</v>
      </c>
      <c r="C7" s="6" t="s">
        <v>159</v>
      </c>
      <c r="D7" s="6" t="s">
        <v>1621</v>
      </c>
      <c r="E7" s="9" t="s">
        <v>1580</v>
      </c>
      <c r="F7" s="9" t="s">
        <v>1580</v>
      </c>
      <c r="G7" s="9" t="s">
        <v>1580</v>
      </c>
      <c r="H7" s="9" t="s">
        <v>1580</v>
      </c>
      <c r="I7" s="9" t="s">
        <v>1580</v>
      </c>
      <c r="J7" s="9" t="s">
        <v>1580</v>
      </c>
      <c r="K7" s="9" t="s">
        <v>1580</v>
      </c>
    </row>
    <row r="8" spans="1:11" x14ac:dyDescent="0.3">
      <c r="B8" s="6" t="s">
        <v>158</v>
      </c>
      <c r="C8" s="6" t="s">
        <v>159</v>
      </c>
      <c r="D8" s="6" t="s">
        <v>4452</v>
      </c>
      <c r="E8" s="9" t="s">
        <v>1580</v>
      </c>
      <c r="F8" s="9" t="s">
        <v>1580</v>
      </c>
      <c r="G8" s="9" t="s">
        <v>1580</v>
      </c>
      <c r="H8" s="9" t="s">
        <v>1580</v>
      </c>
      <c r="I8" s="9" t="s">
        <v>1580</v>
      </c>
      <c r="J8" s="9" t="s">
        <v>1580</v>
      </c>
      <c r="K8" s="9" t="s">
        <v>1580</v>
      </c>
    </row>
    <row r="9" spans="1:11" x14ac:dyDescent="0.3">
      <c r="B9" s="23" t="s">
        <v>40</v>
      </c>
      <c r="C9" s="23"/>
      <c r="D9" s="23"/>
      <c r="E9" s="29"/>
      <c r="F9" s="29"/>
      <c r="G9" s="29"/>
      <c r="H9" s="29"/>
      <c r="I9" s="29"/>
      <c r="J9" s="29"/>
      <c r="K9" s="29"/>
    </row>
    <row r="10" spans="1:11" x14ac:dyDescent="0.3">
      <c r="B10" s="6" t="s">
        <v>160</v>
      </c>
      <c r="C10" s="6" t="s">
        <v>42</v>
      </c>
      <c r="D10" s="6" t="s">
        <v>1621</v>
      </c>
      <c r="E10" s="9" t="s">
        <v>1580</v>
      </c>
      <c r="F10" s="9" t="s">
        <v>1580</v>
      </c>
      <c r="G10" s="9" t="s">
        <v>1580</v>
      </c>
      <c r="H10" s="9" t="s">
        <v>1580</v>
      </c>
      <c r="I10" s="9" t="s">
        <v>1580</v>
      </c>
      <c r="J10" s="9" t="s">
        <v>1580</v>
      </c>
      <c r="K10" s="9" t="s">
        <v>1580</v>
      </c>
    </row>
    <row r="11" spans="1:11" x14ac:dyDescent="0.3">
      <c r="B11" s="6" t="s">
        <v>160</v>
      </c>
      <c r="C11" s="6" t="s">
        <v>42</v>
      </c>
      <c r="D11" s="6" t="s">
        <v>4452</v>
      </c>
      <c r="E11" s="9" t="s">
        <v>1580</v>
      </c>
      <c r="F11" s="9" t="s">
        <v>1580</v>
      </c>
      <c r="G11" s="9" t="s">
        <v>1580</v>
      </c>
      <c r="H11" s="9" t="s">
        <v>1580</v>
      </c>
      <c r="I11" s="9" t="s">
        <v>1580</v>
      </c>
      <c r="J11" s="9" t="s">
        <v>1580</v>
      </c>
      <c r="K11" s="9" t="s">
        <v>1580</v>
      </c>
    </row>
    <row r="12" spans="1:11" x14ac:dyDescent="0.3">
      <c r="B12" s="6" t="s">
        <v>161</v>
      </c>
      <c r="C12" s="6" t="s">
        <v>46</v>
      </c>
      <c r="D12" s="6" t="s">
        <v>1621</v>
      </c>
      <c r="E12" s="9" t="s">
        <v>1580</v>
      </c>
      <c r="F12" s="9" t="s">
        <v>1580</v>
      </c>
      <c r="G12" s="9" t="s">
        <v>1580</v>
      </c>
      <c r="H12" s="9" t="s">
        <v>1580</v>
      </c>
      <c r="I12" s="9" t="s">
        <v>1580</v>
      </c>
      <c r="J12" s="9" t="s">
        <v>1580</v>
      </c>
      <c r="K12" s="9" t="s">
        <v>1580</v>
      </c>
    </row>
    <row r="13" spans="1:11" x14ac:dyDescent="0.3">
      <c r="B13" s="6" t="s">
        <v>161</v>
      </c>
      <c r="C13" s="6" t="s">
        <v>46</v>
      </c>
      <c r="D13" s="6" t="s">
        <v>4452</v>
      </c>
      <c r="E13" s="9" t="s">
        <v>1580</v>
      </c>
      <c r="F13" s="9" t="s">
        <v>1580</v>
      </c>
      <c r="G13" s="9" t="s">
        <v>1580</v>
      </c>
      <c r="H13" s="9" t="s">
        <v>1580</v>
      </c>
      <c r="I13" s="9" t="s">
        <v>1580</v>
      </c>
      <c r="J13" s="9" t="s">
        <v>1580</v>
      </c>
      <c r="K13" s="9" t="s">
        <v>1580</v>
      </c>
    </row>
    <row r="14" spans="1:11" x14ac:dyDescent="0.3">
      <c r="B14" s="6" t="s">
        <v>162</v>
      </c>
      <c r="C14" s="6" t="s">
        <v>64</v>
      </c>
      <c r="D14" s="6" t="s">
        <v>1621</v>
      </c>
      <c r="E14" s="9" t="s">
        <v>1580</v>
      </c>
      <c r="F14" s="9" t="s">
        <v>1580</v>
      </c>
      <c r="G14" s="9" t="s">
        <v>1580</v>
      </c>
      <c r="H14" s="9" t="s">
        <v>1580</v>
      </c>
      <c r="I14" s="9" t="s">
        <v>1580</v>
      </c>
      <c r="J14" s="9" t="s">
        <v>1580</v>
      </c>
      <c r="K14" s="9" t="s">
        <v>1580</v>
      </c>
    </row>
    <row r="15" spans="1:11" x14ac:dyDescent="0.3">
      <c r="B15" s="6" t="s">
        <v>162</v>
      </c>
      <c r="C15" s="6" t="s">
        <v>64</v>
      </c>
      <c r="D15" s="6" t="s">
        <v>4452</v>
      </c>
      <c r="E15" s="9" t="s">
        <v>1580</v>
      </c>
      <c r="F15" s="9" t="s">
        <v>1580</v>
      </c>
      <c r="G15" s="9" t="s">
        <v>1580</v>
      </c>
      <c r="H15" s="9" t="s">
        <v>1580</v>
      </c>
      <c r="I15" s="9" t="s">
        <v>1580</v>
      </c>
      <c r="J15" s="9" t="s">
        <v>1580</v>
      </c>
      <c r="K15" s="9" t="s">
        <v>1580</v>
      </c>
    </row>
    <row r="16" spans="1:11" x14ac:dyDescent="0.3">
      <c r="B16" s="6" t="s">
        <v>163</v>
      </c>
      <c r="C16" s="6" t="s">
        <v>66</v>
      </c>
      <c r="D16" s="6" t="s">
        <v>1621</v>
      </c>
      <c r="E16" s="9" t="s">
        <v>1580</v>
      </c>
      <c r="F16" s="9" t="s">
        <v>1580</v>
      </c>
      <c r="G16" s="9" t="s">
        <v>1580</v>
      </c>
      <c r="H16" s="9" t="s">
        <v>1580</v>
      </c>
      <c r="I16" s="9" t="s">
        <v>1580</v>
      </c>
      <c r="J16" s="9" t="s">
        <v>1580</v>
      </c>
      <c r="K16" s="9" t="s">
        <v>1580</v>
      </c>
    </row>
    <row r="17" spans="2:11" x14ac:dyDescent="0.3">
      <c r="B17" s="6" t="s">
        <v>163</v>
      </c>
      <c r="C17" s="6" t="s">
        <v>66</v>
      </c>
      <c r="D17" s="6" t="s">
        <v>4452</v>
      </c>
      <c r="E17" s="9" t="s">
        <v>1580</v>
      </c>
      <c r="F17" s="9" t="s">
        <v>1580</v>
      </c>
      <c r="G17" s="9" t="s">
        <v>1580</v>
      </c>
      <c r="H17" s="9" t="s">
        <v>1580</v>
      </c>
      <c r="I17" s="9" t="s">
        <v>1580</v>
      </c>
      <c r="J17" s="9" t="s">
        <v>1580</v>
      </c>
      <c r="K17" s="9" t="s">
        <v>1580</v>
      </c>
    </row>
    <row r="18" spans="2:11" x14ac:dyDescent="0.3">
      <c r="B18" s="6" t="s">
        <v>164</v>
      </c>
      <c r="C18" s="6" t="s">
        <v>70</v>
      </c>
      <c r="D18" s="6" t="s">
        <v>1621</v>
      </c>
      <c r="E18" s="9" t="s">
        <v>1580</v>
      </c>
      <c r="F18" s="9" t="s">
        <v>1580</v>
      </c>
      <c r="G18" s="9" t="s">
        <v>1580</v>
      </c>
      <c r="H18" s="9" t="s">
        <v>1580</v>
      </c>
      <c r="I18" s="9" t="s">
        <v>1580</v>
      </c>
      <c r="J18" s="9" t="s">
        <v>1580</v>
      </c>
      <c r="K18" s="9" t="s">
        <v>1580</v>
      </c>
    </row>
    <row r="19" spans="2:11" x14ac:dyDescent="0.3">
      <c r="B19" s="6" t="s">
        <v>164</v>
      </c>
      <c r="C19" s="6" t="s">
        <v>70</v>
      </c>
      <c r="D19" s="6" t="s">
        <v>4452</v>
      </c>
      <c r="E19" s="9" t="s">
        <v>1580</v>
      </c>
      <c r="F19" s="9" t="s">
        <v>1580</v>
      </c>
      <c r="G19" s="9" t="s">
        <v>1580</v>
      </c>
      <c r="H19" s="9" t="s">
        <v>1580</v>
      </c>
      <c r="I19" s="9" t="s">
        <v>1580</v>
      </c>
      <c r="J19" s="9" t="s">
        <v>1580</v>
      </c>
      <c r="K19" s="9" t="s">
        <v>1580</v>
      </c>
    </row>
    <row r="20" spans="2:11" x14ac:dyDescent="0.3">
      <c r="B20" s="17" t="s">
        <v>968</v>
      </c>
    </row>
  </sheetData>
  <mergeCells count="6">
    <mergeCell ref="B9:K9"/>
    <mergeCell ref="B4:B5"/>
    <mergeCell ref="C4:C5"/>
    <mergeCell ref="D4:D5"/>
    <mergeCell ref="E4:K4"/>
    <mergeCell ref="B6:K6"/>
  </mergeCells>
  <pageMargins left="0.7" right="0.7" top="0.75" bottom="0.75" header="0.3" footer="0.3"/>
  <pageSetup paperSize="9" orientation="portrait" horizontalDpi="300" verticalDpi="300"/>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dimension ref="A1:C39"/>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HYPERLINK("#'TX-HTX - K3_1_QI'!A1", "Qualitätsindikatoren: Übersicht über Auffälligkeiten und Qualitätssicherungsmaßnahmen gem. § 17 DeQS-RL")</f>
        <v>Qualitätsindikatoren: Übersicht über Auffälligkeiten und Qualitätssicherungsmaßnahmen gem. § 17 DeQS-RL</v>
      </c>
      <c r="C6" s="2" t="str">
        <f>HYPERLINK("#'TX-HTX - K3_1_QI'!A1", "K3_1_QI")</f>
        <v>K3_1_QI</v>
      </c>
    </row>
    <row r="7" spans="1:3" x14ac:dyDescent="0.3">
      <c r="B7" s="2" t="str">
        <f>HYPERLINK("#'TX-HTX - K3_1_AK'!A1", "Auffälligkeitskriterien: Übersicht über Auffälligkeiten und Qualitätssicherungsmaßnahmen gem. § 17 DeQS-RL")</f>
        <v>Auffälligkeitskriterien: Übersicht über Auffälligkeiten und Qualitätssicherungsmaßnahmen gem. § 17 DeQS-RL</v>
      </c>
      <c r="C7" s="2" t="str">
        <f>HYPERLINK("#'TX-HTX - K3_1_AK'!A1", "K3_1_AK")</f>
        <v>K3_1_AK</v>
      </c>
    </row>
    <row r="8" spans="1:3" x14ac:dyDescent="0.3">
      <c r="B8" s="2" t="str">
        <f>HYPERLINK("#'TX-HTX - K3_2_QI'!A1", "Qualitätsindikatoren: Auffälligkeiten und Bewertungen nach Abschluss des Stellungnahmeverfahrens (AJ 2024)")</f>
        <v>Qualitätsindikatoren: Auffälligkeiten und Bewertungen nach Abschluss des Stellungnahmeverfahrens (AJ 2024)</v>
      </c>
      <c r="C8" s="2" t="str">
        <f>HYPERLINK("#'TX-HTX - K3_2_QI'!A1", "K3_2_QI")</f>
        <v>K3_2_QI</v>
      </c>
    </row>
    <row r="9" spans="1:3" x14ac:dyDescent="0.3">
      <c r="B9" s="2" t="str">
        <f>HYPERLINK("#'TX-HTX - K3_2_AK'!A1", "Auffälligkeitskriterien: Auffälligkeiten und Bewertungen nach Abschluss des Stellungnahmeverfahrens (AJ 2024)")</f>
        <v>Auffälligkeitskriterien: Auffälligkeiten und Bewertungen nach Abschluss des Stellungnahmeverfahrens (AJ 2024)</v>
      </c>
      <c r="C9" s="2" t="str">
        <f>HYPERLINK("#'TX-HTX - K3_2_AK'!A1", "K3_2_AK")</f>
        <v>K3_2_AK</v>
      </c>
    </row>
    <row r="10" spans="1:3" x14ac:dyDescent="0.3">
      <c r="B10" s="2" t="str">
        <f>HYPERLINK("#'TX-HTX - K3_3_QI'!A1", "Qualitätsindikatoren: Wiederholte Auffälligkeiten (AJ 2024 und Vorjahre)")</f>
        <v>Qualitätsindikatoren: Wiederholte Auffälligkeiten (AJ 2024 und Vorjahre)</v>
      </c>
      <c r="C10" s="2" t="str">
        <f>HYPERLINK("#'TX-HTX - K3_3_QI'!A1", "K3_3_QI")</f>
        <v>K3_3_QI</v>
      </c>
    </row>
    <row r="11" spans="1:3" x14ac:dyDescent="0.3">
      <c r="B11" s="2" t="str">
        <f>HYPERLINK("#'TX-HTX - K3_3_AK'!A1", "Auffälligkeitskriterien: Wiederholte Auffälligkeiten (AJ 2024 und Vorjahre)")</f>
        <v>Auffälligkeitskriterien: Wiederholte Auffälligkeiten (AJ 2024 und Vorjahre)</v>
      </c>
      <c r="C11" s="2" t="str">
        <f>HYPERLINK("#'TX-HTX - K3_3_AK'!A1", "K3_3_AK")</f>
        <v>K3_3_AK</v>
      </c>
    </row>
    <row r="12" spans="1:3" x14ac:dyDescent="0.3">
      <c r="B12" s="2" t="str">
        <f>HYPERLINK("#'TX-HTX - K3_4_QI'!A1", "Qualitätsindikatoren: Mehrfache Auffälligkeiten bei Leistungserbringern (AJ 2024)")</f>
        <v>Qualitätsindikatoren: Mehrfache Auffälligkeiten bei Leistungserbringern (AJ 2024)</v>
      </c>
      <c r="C12" s="2" t="str">
        <f>HYPERLINK("#'TX-HTX - K3_4_QI'!A1", "K3_4_QI")</f>
        <v>K3_4_QI</v>
      </c>
    </row>
    <row r="13" spans="1:3" x14ac:dyDescent="0.3">
      <c r="B13" s="2" t="str">
        <f>HYPERLINK("#'TX-HTX - K3_4_AK'!A1", "Auffälligkeitskriterien: Mehrfache Auffälligkeiten bei Leistungserbringern (AJ 2024)")</f>
        <v>Auffälligkeitskriterien: Mehrfache Auffälligkeiten bei Leistungserbringern (AJ 2024)</v>
      </c>
      <c r="C13" s="2" t="str">
        <f>HYPERLINK("#'TX-HTX - K3_4_AK'!A1", "K3_4_AK")</f>
        <v>K3_4_AK</v>
      </c>
    </row>
    <row r="14" spans="1:3" x14ac:dyDescent="0.3">
      <c r="B14" s="2" t="str">
        <f>HYPERLINK("#'TX-HTX - K3_5_QI'!A1", "Auffälligkeiten und Stellungnahmeverfahren nach Fallzahl pro Qualitätsindikator (AJ 2024)")</f>
        <v>Auffälligkeiten und Stellungnahmeverfahren nach Fallzahl pro Qualitätsindikator (AJ 2024)</v>
      </c>
      <c r="C14" s="2" t="str">
        <f>HYPERLINK("#'TX-HTX - K3_5_QI'!A1", "K3_5_QI")</f>
        <v>K3_5_QI</v>
      </c>
    </row>
    <row r="15" spans="1:3" x14ac:dyDescent="0.3">
      <c r="B15" s="2" t="str">
        <f>HYPERLINK("#'TX-HTX - A_1_QI'!A1", "Qualitätsindikatoren: Art der Auffälligkeit (AJ 2024)")</f>
        <v>Qualitätsindikatoren: Art der Auffälligkeit (AJ 2024)</v>
      </c>
      <c r="C15" s="2" t="str">
        <f>HYPERLINK("#'TX-HTX - A_1_QI'!A1", "A_1_QI")</f>
        <v>A_1_QI</v>
      </c>
    </row>
    <row r="16" spans="1:3" x14ac:dyDescent="0.3">
      <c r="B16" s="2" t="str">
        <f>HYPERLINK("#'TX-HTX - A_1_AK'!A1", "Auffälligkeitskriterien: Art der Auffälligkeit (AJ 2024)")</f>
        <v>Auffälligkeitskriterien: Art der Auffälligkeit (AJ 2024)</v>
      </c>
      <c r="C16" s="2" t="str">
        <f>HYPERLINK("#'TX-HTX - A_1_AK'!A1", "A_1_AK")</f>
        <v>A_1_AK</v>
      </c>
    </row>
    <row r="17" spans="2:3" x14ac:dyDescent="0.3">
      <c r="B17" s="2" t="str">
        <f>HYPERLINK("#'TX-HTX - A_2_QI_a'!A1", "Qualitätsindikatoren: Stellungnahmeverfahren (AJ 2024)")</f>
        <v>Qualitätsindikatoren: Stellungnahmeverfahren (AJ 2024)</v>
      </c>
      <c r="C17" s="2" t="str">
        <f>HYPERLINK("#'TX-HTX - A_2_QI_a'!A1", "A_2_QI_a")</f>
        <v>A_2_QI_a</v>
      </c>
    </row>
    <row r="18" spans="2:3" x14ac:dyDescent="0.3">
      <c r="B18" s="2" t="str">
        <f>HYPERLINK("#'TX-HTX - A_2_AK_a'!A1", "Auffälligkeitskriterien: Stellungnahmeverfahren (AJ 2024)")</f>
        <v>Auffälligkeitskriterien: Stellungnahmeverfahren (AJ 2024)</v>
      </c>
      <c r="C18" s="2" t="str">
        <f>HYPERLINK("#'TX-HTX - A_2_AK_a'!A1", "A_2_AK_a")</f>
        <v>A_2_AK_a</v>
      </c>
    </row>
    <row r="19" spans="2:3" x14ac:dyDescent="0.3">
      <c r="B19" s="2" t="str">
        <f>HYPERLINK("#'TX-HTX - A_2_QI_b'!A1", "Qualitätsindikatoren: Freitextkommentare zur Nicht-Einleitung von Stellungnahmeverfahren (AJ 2024)")</f>
        <v>Qualitätsindikatoren: Freitextkommentare zur Nicht-Einleitung von Stellungnahmeverfahren (AJ 2024)</v>
      </c>
      <c r="C19" s="2" t="str">
        <f>HYPERLINK("#'TX-HTX - A_2_QI_b'!A1", "A_2_QI_b")</f>
        <v>A_2_QI_b</v>
      </c>
    </row>
    <row r="20" spans="2:3" x14ac:dyDescent="0.3">
      <c r="B20" s="2" t="str">
        <f>HYPERLINK("#'TX-HTX - A_2_AK_b'!A1", "Auffälligkeitskriterien: Freitextkommentare zur Nicht-Einleitung von Stellungnahmeverfahren (AJ 2024)")</f>
        <v>Auffälligkeitskriterien: Freitextkommentare zur Nicht-Einleitung von Stellungnahmeverfahren (AJ 2024)</v>
      </c>
      <c r="C20" s="2" t="str">
        <f>HYPERLINK("#'TX-HTX - A_2_AK_b'!A1", "A_2_AK_b")</f>
        <v>A_2_AK_b</v>
      </c>
    </row>
    <row r="21" spans="2:3" x14ac:dyDescent="0.3">
      <c r="B21" s="2" t="str">
        <f>HYPERLINK("#'TX-HTX - A_3_AK_a'!A1", "Auffälligkeitskriterien: Bewertung der qualitativ auffälligen Ergebnisse (AJ 2024)")</f>
        <v>Auffälligkeitskriterien: Bewertung der qualitativ auffälligen Ergebnisse (AJ 2024)</v>
      </c>
      <c r="C21" s="2" t="str">
        <f>HYPERLINK("#'TX-HTX - A_3_AK_a'!A1", "A_3_AK_a")</f>
        <v>A_3_AK_a</v>
      </c>
    </row>
    <row r="22" spans="2:3" x14ac:dyDescent="0.3">
      <c r="B22" s="2" t="str">
        <f>HYPERLINK("#'TX-HTX - A_3_AK_b'!A1", "Auffälligkeitskriterien: Freitextkommentare zur Bewertung der qualitativ auffälligen Ergebnisse (AJ 2024)")</f>
        <v>Auffälligkeitskriterien: Freitextkommentare zur Bewertung der qualitativ auffälligen Ergebnisse (AJ 2024)</v>
      </c>
      <c r="C22" s="2" t="str">
        <f>HYPERLINK("#'TX-HTX - A_3_AK_b'!A1", "A_3_AK_b")</f>
        <v>A_3_AK_b</v>
      </c>
    </row>
    <row r="23" spans="2:3" x14ac:dyDescent="0.3">
      <c r="B23" s="2" t="str">
        <f>HYPERLINK("#'TX-HTX - A_4_QI_a'!A1", "Qualitätsindikatoren: Bewertung der qualitativ auffälligen Ergebnisse (AJ 2024)")</f>
        <v>Qualitätsindikatoren: Bewertung der qualitativ auffälligen Ergebnisse (AJ 2024)</v>
      </c>
      <c r="C23" s="2" t="str">
        <f>HYPERLINK("#'TX-HTX - A_4_QI_a'!A1", "A_4_QI_a")</f>
        <v>A_4_QI_a</v>
      </c>
    </row>
    <row r="24" spans="2:3" x14ac:dyDescent="0.3">
      <c r="B24" s="2" t="str">
        <f>HYPERLINK("#'TX-HTX - A_4_QI_b'!A1", "Qualitätsindikatoren: Freitextkommentare zur Bewertung der qualitativ auffälligen Ergebnisse (AJ 2024)")</f>
        <v>Qualitätsindikatoren: Freitextkommentare zur Bewertung der qualitativ auffälligen Ergebnisse (AJ 2024)</v>
      </c>
      <c r="C24" s="2" t="str">
        <f>HYPERLINK("#'TX-HTX - A_4_QI_b'!A1", "A_4_QI_b")</f>
        <v>A_4_QI_b</v>
      </c>
    </row>
    <row r="25" spans="2:3" x14ac:dyDescent="0.3">
      <c r="B25" s="2" t="str">
        <f>HYPERLINK("#'TX-HTX - A_5_AK_a'!A1", "Auffälligkeitskriterien: Bewertung der qualitativ unauffälligen Ergebnisse (AJ 2024)")</f>
        <v>Auffälligkeitskriterien: Bewertung der qualitativ unauffälligen Ergebnisse (AJ 2024)</v>
      </c>
      <c r="C25" s="2" t="str">
        <f>HYPERLINK("#'TX-HTX - A_5_AK_a'!A1", "A_5_AK_a")</f>
        <v>A_5_AK_a</v>
      </c>
    </row>
    <row r="26" spans="2:3" x14ac:dyDescent="0.3">
      <c r="B26" s="2" t="str">
        <f>HYPERLINK("#'TX-HTX - A_5_AK_b'!A1", "Auffälligkeitskriterien: Freitextkommentare zur Bewertung der qualitativ unauffälligen Ergebnisse (AJ 2024)")</f>
        <v>Auffälligkeitskriterien: Freitextkommentare zur Bewertung der qualitativ unauffälligen Ergebnisse (AJ 2024)</v>
      </c>
      <c r="C26" s="2" t="str">
        <f>HYPERLINK("#'TX-HTX - A_5_AK_b'!A1", "A_5_AK_b")</f>
        <v>A_5_AK_b</v>
      </c>
    </row>
    <row r="27" spans="2:3" x14ac:dyDescent="0.3">
      <c r="B27" s="2" t="str">
        <f>HYPERLINK("#'TX-HTX - A_6_QI_a'!A1", "Qualitätsindikatoren: Bewertung der qualitativ unauffälligen Ergebnisse (AJ 2024)")</f>
        <v>Qualitätsindikatoren: Bewertung der qualitativ unauffälligen Ergebnisse (AJ 2024)</v>
      </c>
      <c r="C27" s="2" t="str">
        <f>HYPERLINK("#'TX-HTX - A_6_QI_a'!A1", "A_6_QI_a")</f>
        <v>A_6_QI_a</v>
      </c>
    </row>
    <row r="28" spans="2:3" x14ac:dyDescent="0.3">
      <c r="B28" s="2" t="str">
        <f>HYPERLINK("#'TX-HTX - A_6_QI_b'!A1", "Qualitätsindikatoren: Freitextkommentare zur Bewertung der qualitativ unauffälligen Ergebnisse (AJ 2024)")</f>
        <v>Qualitätsindikatoren: Freitextkommentare zur Bewertung der qualitativ unauffälligen Ergebnisse (AJ 2024)</v>
      </c>
      <c r="C28" s="2" t="str">
        <f>HYPERLINK("#'TX-HTX - A_6_QI_b'!A1", "A_6_QI_b")</f>
        <v>A_6_QI_b</v>
      </c>
    </row>
    <row r="29" spans="2:3" x14ac:dyDescent="0.3">
      <c r="B29" s="2" t="str">
        <f>HYPERLINK("#'TX-HTX - A_7_AK_a'!A1", "Auffälligkeitskriterien: Bewertung der  Ergebnisse als Sonstiges (AJ 2024)")</f>
        <v>Auffälligkeitskriterien: Bewertung der  Ergebnisse als Sonstiges (AJ 2024)</v>
      </c>
      <c r="C29" s="2" t="str">
        <f>HYPERLINK("#'TX-HTX - A_7_AK_a'!A1", "A_7_AK_a")</f>
        <v>A_7_AK_a</v>
      </c>
    </row>
    <row r="30" spans="2:3" x14ac:dyDescent="0.3">
      <c r="B30" s="2" t="str">
        <f>HYPERLINK("#'TX-HTX - A_7_AK_b'!A1", "Auffälligkeitskriterien: Freitextkommentare zur Bewertung der Ergebnisse als Sonstiges (AJ 2024)")</f>
        <v>Auffälligkeitskriterien: Freitextkommentare zur Bewertung der Ergebnisse als Sonstiges (AJ 2024)</v>
      </c>
      <c r="C30" s="2" t="str">
        <f>HYPERLINK("#'TX-HTX - A_7_AK_b'!A1", "A_7_AK_b")</f>
        <v>A_7_AK_b</v>
      </c>
    </row>
    <row r="31" spans="2:3" x14ac:dyDescent="0.3">
      <c r="B31" s="2" t="str">
        <f>HYPERLINK("#'TX-HTX - A_8_QI_a'!A1", "Qualitätsindikatoren: Bewertung der Ergebnisse als Dokumentationsfehler oder Sonstiges (AJ 2024)")</f>
        <v>Qualitätsindikatoren: Bewertung der Ergebnisse als Dokumentationsfehler oder Sonstiges (AJ 2024)</v>
      </c>
      <c r="C31" s="2" t="str">
        <f>HYPERLINK("#'TX-HTX - A_8_QI_a'!A1", "A_8_QI_a")</f>
        <v>A_8_QI_a</v>
      </c>
    </row>
    <row r="32" spans="2:3" x14ac:dyDescent="0.3">
      <c r="B32" s="2" t="str">
        <f>HYPERLINK("#'TX-HTX - A_8_QI_b'!A1", "Qualitätsindikatoren: Freitextkommentare zur Bewertung der Ergebnisse als Dokumentationsfehler oder Sonstiges (AJ 2024)")</f>
        <v>Qualitätsindikatoren: Freitextkommentare zur Bewertung der Ergebnisse als Dokumentationsfehler oder Sonstiges (AJ 2024)</v>
      </c>
      <c r="C32" s="2" t="str">
        <f>HYPERLINK("#'TX-HTX - A_8_QI_b'!A1", "A_8_QI_b")</f>
        <v>A_8_QI_b</v>
      </c>
    </row>
    <row r="33" spans="2:3" x14ac:dyDescent="0.3">
      <c r="B33" s="2" t="str">
        <f>HYPERLINK("#'TX-HTX - A_9_QI'!A1", "Qualitätsindikatoren: Initiierung Maßnahmenstufe 1 und 2 (AJ 2024)")</f>
        <v>Qualitätsindikatoren: Initiierung Maßnahmenstufe 1 und 2 (AJ 2024)</v>
      </c>
      <c r="C33" s="2" t="str">
        <f>HYPERLINK("#'TX-HTX - A_9_QI'!A1", "A_9_QI")</f>
        <v>A_9_QI</v>
      </c>
    </row>
    <row r="34" spans="2:3" x14ac:dyDescent="0.3">
      <c r="B34" s="2" t="str">
        <f>HYPERLINK("#'TX-HTX - A_9_AK'!A1", "Auffälligkeitskriterien: Initiierung Maßnahmenstufe 1 und 2 (AJ 2024)")</f>
        <v>Auffälligkeitskriterien: Initiierung Maßnahmenstufe 1 und 2 (AJ 2024)</v>
      </c>
      <c r="C34" s="2" t="str">
        <f>HYPERLINK("#'TX-HTX - A_9_AK'!A1", "A_9_AK")</f>
        <v>A_9_AK</v>
      </c>
    </row>
    <row r="35" spans="2:3" x14ac:dyDescent="0.3">
      <c r="B35" s="2" t="str">
        <f>HYPERLINK("#'TX-HTX - A_11_QI_AK'!A1", "Qualitätsindikatoren und Auffälligkeitskriterien: Best Practice (AJ 2024)")</f>
        <v>Qualitätsindikatoren und Auffälligkeitskriterien: Best Practice (AJ 2024)</v>
      </c>
      <c r="C35" s="2" t="str">
        <f>HYPERLINK("#'TX-HTX - A_11_QI_AK'!A1", "A_11_QI_AK")</f>
        <v>A_11_QI_AK</v>
      </c>
    </row>
    <row r="36" spans="2:3" x14ac:dyDescent="0.3">
      <c r="B36" s="2" t="str">
        <f>HYPERLINK("#'TX-HTX - A_12_QI'!A1", "Darstellung des Verlaufs der Bewertung (AJ 2024)")</f>
        <v>Darstellung des Verlaufs der Bewertung (AJ 2024)</v>
      </c>
      <c r="C36" s="2" t="str">
        <f>HYPERLINK("#'TX-HTX - A_12_QI'!A1", "A_12_QI")</f>
        <v>A_12_QI</v>
      </c>
    </row>
    <row r="37" spans="2:3" x14ac:dyDescent="0.3">
      <c r="B37" s="2" t="str">
        <f>HYPERLINK("#'TX-HTX - A_13_QI'!A1", "Qualitätsindikatoren: Art der Maßnahme in Maßnahmenstufe 1 (AJ 2023 und 2024)")</f>
        <v>Qualitätsindikatoren: Art der Maßnahme in Maßnahmenstufe 1 (AJ 2023 und 2024)</v>
      </c>
      <c r="C37" s="2" t="str">
        <f>HYPERLINK("#'TX-HTX - A_13_QI'!A1", "A_13_QI")</f>
        <v>A_13_QI</v>
      </c>
    </row>
    <row r="38" spans="2:3" x14ac:dyDescent="0.3">
      <c r="B38" s="2" t="str">
        <f>HYPERLINK("#'TX-HTX - A_13_AK'!A1", "Auffälligkeitskriterien: Art der Maßnahme in Maßnahmenstufe 1 (AJ 2023 und 2024)")</f>
        <v>Auffälligkeitskriterien: Art der Maßnahme in Maßnahmenstufe 1 (AJ 2023 und 2024)</v>
      </c>
      <c r="C38" s="2" t="str">
        <f>HYPERLINK("#'TX-HTX - A_13_AK'!A1", "A_13_AK")</f>
        <v>A_13_AK</v>
      </c>
    </row>
    <row r="39" spans="2:3" x14ac:dyDescent="0.3">
      <c r="B39" s="2" t="str">
        <f>HYPERLINK("#'TX-HTX - A_14_QI_AK'!A1", "Qualitätsindikatoren und Auffälligkeitskriterien: Freitextkommentare zu Maßnahmenstufe 2 (AJ 2024)")</f>
        <v>Qualitätsindikatoren und Auffälligkeitskriterien: Freitextkommentare zu Maßnahmenstufe 2 (AJ 2024)</v>
      </c>
      <c r="C39" s="2" t="str">
        <f>HYPERLINK("#'TX-HTX - A_14_QI_AK'!A1", "A_14_QI_AK")</f>
        <v>A_14_QI_AK</v>
      </c>
    </row>
  </sheetData>
  <pageMargins left="0.7" right="0.7" top="0.75" bottom="0.75" header="0.3" footer="0.3"/>
  <pageSetup paperSize="9" orientation="portrait" horizontalDpi="300" verticalDpi="300"/>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TX-HTX'!A1", "Zurück")</f>
        <v>Zurück</v>
      </c>
    </row>
    <row r="3" spans="1:6" x14ac:dyDescent="0.3">
      <c r="B3" s="7" t="s">
        <v>4911</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1611</v>
      </c>
      <c r="D6" s="9" t="s">
        <v>3429</v>
      </c>
      <c r="E6" s="9" t="s">
        <v>2061</v>
      </c>
      <c r="F6" s="9" t="s">
        <v>3429</v>
      </c>
    </row>
    <row r="7" spans="1:6" x14ac:dyDescent="0.3">
      <c r="B7" s="10" t="s">
        <v>4873</v>
      </c>
      <c r="C7" s="9" t="s">
        <v>1611</v>
      </c>
      <c r="D7" s="9" t="s">
        <v>4530</v>
      </c>
      <c r="E7" s="9" t="s">
        <v>2061</v>
      </c>
      <c r="F7" s="9" t="s">
        <v>4530</v>
      </c>
    </row>
    <row r="8" spans="1:6" x14ac:dyDescent="0.3">
      <c r="B8" s="10" t="s">
        <v>4532</v>
      </c>
      <c r="C8" s="9" t="s">
        <v>1582</v>
      </c>
      <c r="D8" s="9" t="s">
        <v>4904</v>
      </c>
      <c r="E8" s="9" t="s">
        <v>1986</v>
      </c>
      <c r="F8" s="9" t="s">
        <v>4905</v>
      </c>
    </row>
    <row r="9" spans="1:6" x14ac:dyDescent="0.3">
      <c r="B9" s="9" t="s">
        <v>4535</v>
      </c>
      <c r="C9" s="9" t="s">
        <v>1580</v>
      </c>
      <c r="D9" s="9" t="s">
        <v>4536</v>
      </c>
      <c r="E9" s="9" t="s">
        <v>1580</v>
      </c>
      <c r="F9" s="9" t="s">
        <v>4536</v>
      </c>
    </row>
    <row r="10" spans="1:6" x14ac:dyDescent="0.3">
      <c r="B10" s="10" t="s">
        <v>4537</v>
      </c>
      <c r="C10" s="9" t="s">
        <v>1582</v>
      </c>
      <c r="D10" s="9" t="s">
        <v>4530</v>
      </c>
      <c r="E10" s="9" t="s">
        <v>1986</v>
      </c>
      <c r="F10" s="9" t="s">
        <v>4530</v>
      </c>
    </row>
    <row r="11" spans="1:6" x14ac:dyDescent="0.3">
      <c r="B11" s="9" t="s">
        <v>4879</v>
      </c>
      <c r="C11" s="9" t="s">
        <v>1582</v>
      </c>
      <c r="D11" s="9" t="s">
        <v>4530</v>
      </c>
      <c r="E11" s="9" t="s">
        <v>1986</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1580</v>
      </c>
      <c r="D15" s="9" t="s">
        <v>4536</v>
      </c>
      <c r="E15" s="9" t="s">
        <v>1580</v>
      </c>
      <c r="F15" s="9" t="s">
        <v>4536</v>
      </c>
    </row>
    <row r="16" spans="1:6" x14ac:dyDescent="0.3">
      <c r="B16" s="6" t="s">
        <v>4543</v>
      </c>
      <c r="C16" s="9" t="s">
        <v>1582</v>
      </c>
      <c r="D16" s="9" t="s">
        <v>4530</v>
      </c>
      <c r="E16" s="9" t="s">
        <v>1986</v>
      </c>
      <c r="F16" s="9" t="s">
        <v>4530</v>
      </c>
    </row>
    <row r="17" spans="2:6" x14ac:dyDescent="0.3">
      <c r="B17" s="9" t="s">
        <v>4546</v>
      </c>
      <c r="C17" s="9" t="s">
        <v>1582</v>
      </c>
      <c r="D17" s="9" t="s">
        <v>4530</v>
      </c>
      <c r="E17" s="9" t="s">
        <v>1986</v>
      </c>
      <c r="F17" s="9" t="s">
        <v>4530</v>
      </c>
    </row>
    <row r="18" spans="2:6" x14ac:dyDescent="0.3">
      <c r="B18" s="9" t="s">
        <v>4547</v>
      </c>
      <c r="C18" s="9" t="s">
        <v>1580</v>
      </c>
      <c r="D18" s="9" t="s">
        <v>4536</v>
      </c>
      <c r="E18" s="9" t="s">
        <v>1580</v>
      </c>
      <c r="F18" s="9" t="s">
        <v>4536</v>
      </c>
    </row>
    <row r="19" spans="2:6" x14ac:dyDescent="0.3">
      <c r="B19" s="9" t="s">
        <v>4548</v>
      </c>
      <c r="C19" s="9" t="s">
        <v>1587</v>
      </c>
      <c r="D19" s="9" t="s">
        <v>4599</v>
      </c>
      <c r="E19" s="9" t="s">
        <v>1580</v>
      </c>
      <c r="F19" s="9" t="s">
        <v>4536</v>
      </c>
    </row>
    <row r="20" spans="2:6" x14ac:dyDescent="0.3">
      <c r="B20" s="6" t="s">
        <v>4549</v>
      </c>
      <c r="C20" s="9" t="s">
        <v>1586</v>
      </c>
      <c r="D20" s="9" t="s">
        <v>4906</v>
      </c>
      <c r="E20" s="9" t="s">
        <v>1578</v>
      </c>
      <c r="F20" s="9" t="s">
        <v>4907</v>
      </c>
    </row>
    <row r="21" spans="2:6" x14ac:dyDescent="0.3">
      <c r="B21" s="23" t="s">
        <v>4550</v>
      </c>
      <c r="C21" s="24" t="s">
        <v>4523</v>
      </c>
      <c r="D21" s="24" t="s">
        <v>4523</v>
      </c>
      <c r="E21" s="24" t="s">
        <v>4523</v>
      </c>
      <c r="F21" s="24" t="s">
        <v>4523</v>
      </c>
    </row>
    <row r="22" spans="2:6" x14ac:dyDescent="0.3">
      <c r="B22" s="6" t="s">
        <v>4551</v>
      </c>
      <c r="C22" s="9" t="s">
        <v>1580</v>
      </c>
      <c r="D22" s="9" t="s">
        <v>4536</v>
      </c>
      <c r="E22" s="9" t="s">
        <v>1580</v>
      </c>
      <c r="F22" s="9" t="s">
        <v>4536</v>
      </c>
    </row>
    <row r="23" spans="2:6" x14ac:dyDescent="0.3">
      <c r="B23" s="6" t="s">
        <v>4553</v>
      </c>
      <c r="C23" s="9" t="s">
        <v>1683</v>
      </c>
      <c r="D23" s="9" t="s">
        <v>4908</v>
      </c>
      <c r="E23" s="9" t="s">
        <v>1582</v>
      </c>
      <c r="F23" s="9" t="s">
        <v>4909</v>
      </c>
    </row>
    <row r="24" spans="2:6" x14ac:dyDescent="0.3">
      <c r="B24" s="6" t="s">
        <v>4898</v>
      </c>
      <c r="C24" s="9" t="s">
        <v>1580</v>
      </c>
      <c r="D24" s="9" t="s">
        <v>4536</v>
      </c>
      <c r="E24" s="9" t="s">
        <v>1582</v>
      </c>
      <c r="F24" s="9" t="s">
        <v>4909</v>
      </c>
    </row>
    <row r="25" spans="2:6" x14ac:dyDescent="0.3">
      <c r="B25" s="6" t="s">
        <v>4556</v>
      </c>
      <c r="C25" s="9" t="s">
        <v>1580</v>
      </c>
      <c r="D25" s="9" t="s">
        <v>4536</v>
      </c>
      <c r="E25" s="9" t="s">
        <v>1589</v>
      </c>
      <c r="F25" s="9" t="s">
        <v>4910</v>
      </c>
    </row>
    <row r="26" spans="2:6" x14ac:dyDescent="0.3">
      <c r="B26" s="23" t="s">
        <v>4558</v>
      </c>
      <c r="C26" s="24" t="s">
        <v>4523</v>
      </c>
      <c r="D26" s="24" t="s">
        <v>4523</v>
      </c>
      <c r="E26" s="24" t="s">
        <v>4523</v>
      </c>
      <c r="F26" s="24" t="s">
        <v>4523</v>
      </c>
    </row>
    <row r="27" spans="2:6" x14ac:dyDescent="0.3">
      <c r="B27" s="6" t="s">
        <v>4444</v>
      </c>
      <c r="C27" s="9" t="s">
        <v>1580</v>
      </c>
      <c r="D27" s="9" t="s">
        <v>4559</v>
      </c>
      <c r="E27" s="9" t="s">
        <v>1580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TX-HTX'!A1", "Zurück")</f>
        <v>Zurück</v>
      </c>
    </row>
    <row r="3" spans="1:6" x14ac:dyDescent="0.3">
      <c r="B3" s="7" t="s">
        <v>4566</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2082</v>
      </c>
      <c r="D6" s="9" t="s">
        <v>4530</v>
      </c>
      <c r="E6" s="9" t="s">
        <v>1988</v>
      </c>
      <c r="F6" s="9" t="s">
        <v>4530</v>
      </c>
    </row>
    <row r="7" spans="1:6" x14ac:dyDescent="0.3">
      <c r="B7" s="10" t="s">
        <v>4532</v>
      </c>
      <c r="C7" s="9" t="s">
        <v>1587</v>
      </c>
      <c r="D7" s="9" t="s">
        <v>4562</v>
      </c>
      <c r="E7" s="9" t="s">
        <v>1696</v>
      </c>
      <c r="F7" s="9" t="s">
        <v>4563</v>
      </c>
    </row>
    <row r="8" spans="1:6" x14ac:dyDescent="0.3">
      <c r="B8" s="9" t="s">
        <v>4535</v>
      </c>
      <c r="C8" s="9" t="s">
        <v>1580</v>
      </c>
      <c r="D8" s="9" t="s">
        <v>4536</v>
      </c>
      <c r="E8" s="9" t="s">
        <v>1580</v>
      </c>
      <c r="F8" s="9" t="s">
        <v>4536</v>
      </c>
    </row>
    <row r="9" spans="1:6" x14ac:dyDescent="0.3">
      <c r="B9" s="10" t="s">
        <v>4537</v>
      </c>
      <c r="C9" s="9" t="s">
        <v>1587</v>
      </c>
      <c r="D9" s="9" t="s">
        <v>4530</v>
      </c>
      <c r="E9" s="9" t="s">
        <v>1696</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1580</v>
      </c>
      <c r="D12" s="9" t="s">
        <v>4536</v>
      </c>
      <c r="E12" s="9" t="s">
        <v>1580</v>
      </c>
      <c r="F12" s="9" t="s">
        <v>4536</v>
      </c>
    </row>
    <row r="13" spans="1:6" x14ac:dyDescent="0.3">
      <c r="B13" s="6" t="s">
        <v>4543</v>
      </c>
      <c r="C13" s="9" t="s">
        <v>1587</v>
      </c>
      <c r="D13" s="9" t="s">
        <v>4530</v>
      </c>
      <c r="E13" s="9" t="s">
        <v>1696</v>
      </c>
      <c r="F13" s="9" t="s">
        <v>4530</v>
      </c>
    </row>
    <row r="14" spans="1:6" x14ac:dyDescent="0.3">
      <c r="B14" s="9" t="s">
        <v>4546</v>
      </c>
      <c r="C14" s="9" t="s">
        <v>1587</v>
      </c>
      <c r="D14" s="9" t="s">
        <v>4530</v>
      </c>
      <c r="E14" s="9" t="s">
        <v>1696</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1587</v>
      </c>
      <c r="D17" s="9" t="s">
        <v>4530</v>
      </c>
      <c r="E17" s="9" t="s">
        <v>1580</v>
      </c>
      <c r="F17" s="9" t="s">
        <v>4536</v>
      </c>
    </row>
    <row r="18" spans="2:6" x14ac:dyDescent="0.3">
      <c r="B18" s="23" t="s">
        <v>4550</v>
      </c>
      <c r="C18" s="24" t="s">
        <v>4523</v>
      </c>
      <c r="D18" s="24" t="s">
        <v>4523</v>
      </c>
      <c r="E18" s="24" t="s">
        <v>4523</v>
      </c>
      <c r="F18" s="24" t="s">
        <v>4523</v>
      </c>
    </row>
    <row r="19" spans="2:6" x14ac:dyDescent="0.3">
      <c r="B19" s="6" t="s">
        <v>4551</v>
      </c>
      <c r="C19" s="9" t="s">
        <v>1580</v>
      </c>
      <c r="D19" s="9" t="s">
        <v>4536</v>
      </c>
      <c r="E19" s="9" t="s">
        <v>1580</v>
      </c>
      <c r="F19" s="9" t="s">
        <v>4536</v>
      </c>
    </row>
    <row r="20" spans="2:6" x14ac:dyDescent="0.3">
      <c r="B20" s="6" t="s">
        <v>4553</v>
      </c>
      <c r="C20" s="9" t="s">
        <v>1580</v>
      </c>
      <c r="D20" s="9" t="s">
        <v>4536</v>
      </c>
      <c r="E20" s="9" t="s">
        <v>1579</v>
      </c>
      <c r="F20" s="9" t="s">
        <v>4564</v>
      </c>
    </row>
    <row r="21" spans="2:6" x14ac:dyDescent="0.3">
      <c r="B21" s="6" t="s">
        <v>4556</v>
      </c>
      <c r="C21" s="9" t="s">
        <v>1580</v>
      </c>
      <c r="D21" s="9" t="s">
        <v>4536</v>
      </c>
      <c r="E21" s="9" t="s">
        <v>1597</v>
      </c>
      <c r="F21" s="9" t="s">
        <v>4565</v>
      </c>
    </row>
    <row r="22" spans="2:6" x14ac:dyDescent="0.3">
      <c r="B22" s="23" t="s">
        <v>4558</v>
      </c>
      <c r="C22" s="24" t="s">
        <v>4523</v>
      </c>
      <c r="D22" s="24" t="s">
        <v>4523</v>
      </c>
      <c r="E22" s="24" t="s">
        <v>4523</v>
      </c>
      <c r="F22" s="24" t="s">
        <v>4523</v>
      </c>
    </row>
    <row r="23" spans="2:6" x14ac:dyDescent="0.3">
      <c r="B23" s="6" t="s">
        <v>4444</v>
      </c>
      <c r="C23" s="9" t="s">
        <v>1580</v>
      </c>
      <c r="D23" s="9" t="s">
        <v>4559</v>
      </c>
      <c r="E23" s="9" t="s">
        <v>1580</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14"/>
  <sheetViews>
    <sheetView workbookViewId="0"/>
  </sheetViews>
  <sheetFormatPr baseColWidth="10" defaultRowHeight="14.4" x14ac:dyDescent="0.3"/>
  <cols>
    <col min="2" max="2" width="9.6640625" customWidth="1"/>
    <col min="3" max="3" width="44.4414062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PCI'!A1", "Zurück")</f>
        <v>Zurück</v>
      </c>
    </row>
    <row r="3" spans="1:7" x14ac:dyDescent="0.3">
      <c r="B3" s="7" t="s">
        <v>995</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168</v>
      </c>
      <c r="C7" s="6" t="s">
        <v>169</v>
      </c>
      <c r="D7" s="9" t="s">
        <v>983</v>
      </c>
      <c r="E7" s="9" t="s">
        <v>984</v>
      </c>
      <c r="F7" s="9" t="s">
        <v>171</v>
      </c>
      <c r="G7" s="9" t="s">
        <v>171</v>
      </c>
    </row>
    <row r="8" spans="1:7" ht="25.2" x14ac:dyDescent="0.3">
      <c r="B8" s="6" t="s">
        <v>172</v>
      </c>
      <c r="C8" s="6" t="s">
        <v>173</v>
      </c>
      <c r="D8" s="9" t="s">
        <v>985</v>
      </c>
      <c r="E8" s="9" t="s">
        <v>986</v>
      </c>
      <c r="F8" s="9" t="s">
        <v>175</v>
      </c>
      <c r="G8" s="9" t="s">
        <v>175</v>
      </c>
    </row>
    <row r="9" spans="1:7" ht="25.2" x14ac:dyDescent="0.3">
      <c r="B9" s="6" t="s">
        <v>176</v>
      </c>
      <c r="C9" s="6" t="s">
        <v>177</v>
      </c>
      <c r="D9" s="9" t="s">
        <v>987</v>
      </c>
      <c r="E9" s="9" t="s">
        <v>988</v>
      </c>
      <c r="F9" s="9" t="s">
        <v>179</v>
      </c>
      <c r="G9" s="9" t="s">
        <v>179</v>
      </c>
    </row>
    <row r="10" spans="1:7" x14ac:dyDescent="0.3">
      <c r="B10" s="23" t="s">
        <v>40</v>
      </c>
      <c r="C10" s="23"/>
      <c r="D10" s="29"/>
      <c r="E10" s="29"/>
      <c r="F10" s="29"/>
      <c r="G10" s="29"/>
    </row>
    <row r="11" spans="1:7" ht="25.2" x14ac:dyDescent="0.3">
      <c r="B11" s="6" t="s">
        <v>180</v>
      </c>
      <c r="C11" s="6" t="s">
        <v>42</v>
      </c>
      <c r="D11" s="9" t="s">
        <v>989</v>
      </c>
      <c r="E11" s="9" t="s">
        <v>990</v>
      </c>
      <c r="F11" s="9" t="s">
        <v>182</v>
      </c>
      <c r="G11" s="9" t="s">
        <v>182</v>
      </c>
    </row>
    <row r="12" spans="1:7" ht="25.2" x14ac:dyDescent="0.3">
      <c r="B12" s="6" t="s">
        <v>183</v>
      </c>
      <c r="C12" s="6" t="s">
        <v>46</v>
      </c>
      <c r="D12" s="9" t="s">
        <v>991</v>
      </c>
      <c r="E12" s="9" t="s">
        <v>992</v>
      </c>
      <c r="F12" s="9" t="s">
        <v>185</v>
      </c>
      <c r="G12" s="9" t="s">
        <v>185</v>
      </c>
    </row>
    <row r="13" spans="1:7" ht="25.2" x14ac:dyDescent="0.3">
      <c r="B13" s="6" t="s">
        <v>186</v>
      </c>
      <c r="C13" s="6" t="s">
        <v>50</v>
      </c>
      <c r="D13" s="9" t="s">
        <v>993</v>
      </c>
      <c r="E13" s="9" t="s">
        <v>994</v>
      </c>
      <c r="F13" s="9" t="s">
        <v>95</v>
      </c>
      <c r="G13" s="9" t="s">
        <v>95</v>
      </c>
    </row>
    <row r="14" spans="1:7" x14ac:dyDescent="0.3">
      <c r="B14" s="17" t="s">
        <v>968</v>
      </c>
    </row>
  </sheetData>
  <mergeCells count="6">
    <mergeCell ref="B10:G10"/>
    <mergeCell ref="B4:B5"/>
    <mergeCell ref="C4:C5"/>
    <mergeCell ref="D4:D5"/>
    <mergeCell ref="E4:G4"/>
    <mergeCell ref="B6:G6"/>
  </mergeCells>
  <pageMargins left="0.7" right="0.7" top="0.75" bottom="0.75" header="0.3" footer="0.3"/>
  <pageSetup paperSize="9" orientation="portrait" horizontalDpi="300" verticalDpi="300"/>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dimension ref="A1:O11"/>
  <sheetViews>
    <sheetView workbookViewId="0"/>
  </sheetViews>
  <sheetFormatPr baseColWidth="10" defaultRowHeight="14.4" x14ac:dyDescent="0.3"/>
  <cols>
    <col min="2" max="2" width="9.6640625" customWidth="1"/>
    <col min="3" max="3" width="65.8867187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TX-HTX'!A1", "Zurück")</f>
        <v>Zurück</v>
      </c>
    </row>
    <row r="3" spans="1:15" x14ac:dyDescent="0.3">
      <c r="B3" s="7" t="s">
        <v>5919</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418</v>
      </c>
      <c r="C7" s="6" t="s">
        <v>419</v>
      </c>
      <c r="D7" s="9" t="s">
        <v>2103</v>
      </c>
      <c r="E7" s="9" t="s">
        <v>1580</v>
      </c>
      <c r="F7" s="9" t="s">
        <v>1014</v>
      </c>
      <c r="G7" s="9" t="s">
        <v>1612</v>
      </c>
      <c r="H7" s="9" t="s">
        <v>77</v>
      </c>
      <c r="I7" s="9" t="s">
        <v>149</v>
      </c>
      <c r="J7" s="9" t="s">
        <v>1013</v>
      </c>
      <c r="K7" s="9" t="s">
        <v>2101</v>
      </c>
      <c r="L7" s="9" t="s">
        <v>77</v>
      </c>
      <c r="M7" s="9" t="s">
        <v>149</v>
      </c>
      <c r="N7" s="9" t="s">
        <v>77</v>
      </c>
      <c r="O7" s="9" t="s">
        <v>149</v>
      </c>
    </row>
    <row r="8" spans="1:15" ht="25.2" x14ac:dyDescent="0.3">
      <c r="B8" s="12" t="s">
        <v>420</v>
      </c>
      <c r="C8" s="12" t="s">
        <v>421</v>
      </c>
      <c r="D8" s="13" t="s">
        <v>1029</v>
      </c>
      <c r="E8" s="13" t="s">
        <v>1580</v>
      </c>
      <c r="F8" s="13" t="s">
        <v>965</v>
      </c>
      <c r="G8" s="13" t="s">
        <v>1725</v>
      </c>
      <c r="H8" s="13" t="s">
        <v>48</v>
      </c>
      <c r="I8" s="13" t="s">
        <v>72</v>
      </c>
      <c r="J8" s="13" t="s">
        <v>48</v>
      </c>
      <c r="K8" s="13" t="s">
        <v>72</v>
      </c>
      <c r="L8" s="13" t="s">
        <v>965</v>
      </c>
      <c r="M8" s="13" t="s">
        <v>1725</v>
      </c>
      <c r="N8" s="13" t="s">
        <v>1015</v>
      </c>
      <c r="O8" s="13" t="s">
        <v>4108</v>
      </c>
    </row>
    <row r="9" spans="1:15" ht="25.2" x14ac:dyDescent="0.3">
      <c r="B9" s="6" t="s">
        <v>422</v>
      </c>
      <c r="C9" s="6" t="s">
        <v>423</v>
      </c>
      <c r="D9" s="9" t="s">
        <v>3364</v>
      </c>
      <c r="E9" s="9" t="s">
        <v>1580</v>
      </c>
      <c r="F9" s="9" t="s">
        <v>1070</v>
      </c>
      <c r="G9" s="9" t="s">
        <v>4076</v>
      </c>
      <c r="H9" s="9" t="s">
        <v>68</v>
      </c>
      <c r="I9" s="9" t="s">
        <v>130</v>
      </c>
      <c r="J9" s="9" t="s">
        <v>1020</v>
      </c>
      <c r="K9" s="9" t="s">
        <v>3670</v>
      </c>
      <c r="L9" s="9" t="s">
        <v>68</v>
      </c>
      <c r="M9" s="9" t="s">
        <v>130</v>
      </c>
      <c r="N9" s="9" t="s">
        <v>1020</v>
      </c>
      <c r="O9" s="9" t="s">
        <v>3670</v>
      </c>
    </row>
    <row r="10" spans="1:15" ht="25.2" x14ac:dyDescent="0.3">
      <c r="B10" s="12" t="s">
        <v>424</v>
      </c>
      <c r="C10" s="12" t="s">
        <v>425</v>
      </c>
      <c r="D10" s="13" t="s">
        <v>2499</v>
      </c>
      <c r="E10" s="13" t="s">
        <v>1580</v>
      </c>
      <c r="F10" s="13" t="s">
        <v>68</v>
      </c>
      <c r="G10" s="13" t="s">
        <v>149</v>
      </c>
      <c r="H10" s="13" t="s">
        <v>68</v>
      </c>
      <c r="I10" s="13" t="s">
        <v>149</v>
      </c>
      <c r="J10" s="13" t="s">
        <v>68</v>
      </c>
      <c r="K10" s="13" t="s">
        <v>149</v>
      </c>
      <c r="L10" s="13" t="s">
        <v>68</v>
      </c>
      <c r="M10" s="13" t="s">
        <v>149</v>
      </c>
      <c r="N10" s="13" t="s">
        <v>67</v>
      </c>
      <c r="O10" s="13" t="s">
        <v>2499</v>
      </c>
    </row>
    <row r="11" spans="1:15" ht="25.2" x14ac:dyDescent="0.3">
      <c r="B11" s="6" t="s">
        <v>426</v>
      </c>
      <c r="C11" s="6" t="s">
        <v>427</v>
      </c>
      <c r="D11" s="9" t="s">
        <v>4228</v>
      </c>
      <c r="E11" s="9" t="s">
        <v>1580</v>
      </c>
      <c r="F11" s="9" t="s">
        <v>1860</v>
      </c>
      <c r="G11" s="9" t="s">
        <v>2100</v>
      </c>
      <c r="H11" s="9" t="s">
        <v>77</v>
      </c>
      <c r="I11" s="9" t="s">
        <v>146</v>
      </c>
      <c r="J11" s="9" t="s">
        <v>1860</v>
      </c>
      <c r="K11" s="9" t="s">
        <v>2100</v>
      </c>
      <c r="L11" s="9" t="s">
        <v>1014</v>
      </c>
      <c r="M11" s="9" t="s">
        <v>3093</v>
      </c>
      <c r="N11" s="9" t="s">
        <v>77</v>
      </c>
      <c r="O11" s="9" t="s">
        <v>146</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dimension ref="A1:M14"/>
  <sheetViews>
    <sheetView workbookViewId="0"/>
  </sheetViews>
  <sheetFormatPr baseColWidth="10" defaultRowHeight="14.4" x14ac:dyDescent="0.3"/>
  <cols>
    <col min="2" max="2" width="9.6640625" customWidth="1"/>
    <col min="3" max="3" width="67.554687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TX-HTX'!A1", "Zurück")</f>
        <v>Zurück</v>
      </c>
    </row>
    <row r="3" spans="1:13" x14ac:dyDescent="0.3">
      <c r="B3" s="7" t="s">
        <v>5463</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57</v>
      </c>
      <c r="C8" s="6" t="s">
        <v>58</v>
      </c>
      <c r="D8" s="9" t="s">
        <v>149</v>
      </c>
      <c r="E8" s="9" t="s">
        <v>1580</v>
      </c>
      <c r="F8" s="9" t="s">
        <v>51</v>
      </c>
      <c r="G8" s="9" t="s">
        <v>149</v>
      </c>
      <c r="H8" s="9" t="s">
        <v>51</v>
      </c>
      <c r="I8" s="9" t="s">
        <v>149</v>
      </c>
      <c r="J8" s="9" t="s">
        <v>51</v>
      </c>
      <c r="K8" s="9" t="s">
        <v>149</v>
      </c>
      <c r="L8" s="9" t="s">
        <v>51</v>
      </c>
      <c r="M8" s="9" t="s">
        <v>149</v>
      </c>
    </row>
    <row r="9" spans="1:13" x14ac:dyDescent="0.3">
      <c r="B9" s="23" t="s">
        <v>40</v>
      </c>
      <c r="C9" s="23"/>
      <c r="D9" s="29"/>
      <c r="E9" s="29"/>
      <c r="F9" s="29"/>
      <c r="G9" s="29"/>
      <c r="H9" s="29"/>
      <c r="I9" s="29"/>
      <c r="J9" s="29"/>
      <c r="K9" s="29"/>
      <c r="L9" s="29"/>
      <c r="M9" s="29"/>
    </row>
    <row r="10" spans="1:13" ht="25.2" x14ac:dyDescent="0.3">
      <c r="B10" s="6" t="s">
        <v>59</v>
      </c>
      <c r="C10" s="6" t="s">
        <v>60</v>
      </c>
      <c r="D10" s="9" t="s">
        <v>130</v>
      </c>
      <c r="E10" s="9" t="s">
        <v>1580</v>
      </c>
      <c r="F10" s="9" t="s">
        <v>51</v>
      </c>
      <c r="G10" s="9" t="s">
        <v>130</v>
      </c>
      <c r="H10" s="9" t="s">
        <v>51</v>
      </c>
      <c r="I10" s="9" t="s">
        <v>130</v>
      </c>
      <c r="J10" s="9" t="s">
        <v>51</v>
      </c>
      <c r="K10" s="9" t="s">
        <v>130</v>
      </c>
      <c r="L10" s="9" t="s">
        <v>51</v>
      </c>
      <c r="M10" s="9" t="s">
        <v>130</v>
      </c>
    </row>
    <row r="11" spans="1:13" ht="25.2" x14ac:dyDescent="0.3">
      <c r="B11" s="6" t="s">
        <v>61</v>
      </c>
      <c r="C11" s="6" t="s">
        <v>62</v>
      </c>
      <c r="D11" s="9" t="s">
        <v>130</v>
      </c>
      <c r="E11" s="9" t="s">
        <v>1580</v>
      </c>
      <c r="F11" s="9" t="s">
        <v>51</v>
      </c>
      <c r="G11" s="9" t="s">
        <v>130</v>
      </c>
      <c r="H11" s="9" t="s">
        <v>51</v>
      </c>
      <c r="I11" s="9" t="s">
        <v>130</v>
      </c>
      <c r="J11" s="9" t="s">
        <v>51</v>
      </c>
      <c r="K11" s="9" t="s">
        <v>130</v>
      </c>
      <c r="L11" s="9" t="s">
        <v>51</v>
      </c>
      <c r="M11" s="9" t="s">
        <v>130</v>
      </c>
    </row>
    <row r="12" spans="1:13" ht="25.2" x14ac:dyDescent="0.3">
      <c r="B12" s="6" t="s">
        <v>63</v>
      </c>
      <c r="C12" s="6" t="s">
        <v>64</v>
      </c>
      <c r="D12" s="9" t="s">
        <v>1414</v>
      </c>
      <c r="E12" s="9" t="s">
        <v>1580</v>
      </c>
      <c r="F12" s="9" t="s">
        <v>44</v>
      </c>
      <c r="G12" s="9" t="s">
        <v>149</v>
      </c>
      <c r="H12" s="9" t="s">
        <v>44</v>
      </c>
      <c r="I12" s="9" t="s">
        <v>149</v>
      </c>
      <c r="J12" s="9" t="s">
        <v>1063</v>
      </c>
      <c r="K12" s="9" t="s">
        <v>2101</v>
      </c>
      <c r="L12" s="9" t="s">
        <v>1064</v>
      </c>
      <c r="M12" s="9" t="s">
        <v>2499</v>
      </c>
    </row>
    <row r="13" spans="1:13" ht="25.2" x14ac:dyDescent="0.3">
      <c r="B13" s="6" t="s">
        <v>65</v>
      </c>
      <c r="C13" s="6" t="s">
        <v>66</v>
      </c>
      <c r="D13" s="9" t="s">
        <v>2499</v>
      </c>
      <c r="E13" s="9" t="s">
        <v>1580</v>
      </c>
      <c r="F13" s="9" t="s">
        <v>68</v>
      </c>
      <c r="G13" s="9" t="s">
        <v>149</v>
      </c>
      <c r="H13" s="9" t="s">
        <v>68</v>
      </c>
      <c r="I13" s="9" t="s">
        <v>149</v>
      </c>
      <c r="J13" s="9" t="s">
        <v>1070</v>
      </c>
      <c r="K13" s="9" t="s">
        <v>1096</v>
      </c>
      <c r="L13" s="9" t="s">
        <v>1071</v>
      </c>
      <c r="M13" s="9" t="s">
        <v>1612</v>
      </c>
    </row>
    <row r="14" spans="1:13" ht="25.2" x14ac:dyDescent="0.3">
      <c r="B14" s="6" t="s">
        <v>69</v>
      </c>
      <c r="C14" s="6" t="s">
        <v>70</v>
      </c>
      <c r="D14" s="9" t="s">
        <v>1044</v>
      </c>
      <c r="E14" s="9" t="s">
        <v>1580</v>
      </c>
      <c r="F14" s="9" t="s">
        <v>68</v>
      </c>
      <c r="G14" s="9" t="s">
        <v>156</v>
      </c>
      <c r="H14" s="9" t="s">
        <v>68</v>
      </c>
      <c r="I14" s="9" t="s">
        <v>156</v>
      </c>
      <c r="J14" s="9" t="s">
        <v>1070</v>
      </c>
      <c r="K14" s="9" t="s">
        <v>1615</v>
      </c>
      <c r="L14" s="9" t="s">
        <v>1071</v>
      </c>
      <c r="M14" s="9" t="s">
        <v>1193</v>
      </c>
    </row>
  </sheetData>
  <mergeCells count="11">
    <mergeCell ref="B7:M7"/>
    <mergeCell ref="B9:M9"/>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dimension ref="A1:I10"/>
  <sheetViews>
    <sheetView workbookViewId="0"/>
  </sheetViews>
  <sheetFormatPr baseColWidth="10" defaultRowHeight="14.4" x14ac:dyDescent="0.3"/>
  <cols>
    <col min="2" max="2" width="9.6640625" customWidth="1"/>
    <col min="3" max="3" width="65.886718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TX-HTX'!A1", "Zurück")</f>
        <v>Zurück</v>
      </c>
    </row>
    <row r="3" spans="1:9" x14ac:dyDescent="0.3">
      <c r="B3" s="7" t="s">
        <v>6900</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418</v>
      </c>
      <c r="C6" s="6" t="s">
        <v>419</v>
      </c>
      <c r="D6" s="9" t="s">
        <v>1584</v>
      </c>
      <c r="E6" s="9" t="s">
        <v>1586</v>
      </c>
      <c r="F6" s="9" t="s">
        <v>1580</v>
      </c>
      <c r="G6" s="9" t="s">
        <v>1586</v>
      </c>
      <c r="H6" s="9" t="s">
        <v>1580</v>
      </c>
      <c r="I6" s="9" t="s">
        <v>1580</v>
      </c>
    </row>
    <row r="7" spans="1:9" x14ac:dyDescent="0.3">
      <c r="B7" s="12" t="s">
        <v>420</v>
      </c>
      <c r="C7" s="12" t="s">
        <v>421</v>
      </c>
      <c r="D7" s="13" t="s">
        <v>1579</v>
      </c>
      <c r="E7" s="13" t="s">
        <v>1587</v>
      </c>
      <c r="F7" s="13" t="s">
        <v>1587</v>
      </c>
      <c r="G7" s="13" t="s">
        <v>1580</v>
      </c>
      <c r="H7" s="13" t="s">
        <v>1580</v>
      </c>
      <c r="I7" s="13" t="s">
        <v>1580</v>
      </c>
    </row>
    <row r="8" spans="1:9" x14ac:dyDescent="0.3">
      <c r="B8" s="6" t="s">
        <v>422</v>
      </c>
      <c r="C8" s="6" t="s">
        <v>423</v>
      </c>
      <c r="D8" s="9" t="s">
        <v>1582</v>
      </c>
      <c r="E8" s="9" t="s">
        <v>1586</v>
      </c>
      <c r="F8" s="9" t="s">
        <v>1580</v>
      </c>
      <c r="G8" s="9" t="s">
        <v>1586</v>
      </c>
      <c r="H8" s="9" t="s">
        <v>1580</v>
      </c>
      <c r="I8" s="9" t="s">
        <v>1580</v>
      </c>
    </row>
    <row r="9" spans="1:9" x14ac:dyDescent="0.3">
      <c r="B9" s="12" t="s">
        <v>424</v>
      </c>
      <c r="C9" s="12" t="s">
        <v>425</v>
      </c>
      <c r="D9" s="13" t="s">
        <v>1582</v>
      </c>
      <c r="E9" s="13" t="s">
        <v>1580</v>
      </c>
      <c r="F9" s="13" t="s">
        <v>1580</v>
      </c>
      <c r="G9" s="13" t="s">
        <v>1580</v>
      </c>
      <c r="H9" s="13" t="s">
        <v>1580</v>
      </c>
      <c r="I9" s="13" t="s">
        <v>1580</v>
      </c>
    </row>
    <row r="10" spans="1:9" x14ac:dyDescent="0.3">
      <c r="B10" s="6" t="s">
        <v>426</v>
      </c>
      <c r="C10" s="6" t="s">
        <v>427</v>
      </c>
      <c r="D10" s="9" t="s">
        <v>1584</v>
      </c>
      <c r="E10" s="9" t="s">
        <v>1580</v>
      </c>
      <c r="F10" s="9" t="s">
        <v>1580</v>
      </c>
      <c r="G10" s="9" t="s">
        <v>1587</v>
      </c>
      <c r="H10" s="9" t="s">
        <v>1580</v>
      </c>
      <c r="I10" s="9"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dimension ref="A1:I13"/>
  <sheetViews>
    <sheetView workbookViewId="0"/>
  </sheetViews>
  <sheetFormatPr baseColWidth="10" defaultRowHeight="14.4" x14ac:dyDescent="0.3"/>
  <cols>
    <col min="2" max="2" width="9.6640625" customWidth="1"/>
    <col min="3" max="3" width="67.55468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TX-HTX'!A1", "Zurück")</f>
        <v>Zurück</v>
      </c>
    </row>
    <row r="3" spans="1:9" x14ac:dyDescent="0.3">
      <c r="B3" s="7" t="s">
        <v>6870</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57</v>
      </c>
      <c r="C7" s="6" t="s">
        <v>58</v>
      </c>
      <c r="D7" s="9" t="s">
        <v>1580</v>
      </c>
      <c r="E7" s="9" t="s">
        <v>1580</v>
      </c>
      <c r="F7" s="9" t="s">
        <v>1580</v>
      </c>
      <c r="G7" s="9" t="s">
        <v>1580</v>
      </c>
      <c r="H7" s="9" t="s">
        <v>1580</v>
      </c>
      <c r="I7" s="9" t="s">
        <v>1580</v>
      </c>
    </row>
    <row r="8" spans="1:9" x14ac:dyDescent="0.3">
      <c r="B8" s="23" t="s">
        <v>40</v>
      </c>
      <c r="C8" s="23"/>
      <c r="D8" s="29"/>
      <c r="E8" s="29"/>
      <c r="F8" s="29"/>
      <c r="G8" s="29"/>
      <c r="H8" s="29"/>
      <c r="I8" s="29"/>
    </row>
    <row r="9" spans="1:9" x14ac:dyDescent="0.3">
      <c r="B9" s="6" t="s">
        <v>59</v>
      </c>
      <c r="C9" s="6" t="s">
        <v>60</v>
      </c>
      <c r="D9" s="9" t="s">
        <v>1580</v>
      </c>
      <c r="E9" s="9" t="s">
        <v>1580</v>
      </c>
      <c r="F9" s="9" t="s">
        <v>1580</v>
      </c>
      <c r="G9" s="9" t="s">
        <v>1580</v>
      </c>
      <c r="H9" s="9" t="s">
        <v>1580</v>
      </c>
      <c r="I9" s="9" t="s">
        <v>1580</v>
      </c>
    </row>
    <row r="10" spans="1:9" x14ac:dyDescent="0.3">
      <c r="B10" s="6" t="s">
        <v>61</v>
      </c>
      <c r="C10" s="6" t="s">
        <v>62</v>
      </c>
      <c r="D10" s="9" t="s">
        <v>1580</v>
      </c>
      <c r="E10" s="9" t="s">
        <v>1580</v>
      </c>
      <c r="F10" s="9" t="s">
        <v>1580</v>
      </c>
      <c r="G10" s="9" t="s">
        <v>1580</v>
      </c>
      <c r="H10" s="9" t="s">
        <v>1580</v>
      </c>
      <c r="I10" s="9" t="s">
        <v>1580</v>
      </c>
    </row>
    <row r="11" spans="1:9" x14ac:dyDescent="0.3">
      <c r="B11" s="6" t="s">
        <v>63</v>
      </c>
      <c r="C11" s="6" t="s">
        <v>64</v>
      </c>
      <c r="D11" s="9" t="s">
        <v>1578</v>
      </c>
      <c r="E11" s="9" t="s">
        <v>1582</v>
      </c>
      <c r="F11" s="9" t="s">
        <v>1587</v>
      </c>
      <c r="G11" s="9" t="s">
        <v>1586</v>
      </c>
      <c r="H11" s="9" t="s">
        <v>1580</v>
      </c>
      <c r="I11" s="9" t="s">
        <v>1580</v>
      </c>
    </row>
    <row r="12" spans="1:9" x14ac:dyDescent="0.3">
      <c r="B12" s="6" t="s">
        <v>65</v>
      </c>
      <c r="C12" s="6" t="s">
        <v>66</v>
      </c>
      <c r="D12" s="9" t="s">
        <v>1582</v>
      </c>
      <c r="E12" s="9" t="s">
        <v>1586</v>
      </c>
      <c r="F12" s="9" t="s">
        <v>1580</v>
      </c>
      <c r="G12" s="9" t="s">
        <v>1587</v>
      </c>
      <c r="H12" s="9" t="s">
        <v>1580</v>
      </c>
      <c r="I12" s="9" t="s">
        <v>1580</v>
      </c>
    </row>
    <row r="13" spans="1:9" x14ac:dyDescent="0.3">
      <c r="B13" s="6" t="s">
        <v>69</v>
      </c>
      <c r="C13" s="6" t="s">
        <v>70</v>
      </c>
      <c r="D13" s="9" t="s">
        <v>1582</v>
      </c>
      <c r="E13" s="9" t="s">
        <v>1580</v>
      </c>
      <c r="F13" s="9" t="s">
        <v>1580</v>
      </c>
      <c r="G13" s="9" t="s">
        <v>1587</v>
      </c>
      <c r="H13" s="9" t="s">
        <v>1580</v>
      </c>
      <c r="I13" s="9" t="s">
        <v>1580</v>
      </c>
    </row>
  </sheetData>
  <mergeCells count="6">
    <mergeCell ref="B8:I8"/>
    <mergeCell ref="B4:B5"/>
    <mergeCell ref="C4:C5"/>
    <mergeCell ref="D4:F4"/>
    <mergeCell ref="G4:I4"/>
    <mergeCell ref="B6:I6"/>
  </mergeCells>
  <pageMargins left="0.7" right="0.7" top="0.75" bottom="0.75" header="0.3" footer="0.3"/>
  <pageSetup paperSize="9" orientation="portrait" horizontalDpi="300" verticalDpi="300"/>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dimension ref="A1:G6"/>
  <sheetViews>
    <sheetView workbookViewId="0"/>
  </sheetViews>
  <sheetFormatPr baseColWidth="10" defaultRowHeight="14.4" x14ac:dyDescent="0.3"/>
  <cols>
    <col min="2" max="2" width="94.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TX-HTX'!A1", "Zurück")</f>
        <v>Zurück</v>
      </c>
    </row>
    <row r="3" spans="1:7" x14ac:dyDescent="0.3">
      <c r="B3" s="7" t="s">
        <v>6973</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1578</v>
      </c>
      <c r="C6" s="5" t="s">
        <v>1578</v>
      </c>
      <c r="D6" s="5" t="s">
        <v>1587</v>
      </c>
      <c r="E6" s="5" t="s">
        <v>1582</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dimension ref="A1:G6"/>
  <sheetViews>
    <sheetView workbookViewId="0"/>
  </sheetViews>
  <sheetFormatPr baseColWidth="10" defaultRowHeight="14.4" x14ac:dyDescent="0.3"/>
  <cols>
    <col min="2" max="2" width="97.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TX-HTX'!A1", "Zurück")</f>
        <v>Zurück</v>
      </c>
    </row>
    <row r="3" spans="1:7" x14ac:dyDescent="0.3">
      <c r="B3" s="7" t="s">
        <v>6942</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1683</v>
      </c>
      <c r="C6" s="5" t="s">
        <v>1587</v>
      </c>
      <c r="D6" s="5" t="s">
        <v>1579</v>
      </c>
      <c r="E6" s="5" t="s">
        <v>1586</v>
      </c>
      <c r="F6" s="5" t="s">
        <v>1587</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dimension ref="A1:E10"/>
  <sheetViews>
    <sheetView workbookViewId="0"/>
  </sheetViews>
  <sheetFormatPr baseColWidth="10" defaultRowHeight="14.4" x14ac:dyDescent="0.3"/>
  <cols>
    <col min="2" max="2" width="88.21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TX-HTX'!A1", "Zurück")</f>
        <v>Zurück</v>
      </c>
    </row>
    <row r="3" spans="1:5" x14ac:dyDescent="0.3">
      <c r="B3" s="7" t="s">
        <v>7444</v>
      </c>
    </row>
    <row r="4" spans="1:5" x14ac:dyDescent="0.3">
      <c r="B4" s="4" t="s">
        <v>7014</v>
      </c>
      <c r="C4" s="3" t="s">
        <v>7015</v>
      </c>
      <c r="D4" s="3" t="s">
        <v>7016</v>
      </c>
      <c r="E4" s="3" t="s">
        <v>7017</v>
      </c>
    </row>
    <row r="5" spans="1:5" x14ac:dyDescent="0.3">
      <c r="B5" s="6" t="s">
        <v>7433</v>
      </c>
      <c r="C5" s="5" t="s">
        <v>1579</v>
      </c>
      <c r="D5" s="5" t="s">
        <v>7425</v>
      </c>
      <c r="E5" s="5" t="s">
        <v>7362</v>
      </c>
    </row>
    <row r="6" spans="1:5" x14ac:dyDescent="0.3">
      <c r="B6" s="12" t="s">
        <v>7434</v>
      </c>
      <c r="C6" s="18" t="s">
        <v>1582</v>
      </c>
      <c r="D6" s="18" t="s">
        <v>7435</v>
      </c>
      <c r="E6" s="18" t="s">
        <v>7436</v>
      </c>
    </row>
    <row r="7" spans="1:5" x14ac:dyDescent="0.3">
      <c r="B7" s="6" t="s">
        <v>7437</v>
      </c>
      <c r="C7" s="5" t="s">
        <v>1578</v>
      </c>
      <c r="D7" s="5" t="s">
        <v>7438</v>
      </c>
      <c r="E7" s="5" t="s">
        <v>7439</v>
      </c>
    </row>
    <row r="8" spans="1:5" x14ac:dyDescent="0.3">
      <c r="B8" s="12" t="s">
        <v>7440</v>
      </c>
      <c r="C8" s="18" t="s">
        <v>1582</v>
      </c>
      <c r="D8" s="18" t="s">
        <v>7435</v>
      </c>
      <c r="E8" s="18" t="s">
        <v>7229</v>
      </c>
    </row>
    <row r="9" spans="1:5" x14ac:dyDescent="0.3">
      <c r="B9" s="6" t="s">
        <v>7441</v>
      </c>
      <c r="C9" s="5" t="s">
        <v>1582</v>
      </c>
      <c r="D9" s="5" t="s">
        <v>7435</v>
      </c>
      <c r="E9" s="5" t="s">
        <v>7417</v>
      </c>
    </row>
    <row r="10" spans="1:5" x14ac:dyDescent="0.3">
      <c r="B10" s="12" t="s">
        <v>3459</v>
      </c>
      <c r="C10" s="18" t="s">
        <v>1986</v>
      </c>
      <c r="D10" s="18" t="s">
        <v>7442</v>
      </c>
      <c r="E10" s="18" t="s">
        <v>7443</v>
      </c>
    </row>
  </sheetData>
  <pageMargins left="0.7" right="0.7" top="0.75" bottom="0.75" header="0.3" footer="0.3"/>
  <pageSetup paperSize="9" orientation="portrait" horizontalDpi="300" verticalDpi="300"/>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dimension ref="A1:E11"/>
  <sheetViews>
    <sheetView workbookViewId="0"/>
  </sheetViews>
  <sheetFormatPr baseColWidth="10" defaultRowHeight="14.4" x14ac:dyDescent="0.3"/>
  <cols>
    <col min="2" max="2" width="9.6640625" customWidth="1"/>
    <col min="3" max="3" width="65.886718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TX-HTX'!A1", "Zurück")</f>
        <v>Zurück</v>
      </c>
    </row>
    <row r="3" spans="1:5" x14ac:dyDescent="0.3">
      <c r="B3" s="7" t="s">
        <v>430</v>
      </c>
    </row>
    <row r="4" spans="1:5" x14ac:dyDescent="0.3">
      <c r="B4" s="25" t="s">
        <v>35</v>
      </c>
      <c r="C4" s="25" t="s">
        <v>394</v>
      </c>
      <c r="D4" s="21" t="s">
        <v>37</v>
      </c>
      <c r="E4" s="25" t="s">
        <v>37</v>
      </c>
    </row>
    <row r="5" spans="1:5" x14ac:dyDescent="0.3">
      <c r="B5" s="22"/>
      <c r="C5" s="22"/>
      <c r="D5" s="8" t="s">
        <v>38</v>
      </c>
      <c r="E5" s="8" t="s">
        <v>39</v>
      </c>
    </row>
    <row r="6" spans="1:5" ht="25.2" x14ac:dyDescent="0.3">
      <c r="B6" s="6" t="s">
        <v>418</v>
      </c>
      <c r="C6" s="6" t="s">
        <v>419</v>
      </c>
      <c r="D6" s="9" t="s">
        <v>76</v>
      </c>
      <c r="E6" s="9" t="s">
        <v>77</v>
      </c>
    </row>
    <row r="7" spans="1:5" ht="25.2" x14ac:dyDescent="0.3">
      <c r="B7" s="12" t="s">
        <v>420</v>
      </c>
      <c r="C7" s="12" t="s">
        <v>421</v>
      </c>
      <c r="D7" s="13" t="s">
        <v>47</v>
      </c>
      <c r="E7" s="13" t="s">
        <v>48</v>
      </c>
    </row>
    <row r="8" spans="1:5" ht="25.2" x14ac:dyDescent="0.3">
      <c r="B8" s="6" t="s">
        <v>422</v>
      </c>
      <c r="C8" s="6" t="s">
        <v>423</v>
      </c>
      <c r="D8" s="9" t="s">
        <v>67</v>
      </c>
      <c r="E8" s="9" t="s">
        <v>68</v>
      </c>
    </row>
    <row r="9" spans="1:5" ht="25.2" x14ac:dyDescent="0.3">
      <c r="B9" s="12" t="s">
        <v>424</v>
      </c>
      <c r="C9" s="12" t="s">
        <v>425</v>
      </c>
      <c r="D9" s="13" t="s">
        <v>67</v>
      </c>
      <c r="E9" s="13" t="s">
        <v>68</v>
      </c>
    </row>
    <row r="10" spans="1:5" ht="25.2" x14ac:dyDescent="0.3">
      <c r="B10" s="6" t="s">
        <v>426</v>
      </c>
      <c r="C10" s="6" t="s">
        <v>427</v>
      </c>
      <c r="D10" s="9" t="s">
        <v>76</v>
      </c>
      <c r="E10" s="9" t="s">
        <v>77</v>
      </c>
    </row>
    <row r="11" spans="1:5" ht="25.2" x14ac:dyDescent="0.3">
      <c r="B11" s="14" t="s">
        <v>52</v>
      </c>
      <c r="C11" s="14"/>
      <c r="D11" s="15" t="s">
        <v>428</v>
      </c>
      <c r="E11" s="15" t="s">
        <v>429</v>
      </c>
    </row>
  </sheetData>
  <mergeCells count="3">
    <mergeCell ref="B4:B5"/>
    <mergeCell ref="C4:C5"/>
    <mergeCell ref="D4:E4"/>
  </mergeCells>
  <pageMargins left="0.7" right="0.7" top="0.75" bottom="0.75" header="0.3" footer="0.3"/>
  <pageSetup paperSize="9" orientation="portrait" horizontalDpi="300" verticalDpi="300"/>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dimension ref="A1:E14"/>
  <sheetViews>
    <sheetView workbookViewId="0"/>
  </sheetViews>
  <sheetFormatPr baseColWidth="10" defaultRowHeight="14.4" x14ac:dyDescent="0.3"/>
  <cols>
    <col min="2" max="2" width="9.6640625" customWidth="1"/>
    <col min="3" max="3" width="67.55468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TX-HTX'!A1", "Zurück")</f>
        <v>Zurück</v>
      </c>
    </row>
    <row r="3" spans="1:5" x14ac:dyDescent="0.3">
      <c r="B3" s="7" t="s">
        <v>73</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57</v>
      </c>
      <c r="C7" s="6" t="s">
        <v>58</v>
      </c>
      <c r="D7" s="9" t="s">
        <v>51</v>
      </c>
      <c r="E7" s="9" t="s">
        <v>51</v>
      </c>
    </row>
    <row r="8" spans="1:5" x14ac:dyDescent="0.3">
      <c r="B8" s="23" t="s">
        <v>40</v>
      </c>
      <c r="C8" s="23"/>
      <c r="D8" s="29"/>
      <c r="E8" s="29"/>
    </row>
    <row r="9" spans="1:5" ht="25.2" x14ac:dyDescent="0.3">
      <c r="B9" s="6" t="s">
        <v>59</v>
      </c>
      <c r="C9" s="6" t="s">
        <v>60</v>
      </c>
      <c r="D9" s="9" t="s">
        <v>51</v>
      </c>
      <c r="E9" s="9" t="s">
        <v>51</v>
      </c>
    </row>
    <row r="10" spans="1:5" ht="25.2" x14ac:dyDescent="0.3">
      <c r="B10" s="6" t="s">
        <v>61</v>
      </c>
      <c r="C10" s="6" t="s">
        <v>62</v>
      </c>
      <c r="D10" s="9" t="s">
        <v>51</v>
      </c>
      <c r="E10" s="9" t="s">
        <v>51</v>
      </c>
    </row>
    <row r="11" spans="1:5" ht="25.2" x14ac:dyDescent="0.3">
      <c r="B11" s="6" t="s">
        <v>63</v>
      </c>
      <c r="C11" s="6" t="s">
        <v>64</v>
      </c>
      <c r="D11" s="9" t="s">
        <v>43</v>
      </c>
      <c r="E11" s="9" t="s">
        <v>44</v>
      </c>
    </row>
    <row r="12" spans="1:5" ht="25.2" x14ac:dyDescent="0.3">
      <c r="B12" s="6" t="s">
        <v>65</v>
      </c>
      <c r="C12" s="6" t="s">
        <v>66</v>
      </c>
      <c r="D12" s="9" t="s">
        <v>67</v>
      </c>
      <c r="E12" s="9" t="s">
        <v>68</v>
      </c>
    </row>
    <row r="13" spans="1:5" ht="25.2" x14ac:dyDescent="0.3">
      <c r="B13" s="6" t="s">
        <v>69</v>
      </c>
      <c r="C13" s="6" t="s">
        <v>70</v>
      </c>
      <c r="D13" s="9" t="s">
        <v>67</v>
      </c>
      <c r="E13" s="9" t="s">
        <v>68</v>
      </c>
    </row>
    <row r="14" spans="1:5" ht="25.2" x14ac:dyDescent="0.3">
      <c r="B14" s="10" t="s">
        <v>52</v>
      </c>
      <c r="C14" s="10"/>
      <c r="D14" s="11" t="s">
        <v>71</v>
      </c>
      <c r="E14" s="11" t="s">
        <v>72</v>
      </c>
    </row>
  </sheetData>
  <mergeCells count="5">
    <mergeCell ref="B4:B5"/>
    <mergeCell ref="C4:C5"/>
    <mergeCell ref="D4:E4"/>
    <mergeCell ref="B6:E6"/>
    <mergeCell ref="B8:E8"/>
  </mergeCells>
  <pageMargins left="0.7" right="0.7" top="0.75" bottom="0.75" header="0.3" footer="0.3"/>
  <pageSetup paperSize="9" orientation="portrait" horizontalDpi="300" verticalDpi="300"/>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dimension ref="A1:G11"/>
  <sheetViews>
    <sheetView workbookViewId="0"/>
  </sheetViews>
  <sheetFormatPr baseColWidth="10" defaultRowHeight="14.4" x14ac:dyDescent="0.3"/>
  <cols>
    <col min="2" max="2" width="9.6640625" customWidth="1"/>
    <col min="3" max="3" width="65.88671875"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TX-HTX'!A1", "Zurück")</f>
        <v>Zurück</v>
      </c>
    </row>
    <row r="3" spans="1:7" x14ac:dyDescent="0.3">
      <c r="B3" s="7" t="s">
        <v>1192</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418</v>
      </c>
      <c r="C6" s="6" t="s">
        <v>419</v>
      </c>
      <c r="D6" s="9" t="s">
        <v>77</v>
      </c>
      <c r="E6" s="9" t="s">
        <v>76</v>
      </c>
      <c r="F6" s="9" t="s">
        <v>77</v>
      </c>
      <c r="G6" s="9" t="s">
        <v>77</v>
      </c>
    </row>
    <row r="7" spans="1:7" ht="25.2" x14ac:dyDescent="0.3">
      <c r="B7" s="12" t="s">
        <v>420</v>
      </c>
      <c r="C7" s="12" t="s">
        <v>421</v>
      </c>
      <c r="D7" s="13" t="s">
        <v>48</v>
      </c>
      <c r="E7" s="13" t="s">
        <v>47</v>
      </c>
      <c r="F7" s="13" t="s">
        <v>48</v>
      </c>
      <c r="G7" s="13" t="s">
        <v>48</v>
      </c>
    </row>
    <row r="8" spans="1:7" ht="25.2" x14ac:dyDescent="0.3">
      <c r="B8" s="6" t="s">
        <v>422</v>
      </c>
      <c r="C8" s="6" t="s">
        <v>423</v>
      </c>
      <c r="D8" s="9" t="s">
        <v>68</v>
      </c>
      <c r="E8" s="9" t="s">
        <v>67</v>
      </c>
      <c r="F8" s="9" t="s">
        <v>68</v>
      </c>
      <c r="G8" s="9" t="s">
        <v>68</v>
      </c>
    </row>
    <row r="9" spans="1:7" ht="25.2" x14ac:dyDescent="0.3">
      <c r="B9" s="12" t="s">
        <v>424</v>
      </c>
      <c r="C9" s="12" t="s">
        <v>425</v>
      </c>
      <c r="D9" s="13" t="s">
        <v>68</v>
      </c>
      <c r="E9" s="13" t="s">
        <v>67</v>
      </c>
      <c r="F9" s="13" t="s">
        <v>68</v>
      </c>
      <c r="G9" s="13" t="s">
        <v>68</v>
      </c>
    </row>
    <row r="10" spans="1:7" ht="25.2" x14ac:dyDescent="0.3">
      <c r="B10" s="6" t="s">
        <v>426</v>
      </c>
      <c r="C10" s="6" t="s">
        <v>427</v>
      </c>
      <c r="D10" s="9" t="s">
        <v>77</v>
      </c>
      <c r="E10" s="9" t="s">
        <v>76</v>
      </c>
      <c r="F10" s="9" t="s">
        <v>77</v>
      </c>
      <c r="G10" s="9" t="s">
        <v>77</v>
      </c>
    </row>
    <row r="11" spans="1:7" x14ac:dyDescent="0.3">
      <c r="B11"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16"/>
  <sheetViews>
    <sheetView workbookViewId="0"/>
  </sheetViews>
  <sheetFormatPr baseColWidth="10" defaultRowHeight="14.4" x14ac:dyDescent="0.3"/>
  <cols>
    <col min="2" max="2" width="9.6640625" customWidth="1"/>
    <col min="3" max="3" width="98.6640625" customWidth="1"/>
    <col min="4" max="4" width="250.6640625" customWidth="1"/>
  </cols>
  <sheetData>
    <row r="1" spans="1:4" x14ac:dyDescent="0.3">
      <c r="A1" s="2" t="str">
        <f>HYPERLINK("#'Auswahl Auswertungsmodul'!A1", "Zurück zum Start")</f>
        <v>Zurück zum Start</v>
      </c>
    </row>
    <row r="2" spans="1:4" x14ac:dyDescent="0.3">
      <c r="A2" s="2" t="str">
        <f>HYPERLINK("#'Auswahl PCI'!A1", "Zurück")</f>
        <v>Zurück</v>
      </c>
    </row>
    <row r="3" spans="1:4" x14ac:dyDescent="0.3">
      <c r="B3" s="7" t="s">
        <v>1477</v>
      </c>
    </row>
    <row r="4" spans="1:4" x14ac:dyDescent="0.3">
      <c r="B4" s="3" t="s">
        <v>35</v>
      </c>
      <c r="C4" s="4" t="s">
        <v>394</v>
      </c>
      <c r="D4" s="4" t="s">
        <v>1101</v>
      </c>
    </row>
    <row r="5" spans="1:4" x14ac:dyDescent="0.3">
      <c r="B5" s="5" t="s">
        <v>634</v>
      </c>
      <c r="C5" s="6" t="s">
        <v>635</v>
      </c>
      <c r="D5" s="6" t="s">
        <v>1465</v>
      </c>
    </row>
    <row r="6" spans="1:4" ht="37.799999999999997" x14ac:dyDescent="0.3">
      <c r="B6" s="18" t="s">
        <v>636</v>
      </c>
      <c r="C6" s="12" t="s">
        <v>637</v>
      </c>
      <c r="D6" s="12" t="s">
        <v>1466</v>
      </c>
    </row>
    <row r="7" spans="1:4" ht="37.799999999999997" x14ac:dyDescent="0.3">
      <c r="B7" s="5" t="s">
        <v>638</v>
      </c>
      <c r="C7" s="6" t="s">
        <v>639</v>
      </c>
      <c r="D7" s="6" t="s">
        <v>1467</v>
      </c>
    </row>
    <row r="8" spans="1:4" ht="63" x14ac:dyDescent="0.3">
      <c r="B8" s="18" t="s">
        <v>640</v>
      </c>
      <c r="C8" s="12" t="s">
        <v>641</v>
      </c>
      <c r="D8" s="12" t="s">
        <v>1468</v>
      </c>
    </row>
    <row r="9" spans="1:4" ht="63" x14ac:dyDescent="0.3">
      <c r="B9" s="5" t="s">
        <v>642</v>
      </c>
      <c r="C9" s="6" t="s">
        <v>643</v>
      </c>
      <c r="D9" s="6" t="s">
        <v>1469</v>
      </c>
    </row>
    <row r="10" spans="1:4" ht="37.799999999999997" x14ac:dyDescent="0.3">
      <c r="B10" s="18" t="s">
        <v>644</v>
      </c>
      <c r="C10" s="12" t="s">
        <v>645</v>
      </c>
      <c r="D10" s="12" t="s">
        <v>1470</v>
      </c>
    </row>
    <row r="11" spans="1:4" ht="138.6" x14ac:dyDescent="0.3">
      <c r="B11" s="5" t="s">
        <v>648</v>
      </c>
      <c r="C11" s="6" t="s">
        <v>649</v>
      </c>
      <c r="D11" s="6" t="s">
        <v>1471</v>
      </c>
    </row>
    <row r="12" spans="1:4" ht="113.4" x14ac:dyDescent="0.3">
      <c r="B12" s="18" t="s">
        <v>652</v>
      </c>
      <c r="C12" s="12" t="s">
        <v>653</v>
      </c>
      <c r="D12" s="12" t="s">
        <v>1472</v>
      </c>
    </row>
    <row r="13" spans="1:4" ht="37.799999999999997" x14ac:dyDescent="0.3">
      <c r="B13" s="5" t="s">
        <v>656</v>
      </c>
      <c r="C13" s="6" t="s">
        <v>657</v>
      </c>
      <c r="D13" s="6" t="s">
        <v>1473</v>
      </c>
    </row>
    <row r="14" spans="1:4" ht="138.6" x14ac:dyDescent="0.3">
      <c r="B14" s="18" t="s">
        <v>658</v>
      </c>
      <c r="C14" s="12" t="s">
        <v>659</v>
      </c>
      <c r="D14" s="12" t="s">
        <v>1474</v>
      </c>
    </row>
    <row r="15" spans="1:4" ht="113.4" x14ac:dyDescent="0.3">
      <c r="B15" s="5" t="s">
        <v>660</v>
      </c>
      <c r="C15" s="6" t="s">
        <v>661</v>
      </c>
      <c r="D15" s="6" t="s">
        <v>1475</v>
      </c>
    </row>
    <row r="16" spans="1:4" ht="88.2" x14ac:dyDescent="0.3">
      <c r="B16" s="18" t="s">
        <v>662</v>
      </c>
      <c r="C16" s="12" t="s">
        <v>663</v>
      </c>
      <c r="D16" s="12" t="s">
        <v>1476</v>
      </c>
    </row>
  </sheetData>
  <pageMargins left="0.7" right="0.7" top="0.75" bottom="0.75" header="0.3" footer="0.3"/>
  <pageSetup paperSize="9" orientation="portrait" horizontalDpi="300" verticalDpi="300"/>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dimension ref="A1:G14"/>
  <sheetViews>
    <sheetView workbookViewId="0"/>
  </sheetViews>
  <sheetFormatPr baseColWidth="10" defaultRowHeight="14.4" x14ac:dyDescent="0.3"/>
  <cols>
    <col min="2" max="2" width="9.6640625" customWidth="1"/>
    <col min="3" max="3" width="67.5546875"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TX-HTX'!A1", "Zurück")</f>
        <v>Zurück</v>
      </c>
    </row>
    <row r="3" spans="1:7" x14ac:dyDescent="0.3">
      <c r="B3" s="7" t="s">
        <v>969</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57</v>
      </c>
      <c r="C7" s="6" t="s">
        <v>58</v>
      </c>
      <c r="D7" s="9" t="s">
        <v>51</v>
      </c>
      <c r="E7" s="9" t="s">
        <v>51</v>
      </c>
      <c r="F7" s="9" t="s">
        <v>51</v>
      </c>
      <c r="G7" s="9" t="s">
        <v>51</v>
      </c>
    </row>
    <row r="8" spans="1:7" x14ac:dyDescent="0.3">
      <c r="B8" s="23" t="s">
        <v>40</v>
      </c>
      <c r="C8" s="23"/>
      <c r="D8" s="29"/>
      <c r="E8" s="29"/>
      <c r="F8" s="29"/>
      <c r="G8" s="29"/>
    </row>
    <row r="9" spans="1:7" ht="25.2" x14ac:dyDescent="0.3">
      <c r="B9" s="6" t="s">
        <v>59</v>
      </c>
      <c r="C9" s="6" t="s">
        <v>60</v>
      </c>
      <c r="D9" s="9" t="s">
        <v>51</v>
      </c>
      <c r="E9" s="9" t="s">
        <v>51</v>
      </c>
      <c r="F9" s="9" t="s">
        <v>51</v>
      </c>
      <c r="G9" s="9" t="s">
        <v>51</v>
      </c>
    </row>
    <row r="10" spans="1:7" ht="25.2" x14ac:dyDescent="0.3">
      <c r="B10" s="6" t="s">
        <v>61</v>
      </c>
      <c r="C10" s="6" t="s">
        <v>62</v>
      </c>
      <c r="D10" s="9" t="s">
        <v>51</v>
      </c>
      <c r="E10" s="9" t="s">
        <v>51</v>
      </c>
      <c r="F10" s="9" t="s">
        <v>51</v>
      </c>
      <c r="G10" s="9" t="s">
        <v>51</v>
      </c>
    </row>
    <row r="11" spans="1:7" ht="25.2" x14ac:dyDescent="0.3">
      <c r="B11" s="6" t="s">
        <v>63</v>
      </c>
      <c r="C11" s="6" t="s">
        <v>64</v>
      </c>
      <c r="D11" s="9" t="s">
        <v>44</v>
      </c>
      <c r="E11" s="9" t="s">
        <v>43</v>
      </c>
      <c r="F11" s="9" t="s">
        <v>44</v>
      </c>
      <c r="G11" s="9" t="s">
        <v>44</v>
      </c>
    </row>
    <row r="12" spans="1:7" ht="25.2" x14ac:dyDescent="0.3">
      <c r="B12" s="6" t="s">
        <v>65</v>
      </c>
      <c r="C12" s="6" t="s">
        <v>66</v>
      </c>
      <c r="D12" s="9" t="s">
        <v>68</v>
      </c>
      <c r="E12" s="9" t="s">
        <v>67</v>
      </c>
      <c r="F12" s="9" t="s">
        <v>68</v>
      </c>
      <c r="G12" s="9" t="s">
        <v>68</v>
      </c>
    </row>
    <row r="13" spans="1:7" ht="25.2" x14ac:dyDescent="0.3">
      <c r="B13" s="6" t="s">
        <v>69</v>
      </c>
      <c r="C13" s="6" t="s">
        <v>70</v>
      </c>
      <c r="D13" s="9" t="s">
        <v>68</v>
      </c>
      <c r="E13" s="9" t="s">
        <v>67</v>
      </c>
      <c r="F13" s="9" t="s">
        <v>68</v>
      </c>
      <c r="G13" s="9" t="s">
        <v>68</v>
      </c>
    </row>
    <row r="14" spans="1:7" x14ac:dyDescent="0.3">
      <c r="B14" s="17" t="s">
        <v>968</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TX-HTX'!A1", "Zurück")</f>
        <v>Zurück</v>
      </c>
    </row>
  </sheetData>
  <pageMargins left="0.7" right="0.7" top="0.75" bottom="0.75" header="0.3" footer="0.3"/>
  <pageSetup paperSize="9" orientation="portrait" horizontalDpi="300" verticalDpi="300"/>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TX-HTX'!A1", "Zurück")</f>
        <v>Zurück</v>
      </c>
    </row>
  </sheetData>
  <pageMargins left="0.7" right="0.7" top="0.75" bottom="0.75" header="0.3" footer="0.3"/>
  <pageSetup paperSize="9" orientation="portrait" horizontalDpi="300" verticalDpi="300"/>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1-000000000000}">
  <dimension ref="A1:G13"/>
  <sheetViews>
    <sheetView workbookViewId="0"/>
  </sheetViews>
  <sheetFormatPr baseColWidth="10" defaultRowHeight="14.4" x14ac:dyDescent="0.3"/>
  <cols>
    <col min="2" max="2" width="9.6640625" customWidth="1"/>
    <col min="3" max="3" width="67.554687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TX-HTX'!A1", "Zurück")</f>
        <v>Zurück</v>
      </c>
    </row>
    <row r="3" spans="1:7" x14ac:dyDescent="0.3">
      <c r="B3" s="7" t="s">
        <v>1583</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57</v>
      </c>
      <c r="C7" s="6" t="s">
        <v>58</v>
      </c>
      <c r="D7" s="9" t="s">
        <v>1580</v>
      </c>
      <c r="E7" s="9" t="s">
        <v>51</v>
      </c>
      <c r="F7" s="9" t="s">
        <v>51</v>
      </c>
      <c r="G7" s="9" t="s">
        <v>51</v>
      </c>
    </row>
    <row r="8" spans="1:7" x14ac:dyDescent="0.3">
      <c r="B8" s="23" t="s">
        <v>40</v>
      </c>
      <c r="C8" s="23"/>
      <c r="D8" s="29"/>
      <c r="E8" s="29"/>
      <c r="F8" s="29"/>
      <c r="G8" s="29"/>
    </row>
    <row r="9" spans="1:7" ht="25.2" x14ac:dyDescent="0.3">
      <c r="B9" s="6" t="s">
        <v>59</v>
      </c>
      <c r="C9" s="6" t="s">
        <v>60</v>
      </c>
      <c r="D9" s="9" t="s">
        <v>1580</v>
      </c>
      <c r="E9" s="9" t="s">
        <v>51</v>
      </c>
      <c r="F9" s="9" t="s">
        <v>51</v>
      </c>
      <c r="G9" s="9" t="s">
        <v>51</v>
      </c>
    </row>
    <row r="10" spans="1:7" ht="25.2" x14ac:dyDescent="0.3">
      <c r="B10" s="6" t="s">
        <v>61</v>
      </c>
      <c r="C10" s="6" t="s">
        <v>62</v>
      </c>
      <c r="D10" s="9" t="s">
        <v>1580</v>
      </c>
      <c r="E10" s="9" t="s">
        <v>51</v>
      </c>
      <c r="F10" s="9" t="s">
        <v>51</v>
      </c>
      <c r="G10" s="9" t="s">
        <v>51</v>
      </c>
    </row>
    <row r="11" spans="1:7" ht="25.2" x14ac:dyDescent="0.3">
      <c r="B11" s="6" t="s">
        <v>63</v>
      </c>
      <c r="C11" s="6" t="s">
        <v>64</v>
      </c>
      <c r="D11" s="9" t="s">
        <v>1578</v>
      </c>
      <c r="E11" s="9" t="s">
        <v>1063</v>
      </c>
      <c r="F11" s="9" t="s">
        <v>44</v>
      </c>
      <c r="G11" s="9" t="s">
        <v>44</v>
      </c>
    </row>
    <row r="12" spans="1:7" ht="25.2" x14ac:dyDescent="0.3">
      <c r="B12" s="6" t="s">
        <v>65</v>
      </c>
      <c r="C12" s="6" t="s">
        <v>66</v>
      </c>
      <c r="D12" s="9" t="s">
        <v>1582</v>
      </c>
      <c r="E12" s="9" t="s">
        <v>1070</v>
      </c>
      <c r="F12" s="9" t="s">
        <v>68</v>
      </c>
      <c r="G12" s="9" t="s">
        <v>68</v>
      </c>
    </row>
    <row r="13" spans="1:7" ht="25.2" x14ac:dyDescent="0.3">
      <c r="B13" s="6" t="s">
        <v>69</v>
      </c>
      <c r="C13" s="6" t="s">
        <v>70</v>
      </c>
      <c r="D13" s="9" t="s">
        <v>1582</v>
      </c>
      <c r="E13" s="9" t="s">
        <v>1070</v>
      </c>
      <c r="F13" s="9" t="s">
        <v>68</v>
      </c>
      <c r="G13" s="9" t="s">
        <v>68</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TX-HTX'!A1", "Zurück")</f>
        <v>Zurück</v>
      </c>
    </row>
  </sheetData>
  <pageMargins left="0.7" right="0.7" top="0.75" bottom="0.75" header="0.3" footer="0.3"/>
  <pageSetup paperSize="9" orientation="portrait" horizontalDpi="300" verticalDpi="300"/>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dimension ref="A1:G10"/>
  <sheetViews>
    <sheetView workbookViewId="0"/>
  </sheetViews>
  <sheetFormatPr baseColWidth="10" defaultRowHeight="14.4" x14ac:dyDescent="0.3"/>
  <cols>
    <col min="2" max="2" width="9.6640625" customWidth="1"/>
    <col min="3" max="3" width="65.8867187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TX-HTX'!A1", "Zurück")</f>
        <v>Zurück</v>
      </c>
    </row>
    <row r="3" spans="1:7" x14ac:dyDescent="0.3">
      <c r="B3" s="7" t="s">
        <v>1861</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418</v>
      </c>
      <c r="C6" s="6" t="s">
        <v>419</v>
      </c>
      <c r="D6" s="9" t="s">
        <v>1584</v>
      </c>
      <c r="E6" s="9" t="s">
        <v>77</v>
      </c>
      <c r="F6" s="9" t="s">
        <v>1860</v>
      </c>
      <c r="G6" s="9" t="s">
        <v>1860</v>
      </c>
    </row>
    <row r="7" spans="1:7" ht="25.2" x14ac:dyDescent="0.3">
      <c r="B7" s="12" t="s">
        <v>420</v>
      </c>
      <c r="C7" s="12" t="s">
        <v>421</v>
      </c>
      <c r="D7" s="13" t="s">
        <v>1579</v>
      </c>
      <c r="E7" s="13" t="s">
        <v>48</v>
      </c>
      <c r="F7" s="13" t="s">
        <v>48</v>
      </c>
      <c r="G7" s="13" t="s">
        <v>48</v>
      </c>
    </row>
    <row r="8" spans="1:7" ht="25.2" x14ac:dyDescent="0.3">
      <c r="B8" s="6" t="s">
        <v>422</v>
      </c>
      <c r="C8" s="6" t="s">
        <v>423</v>
      </c>
      <c r="D8" s="9" t="s">
        <v>1582</v>
      </c>
      <c r="E8" s="9" t="s">
        <v>68</v>
      </c>
      <c r="F8" s="9" t="s">
        <v>1020</v>
      </c>
      <c r="G8" s="9" t="s">
        <v>68</v>
      </c>
    </row>
    <row r="9" spans="1:7" ht="25.2" x14ac:dyDescent="0.3">
      <c r="B9" s="12" t="s">
        <v>424</v>
      </c>
      <c r="C9" s="12" t="s">
        <v>425</v>
      </c>
      <c r="D9" s="13" t="s">
        <v>1582</v>
      </c>
      <c r="E9" s="13" t="s">
        <v>68</v>
      </c>
      <c r="F9" s="13" t="s">
        <v>68</v>
      </c>
      <c r="G9" s="13" t="s">
        <v>68</v>
      </c>
    </row>
    <row r="10" spans="1:7" ht="25.2" x14ac:dyDescent="0.3">
      <c r="B10" s="6" t="s">
        <v>426</v>
      </c>
      <c r="C10" s="6" t="s">
        <v>427</v>
      </c>
      <c r="D10" s="9" t="s">
        <v>1584</v>
      </c>
      <c r="E10" s="9" t="s">
        <v>77</v>
      </c>
      <c r="F10" s="9" t="s">
        <v>1860</v>
      </c>
      <c r="G10" s="9" t="s">
        <v>77</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TX-HTX'!A1", "Zurück")</f>
        <v>Zurück</v>
      </c>
    </row>
  </sheetData>
  <pageMargins left="0.7" right="0.7" top="0.75" bottom="0.75" header="0.3" footer="0.3"/>
  <pageSetup paperSize="9" orientation="portrait" horizontalDpi="300" verticalDpi="300"/>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dimension ref="A1:F13"/>
  <sheetViews>
    <sheetView workbookViewId="0"/>
  </sheetViews>
  <sheetFormatPr baseColWidth="10" defaultRowHeight="14.4" x14ac:dyDescent="0.3"/>
  <cols>
    <col min="2" max="2" width="9.6640625" customWidth="1"/>
    <col min="3" max="3" width="67.554687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TX-HTX'!A1", "Zurück")</f>
        <v>Zurück</v>
      </c>
    </row>
    <row r="3" spans="1:6" x14ac:dyDescent="0.3">
      <c r="B3" s="7" t="s">
        <v>2312</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57</v>
      </c>
      <c r="C7" s="6" t="s">
        <v>58</v>
      </c>
      <c r="D7" s="9" t="s">
        <v>1580</v>
      </c>
      <c r="E7" s="9" t="s">
        <v>51</v>
      </c>
      <c r="F7" s="9" t="s">
        <v>51</v>
      </c>
    </row>
    <row r="8" spans="1:6" x14ac:dyDescent="0.3">
      <c r="B8" s="23" t="s">
        <v>40</v>
      </c>
      <c r="C8" s="23"/>
      <c r="D8" s="29"/>
      <c r="E8" s="29"/>
      <c r="F8" s="29"/>
    </row>
    <row r="9" spans="1:6" ht="25.2" x14ac:dyDescent="0.3">
      <c r="B9" s="6" t="s">
        <v>59</v>
      </c>
      <c r="C9" s="6" t="s">
        <v>60</v>
      </c>
      <c r="D9" s="9" t="s">
        <v>1580</v>
      </c>
      <c r="E9" s="9" t="s">
        <v>51</v>
      </c>
      <c r="F9" s="9" t="s">
        <v>51</v>
      </c>
    </row>
    <row r="10" spans="1:6" ht="25.2" x14ac:dyDescent="0.3">
      <c r="B10" s="6" t="s">
        <v>61</v>
      </c>
      <c r="C10" s="6" t="s">
        <v>62</v>
      </c>
      <c r="D10" s="9" t="s">
        <v>1580</v>
      </c>
      <c r="E10" s="9" t="s">
        <v>51</v>
      </c>
      <c r="F10" s="9" t="s">
        <v>51</v>
      </c>
    </row>
    <row r="11" spans="1:6" ht="25.2" x14ac:dyDescent="0.3">
      <c r="B11" s="6" t="s">
        <v>63</v>
      </c>
      <c r="C11" s="6" t="s">
        <v>64</v>
      </c>
      <c r="D11" s="9" t="s">
        <v>1578</v>
      </c>
      <c r="E11" s="9" t="s">
        <v>44</v>
      </c>
      <c r="F11" s="9" t="s">
        <v>44</v>
      </c>
    </row>
    <row r="12" spans="1:6" ht="25.2" x14ac:dyDescent="0.3">
      <c r="B12" s="6" t="s">
        <v>65</v>
      </c>
      <c r="C12" s="6" t="s">
        <v>66</v>
      </c>
      <c r="D12" s="9" t="s">
        <v>1582</v>
      </c>
      <c r="E12" s="9" t="s">
        <v>68</v>
      </c>
      <c r="F12" s="9" t="s">
        <v>68</v>
      </c>
    </row>
    <row r="13" spans="1:6" ht="25.2" x14ac:dyDescent="0.3">
      <c r="B13" s="6" t="s">
        <v>69</v>
      </c>
      <c r="C13" s="6" t="s">
        <v>70</v>
      </c>
      <c r="D13" s="9" t="s">
        <v>1582</v>
      </c>
      <c r="E13" s="9" t="s">
        <v>68</v>
      </c>
      <c r="F13" s="9" t="s">
        <v>68</v>
      </c>
    </row>
  </sheetData>
  <mergeCells count="6">
    <mergeCell ref="B8:F8"/>
    <mergeCell ref="B4:B5"/>
    <mergeCell ref="C4:C5"/>
    <mergeCell ref="D4:D5"/>
    <mergeCell ref="E4:F4"/>
    <mergeCell ref="B6:F6"/>
  </mergeCells>
  <pageMargins left="0.7" right="0.7" top="0.75" bottom="0.75" header="0.3" footer="0.3"/>
  <pageSetup paperSize="9" orientation="portrait" horizontalDpi="300" verticalDpi="300"/>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TX-HTX'!A1", "Zurück")</f>
        <v>Zurück</v>
      </c>
    </row>
  </sheetData>
  <pageMargins left="0.7" right="0.7" top="0.75" bottom="0.75" header="0.3" footer="0.3"/>
  <pageSetup paperSize="9" orientation="portrait" horizontalDpi="300" verticalDpi="300"/>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1-000000000000}">
  <dimension ref="A1:H10"/>
  <sheetViews>
    <sheetView workbookViewId="0"/>
  </sheetViews>
  <sheetFormatPr baseColWidth="10" defaultRowHeight="14.4" x14ac:dyDescent="0.3"/>
  <cols>
    <col min="2" max="2" width="9.6640625" customWidth="1"/>
    <col min="3" max="3" width="65.8867187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TX-HTX'!A1", "Zurück")</f>
        <v>Zurück</v>
      </c>
    </row>
    <row r="3" spans="1:8" x14ac:dyDescent="0.3">
      <c r="B3" s="7" t="s">
        <v>2452</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418</v>
      </c>
      <c r="C6" s="6" t="s">
        <v>419</v>
      </c>
      <c r="D6" s="9" t="s">
        <v>1584</v>
      </c>
      <c r="E6" s="9" t="s">
        <v>77</v>
      </c>
      <c r="F6" s="9" t="s">
        <v>77</v>
      </c>
      <c r="G6" s="9" t="s">
        <v>77</v>
      </c>
      <c r="H6" s="9" t="s">
        <v>77</v>
      </c>
    </row>
    <row r="7" spans="1:8" ht="25.2" x14ac:dyDescent="0.3">
      <c r="B7" s="12" t="s">
        <v>420</v>
      </c>
      <c r="C7" s="12" t="s">
        <v>421</v>
      </c>
      <c r="D7" s="13" t="s">
        <v>1579</v>
      </c>
      <c r="E7" s="13" t="s">
        <v>48</v>
      </c>
      <c r="F7" s="13" t="s">
        <v>48</v>
      </c>
      <c r="G7" s="13" t="s">
        <v>48</v>
      </c>
      <c r="H7" s="13" t="s">
        <v>48</v>
      </c>
    </row>
    <row r="8" spans="1:8" ht="25.2" x14ac:dyDescent="0.3">
      <c r="B8" s="6" t="s">
        <v>422</v>
      </c>
      <c r="C8" s="6" t="s">
        <v>423</v>
      </c>
      <c r="D8" s="9" t="s">
        <v>1582</v>
      </c>
      <c r="E8" s="9" t="s">
        <v>68</v>
      </c>
      <c r="F8" s="9" t="s">
        <v>68</v>
      </c>
      <c r="G8" s="9" t="s">
        <v>68</v>
      </c>
      <c r="H8" s="9" t="s">
        <v>68</v>
      </c>
    </row>
    <row r="9" spans="1:8" ht="25.2" x14ac:dyDescent="0.3">
      <c r="B9" s="12" t="s">
        <v>424</v>
      </c>
      <c r="C9" s="12" t="s">
        <v>425</v>
      </c>
      <c r="D9" s="13" t="s">
        <v>1582</v>
      </c>
      <c r="E9" s="13" t="s">
        <v>68</v>
      </c>
      <c r="F9" s="13" t="s">
        <v>68</v>
      </c>
      <c r="G9" s="13" t="s">
        <v>68</v>
      </c>
      <c r="H9" s="13" t="s">
        <v>68</v>
      </c>
    </row>
    <row r="10" spans="1:8" ht="25.2" x14ac:dyDescent="0.3">
      <c r="B10" s="6" t="s">
        <v>426</v>
      </c>
      <c r="C10" s="6" t="s">
        <v>427</v>
      </c>
      <c r="D10" s="9" t="s">
        <v>1584</v>
      </c>
      <c r="E10" s="9" t="s">
        <v>77</v>
      </c>
      <c r="F10" s="9" t="s">
        <v>77</v>
      </c>
      <c r="G10" s="9" t="s">
        <v>77</v>
      </c>
      <c r="H10" s="9" t="s">
        <v>77</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12"/>
  <sheetViews>
    <sheetView workbookViewId="0"/>
  </sheetViews>
  <sheetFormatPr baseColWidth="10" defaultRowHeight="14.4" x14ac:dyDescent="0.3"/>
  <cols>
    <col min="2" max="2" width="9.6640625" customWidth="1"/>
    <col min="3" max="3" width="44.44140625" customWidth="1"/>
    <col min="4" max="4" width="250.6640625" customWidth="1"/>
  </cols>
  <sheetData>
    <row r="1" spans="1:4" x14ac:dyDescent="0.3">
      <c r="A1" s="2" t="str">
        <f>HYPERLINK("#'Auswahl Auswertungsmodul'!A1", "Zurück zum Start")</f>
        <v>Zurück zum Start</v>
      </c>
    </row>
    <row r="2" spans="1:4" x14ac:dyDescent="0.3">
      <c r="A2" s="2" t="str">
        <f>HYPERLINK("#'Auswahl PCI'!A1", "Zurück")</f>
        <v>Zurück</v>
      </c>
    </row>
    <row r="3" spans="1:4" x14ac:dyDescent="0.3">
      <c r="B3" s="7" t="s">
        <v>1111</v>
      </c>
    </row>
    <row r="4" spans="1:4" x14ac:dyDescent="0.3">
      <c r="B4" s="3" t="s">
        <v>35</v>
      </c>
      <c r="C4" s="4" t="s">
        <v>36</v>
      </c>
      <c r="D4" s="4" t="s">
        <v>1101</v>
      </c>
    </row>
    <row r="5" spans="1:4" x14ac:dyDescent="0.3">
      <c r="B5" s="23" t="s">
        <v>56</v>
      </c>
      <c r="C5" s="23"/>
      <c r="D5" s="23"/>
    </row>
    <row r="6" spans="1:4" x14ac:dyDescent="0.3">
      <c r="B6" s="5" t="s">
        <v>168</v>
      </c>
      <c r="C6" s="6" t="s">
        <v>169</v>
      </c>
      <c r="D6" s="6" t="s">
        <v>1105</v>
      </c>
    </row>
    <row r="7" spans="1:4" ht="88.2" x14ac:dyDescent="0.3">
      <c r="B7" s="5" t="s">
        <v>172</v>
      </c>
      <c r="C7" s="6" t="s">
        <v>173</v>
      </c>
      <c r="D7" s="6" t="s">
        <v>1106</v>
      </c>
    </row>
    <row r="8" spans="1:4" ht="88.2" x14ac:dyDescent="0.3">
      <c r="B8" s="5" t="s">
        <v>176</v>
      </c>
      <c r="C8" s="6" t="s">
        <v>177</v>
      </c>
      <c r="D8" s="6" t="s">
        <v>1107</v>
      </c>
    </row>
    <row r="9" spans="1:4" x14ac:dyDescent="0.3">
      <c r="B9" s="23" t="s">
        <v>40</v>
      </c>
      <c r="C9" s="23"/>
      <c r="D9" s="23"/>
    </row>
    <row r="10" spans="1:4" ht="138.6" x14ac:dyDescent="0.3">
      <c r="B10" s="5" t="s">
        <v>180</v>
      </c>
      <c r="C10" s="6" t="s">
        <v>42</v>
      </c>
      <c r="D10" s="6" t="s">
        <v>1108</v>
      </c>
    </row>
    <row r="11" spans="1:4" ht="126" x14ac:dyDescent="0.3">
      <c r="B11" s="5" t="s">
        <v>183</v>
      </c>
      <c r="C11" s="6" t="s">
        <v>46</v>
      </c>
      <c r="D11" s="6" t="s">
        <v>1109</v>
      </c>
    </row>
    <row r="12" spans="1:4" ht="50.4" x14ac:dyDescent="0.3">
      <c r="B12" s="5" t="s">
        <v>186</v>
      </c>
      <c r="C12" s="6" t="s">
        <v>50</v>
      </c>
      <c r="D12" s="6" t="s">
        <v>1110</v>
      </c>
    </row>
  </sheetData>
  <mergeCells count="2">
    <mergeCell ref="B5:D5"/>
    <mergeCell ref="B9:D9"/>
  </mergeCells>
  <pageMargins left="0.7" right="0.7" top="0.75" bottom="0.75" header="0.3" footer="0.3"/>
  <pageSetup paperSize="9" orientation="portrait" horizontalDpi="300" verticalDpi="300"/>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TX-HTX'!A1", "Zurück")</f>
        <v>Zurück</v>
      </c>
    </row>
  </sheetData>
  <pageMargins left="0.7" right="0.7" top="0.75" bottom="0.75" header="0.3" footer="0.3"/>
  <pageSetup paperSize="9" orientation="portrait" horizontalDpi="300" verticalDpi="300"/>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1-000000000000}">
  <dimension ref="A1:E13"/>
  <sheetViews>
    <sheetView workbookViewId="0"/>
  </sheetViews>
  <sheetFormatPr baseColWidth="10" defaultRowHeight="14.4" x14ac:dyDescent="0.3"/>
  <cols>
    <col min="2" max="2" width="9.6640625" customWidth="1"/>
    <col min="3" max="3" width="67.554687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TX-HTX'!A1", "Zurück")</f>
        <v>Zurück</v>
      </c>
    </row>
    <row r="3" spans="1:5" x14ac:dyDescent="0.3">
      <c r="B3" s="7" t="s">
        <v>2912</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57</v>
      </c>
      <c r="C7" s="6" t="s">
        <v>58</v>
      </c>
      <c r="D7" s="9" t="s">
        <v>1580</v>
      </c>
      <c r="E7" s="9" t="s">
        <v>51</v>
      </c>
    </row>
    <row r="8" spans="1:5" x14ac:dyDescent="0.3">
      <c r="B8" s="23" t="s">
        <v>40</v>
      </c>
      <c r="C8" s="23"/>
      <c r="D8" s="29"/>
      <c r="E8" s="29"/>
    </row>
    <row r="9" spans="1:5" ht="25.2" x14ac:dyDescent="0.3">
      <c r="B9" s="6" t="s">
        <v>59</v>
      </c>
      <c r="C9" s="6" t="s">
        <v>60</v>
      </c>
      <c r="D9" s="9" t="s">
        <v>1580</v>
      </c>
      <c r="E9" s="9" t="s">
        <v>51</v>
      </c>
    </row>
    <row r="10" spans="1:5" ht="25.2" x14ac:dyDescent="0.3">
      <c r="B10" s="6" t="s">
        <v>61</v>
      </c>
      <c r="C10" s="6" t="s">
        <v>62</v>
      </c>
      <c r="D10" s="9" t="s">
        <v>1580</v>
      </c>
      <c r="E10" s="9" t="s">
        <v>51</v>
      </c>
    </row>
    <row r="11" spans="1:5" ht="25.2" x14ac:dyDescent="0.3">
      <c r="B11" s="6" t="s">
        <v>63</v>
      </c>
      <c r="C11" s="6" t="s">
        <v>64</v>
      </c>
      <c r="D11" s="9" t="s">
        <v>1578</v>
      </c>
      <c r="E11" s="9" t="s">
        <v>1064</v>
      </c>
    </row>
    <row r="12" spans="1:5" ht="25.2" x14ac:dyDescent="0.3">
      <c r="B12" s="6" t="s">
        <v>65</v>
      </c>
      <c r="C12" s="6" t="s">
        <v>66</v>
      </c>
      <c r="D12" s="9" t="s">
        <v>1582</v>
      </c>
      <c r="E12" s="9" t="s">
        <v>1071</v>
      </c>
    </row>
    <row r="13" spans="1:5" ht="25.2" x14ac:dyDescent="0.3">
      <c r="B13" s="6" t="s">
        <v>69</v>
      </c>
      <c r="C13" s="6" t="s">
        <v>70</v>
      </c>
      <c r="D13" s="9" t="s">
        <v>1582</v>
      </c>
      <c r="E13" s="9" t="s">
        <v>1071</v>
      </c>
    </row>
  </sheetData>
  <mergeCells count="5">
    <mergeCell ref="B4:B5"/>
    <mergeCell ref="C4:C5"/>
    <mergeCell ref="D4:D5"/>
    <mergeCell ref="B6:E6"/>
    <mergeCell ref="B8:E8"/>
  </mergeCells>
  <pageMargins left="0.7" right="0.7" top="0.75" bottom="0.75" header="0.3" footer="0.3"/>
  <pageSetup paperSize="9" orientation="portrait" horizontalDpi="300" verticalDpi="300"/>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TX-HTX'!A1", "Zurück")</f>
        <v>Zurück</v>
      </c>
    </row>
  </sheetData>
  <pageMargins left="0.7" right="0.7" top="0.75" bottom="0.75" header="0.3" footer="0.3"/>
  <pageSetup paperSize="9" orientation="portrait" horizontalDpi="300" verticalDpi="300"/>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1-000000000000}">
  <dimension ref="A1:H10"/>
  <sheetViews>
    <sheetView workbookViewId="0"/>
  </sheetViews>
  <sheetFormatPr baseColWidth="10" defaultRowHeight="14.4" x14ac:dyDescent="0.3"/>
  <cols>
    <col min="2" max="2" width="9.6640625" customWidth="1"/>
    <col min="3" max="3" width="65.8867187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TX-HTX'!A1", "Zurück")</f>
        <v>Zurück</v>
      </c>
    </row>
    <row r="3" spans="1:8" x14ac:dyDescent="0.3">
      <c r="B3" s="7" t="s">
        <v>3012</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418</v>
      </c>
      <c r="C6" s="6" t="s">
        <v>419</v>
      </c>
      <c r="D6" s="9" t="s">
        <v>1584</v>
      </c>
      <c r="E6" s="9" t="s">
        <v>77</v>
      </c>
      <c r="F6" s="9" t="s">
        <v>77</v>
      </c>
      <c r="G6" s="9" t="s">
        <v>77</v>
      </c>
      <c r="H6" s="9" t="s">
        <v>77</v>
      </c>
    </row>
    <row r="7" spans="1:8" ht="25.2" x14ac:dyDescent="0.3">
      <c r="B7" s="12" t="s">
        <v>420</v>
      </c>
      <c r="C7" s="12" t="s">
        <v>421</v>
      </c>
      <c r="D7" s="13" t="s">
        <v>1579</v>
      </c>
      <c r="E7" s="13" t="s">
        <v>48</v>
      </c>
      <c r="F7" s="13" t="s">
        <v>48</v>
      </c>
      <c r="G7" s="13" t="s">
        <v>965</v>
      </c>
      <c r="H7" s="13" t="s">
        <v>1015</v>
      </c>
    </row>
    <row r="8" spans="1:8" ht="25.2" x14ac:dyDescent="0.3">
      <c r="B8" s="6" t="s">
        <v>422</v>
      </c>
      <c r="C8" s="6" t="s">
        <v>423</v>
      </c>
      <c r="D8" s="9" t="s">
        <v>1582</v>
      </c>
      <c r="E8" s="9" t="s">
        <v>68</v>
      </c>
      <c r="F8" s="9" t="s">
        <v>68</v>
      </c>
      <c r="G8" s="9" t="s">
        <v>68</v>
      </c>
      <c r="H8" s="9" t="s">
        <v>1020</v>
      </c>
    </row>
    <row r="9" spans="1:8" ht="25.2" x14ac:dyDescent="0.3">
      <c r="B9" s="12" t="s">
        <v>424</v>
      </c>
      <c r="C9" s="12" t="s">
        <v>425</v>
      </c>
      <c r="D9" s="13" t="s">
        <v>1582</v>
      </c>
      <c r="E9" s="13" t="s">
        <v>68</v>
      </c>
      <c r="F9" s="13" t="s">
        <v>68</v>
      </c>
      <c r="G9" s="13" t="s">
        <v>68</v>
      </c>
      <c r="H9" s="13" t="s">
        <v>67</v>
      </c>
    </row>
    <row r="10" spans="1:8" ht="25.2" x14ac:dyDescent="0.3">
      <c r="B10" s="6" t="s">
        <v>426</v>
      </c>
      <c r="C10" s="6" t="s">
        <v>427</v>
      </c>
      <c r="D10" s="9" t="s">
        <v>1584</v>
      </c>
      <c r="E10" s="9" t="s">
        <v>1014</v>
      </c>
      <c r="F10" s="9" t="s">
        <v>77</v>
      </c>
      <c r="G10" s="9" t="s">
        <v>77</v>
      </c>
      <c r="H10" s="9" t="s">
        <v>77</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TX-HTX'!A1", "Zurück")</f>
        <v>Zurück</v>
      </c>
    </row>
  </sheetData>
  <pageMargins left="0.7" right="0.7" top="0.75" bottom="0.75" header="0.3" footer="0.3"/>
  <pageSetup paperSize="9" orientation="portrait" horizontalDpi="300" verticalDpi="300"/>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1-000000000000}">
  <dimension ref="A1:G10"/>
  <sheetViews>
    <sheetView workbookViewId="0"/>
  </sheetViews>
  <sheetFormatPr baseColWidth="10" defaultRowHeight="14.4" x14ac:dyDescent="0.3"/>
  <cols>
    <col min="2" max="2" width="9.6640625" customWidth="1"/>
    <col min="3" max="3" width="65.886718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TX-HTX'!A1", "Zurück")</f>
        <v>Zurück</v>
      </c>
    </row>
    <row r="3" spans="1:7" x14ac:dyDescent="0.3">
      <c r="B3" s="7" t="s">
        <v>3326</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418</v>
      </c>
      <c r="C6" s="6" t="s">
        <v>419</v>
      </c>
      <c r="D6" s="9" t="s">
        <v>83</v>
      </c>
      <c r="E6" s="9" t="s">
        <v>51</v>
      </c>
      <c r="F6" s="9" t="s">
        <v>83</v>
      </c>
      <c r="G6" s="9" t="s">
        <v>51</v>
      </c>
    </row>
    <row r="7" spans="1:7" ht="25.2" x14ac:dyDescent="0.3">
      <c r="B7" s="12" t="s">
        <v>420</v>
      </c>
      <c r="C7" s="12" t="s">
        <v>421</v>
      </c>
      <c r="D7" s="13" t="s">
        <v>51</v>
      </c>
      <c r="E7" s="13" t="s">
        <v>211</v>
      </c>
      <c r="F7" s="13" t="s">
        <v>51</v>
      </c>
      <c r="G7" s="13" t="s">
        <v>211</v>
      </c>
    </row>
    <row r="8" spans="1:7" ht="25.2" x14ac:dyDescent="0.3">
      <c r="B8" s="6" t="s">
        <v>422</v>
      </c>
      <c r="C8" s="6" t="s">
        <v>423</v>
      </c>
      <c r="D8" s="9" t="s">
        <v>83</v>
      </c>
      <c r="E8" s="9" t="s">
        <v>83</v>
      </c>
      <c r="F8" s="9" t="s">
        <v>83</v>
      </c>
      <c r="G8" s="9" t="s">
        <v>83</v>
      </c>
    </row>
    <row r="9" spans="1:7" ht="25.2" x14ac:dyDescent="0.3">
      <c r="B9" s="12" t="s">
        <v>424</v>
      </c>
      <c r="C9" s="12" t="s">
        <v>425</v>
      </c>
      <c r="D9" s="13" t="s">
        <v>51</v>
      </c>
      <c r="E9" s="13" t="s">
        <v>68</v>
      </c>
      <c r="F9" s="13" t="s">
        <v>51</v>
      </c>
      <c r="G9" s="13" t="s">
        <v>68</v>
      </c>
    </row>
    <row r="10" spans="1:7" ht="25.2" x14ac:dyDescent="0.3">
      <c r="B10" s="6" t="s">
        <v>426</v>
      </c>
      <c r="C10" s="6" t="s">
        <v>427</v>
      </c>
      <c r="D10" s="9" t="s">
        <v>87</v>
      </c>
      <c r="E10" s="9" t="s">
        <v>48</v>
      </c>
      <c r="F10" s="9" t="s">
        <v>87</v>
      </c>
      <c r="G10" s="9" t="s">
        <v>48</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1-000000000000}">
  <dimension ref="A1:G13"/>
  <sheetViews>
    <sheetView workbookViewId="0"/>
  </sheetViews>
  <sheetFormatPr baseColWidth="10" defaultRowHeight="14.4" x14ac:dyDescent="0.3"/>
  <cols>
    <col min="2" max="2" width="9.6640625" customWidth="1"/>
    <col min="3" max="3" width="67.55468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TX-HTX'!A1", "Zurück")</f>
        <v>Zurück</v>
      </c>
    </row>
    <row r="3" spans="1:7" x14ac:dyDescent="0.3">
      <c r="B3" s="7" t="s">
        <v>3292</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57</v>
      </c>
      <c r="C7" s="6" t="s">
        <v>58</v>
      </c>
      <c r="D7" s="9" t="s">
        <v>51</v>
      </c>
      <c r="E7" s="9" t="s">
        <v>51</v>
      </c>
      <c r="F7" s="9" t="s">
        <v>51</v>
      </c>
      <c r="G7" s="9" t="s">
        <v>51</v>
      </c>
    </row>
    <row r="8" spans="1:7" x14ac:dyDescent="0.3">
      <c r="B8" s="23" t="s">
        <v>40</v>
      </c>
      <c r="C8" s="23"/>
      <c r="D8" s="29"/>
      <c r="E8" s="29"/>
      <c r="F8" s="29"/>
      <c r="G8" s="29"/>
    </row>
    <row r="9" spans="1:7" ht="25.2" x14ac:dyDescent="0.3">
      <c r="B9" s="6" t="s">
        <v>59</v>
      </c>
      <c r="C9" s="6" t="s">
        <v>60</v>
      </c>
      <c r="D9" s="9" t="s">
        <v>51</v>
      </c>
      <c r="E9" s="9" t="s">
        <v>51</v>
      </c>
      <c r="F9" s="9" t="s">
        <v>51</v>
      </c>
      <c r="G9" s="9" t="s">
        <v>51</v>
      </c>
    </row>
    <row r="10" spans="1:7" ht="25.2" x14ac:dyDescent="0.3">
      <c r="B10" s="6" t="s">
        <v>61</v>
      </c>
      <c r="C10" s="6" t="s">
        <v>62</v>
      </c>
      <c r="D10" s="9" t="s">
        <v>51</v>
      </c>
      <c r="E10" s="9" t="s">
        <v>51</v>
      </c>
      <c r="F10" s="9" t="s">
        <v>51</v>
      </c>
      <c r="G10" s="9" t="s">
        <v>51</v>
      </c>
    </row>
    <row r="11" spans="1:7" ht="25.2" x14ac:dyDescent="0.3">
      <c r="B11" s="6" t="s">
        <v>63</v>
      </c>
      <c r="C11" s="6" t="s">
        <v>64</v>
      </c>
      <c r="D11" s="9" t="s">
        <v>83</v>
      </c>
      <c r="E11" s="9" t="s">
        <v>68</v>
      </c>
      <c r="F11" s="9" t="s">
        <v>83</v>
      </c>
      <c r="G11" s="9" t="s">
        <v>68</v>
      </c>
    </row>
    <row r="12" spans="1:7" ht="25.2" x14ac:dyDescent="0.3">
      <c r="B12" s="6" t="s">
        <v>65</v>
      </c>
      <c r="C12" s="6" t="s">
        <v>66</v>
      </c>
      <c r="D12" s="9" t="s">
        <v>87</v>
      </c>
      <c r="E12" s="9" t="s">
        <v>48</v>
      </c>
      <c r="F12" s="9" t="s">
        <v>87</v>
      </c>
      <c r="G12" s="9" t="s">
        <v>48</v>
      </c>
    </row>
    <row r="13" spans="1:7" ht="25.2" x14ac:dyDescent="0.3">
      <c r="B13" s="6" t="s">
        <v>69</v>
      </c>
      <c r="C13" s="6" t="s">
        <v>70</v>
      </c>
      <c r="D13" s="9" t="s">
        <v>87</v>
      </c>
      <c r="E13" s="9" t="s">
        <v>48</v>
      </c>
      <c r="F13" s="9" t="s">
        <v>87</v>
      </c>
      <c r="G13" s="9" t="s">
        <v>48</v>
      </c>
    </row>
  </sheetData>
  <mergeCells count="6">
    <mergeCell ref="B8:G8"/>
    <mergeCell ref="B4:B5"/>
    <mergeCell ref="C4:C5"/>
    <mergeCell ref="D4:E4"/>
    <mergeCell ref="F4:G4"/>
    <mergeCell ref="B6:G6"/>
  </mergeCells>
  <pageMargins left="0.7" right="0.7" top="0.75" bottom="0.75" header="0.3" footer="0.3"/>
  <pageSetup paperSize="9" orientation="portrait" horizontalDpi="300" verticalDpi="300"/>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TX-HTX'!A1", "Zurück")</f>
        <v>Zurück</v>
      </c>
    </row>
  </sheetData>
  <pageMargins left="0.7" right="0.7" top="0.75" bottom="0.75" header="0.3" footer="0.3"/>
  <pageSetup paperSize="9" orientation="portrait" horizontalDpi="300" verticalDpi="300"/>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1-000000000000}">
  <dimension ref="A1:I7"/>
  <sheetViews>
    <sheetView workbookViewId="0"/>
  </sheetViews>
  <sheetFormatPr baseColWidth="10" defaultRowHeight="14.4" x14ac:dyDescent="0.3"/>
  <cols>
    <col min="2" max="2" width="9.6640625" customWidth="1"/>
    <col min="3" max="3" width="40.6640625" customWidth="1"/>
    <col min="4" max="4" width="35.6640625" customWidth="1"/>
    <col min="5" max="5" width="33.6640625" customWidth="1"/>
    <col min="6" max="6" width="20.6640625" customWidth="1"/>
    <col min="7" max="7" width="19.6640625" customWidth="1"/>
    <col min="8" max="8" width="31.6640625" customWidth="1"/>
    <col min="9" max="9" width="24.6640625" customWidth="1"/>
  </cols>
  <sheetData>
    <row r="1" spans="1:9" x14ac:dyDescent="0.3">
      <c r="A1" s="2" t="str">
        <f>HYPERLINK("#'Auswahl Auswertungsmodul'!A1", "Zurück zum Start")</f>
        <v>Zurück zum Start</v>
      </c>
    </row>
    <row r="2" spans="1:9" x14ac:dyDescent="0.3">
      <c r="A2" s="2" t="str">
        <f>HYPERLINK("#'Auswahl TX-HTX'!A1", "Zurück")</f>
        <v>Zurück</v>
      </c>
    </row>
    <row r="3" spans="1:9" x14ac:dyDescent="0.3">
      <c r="B3" s="7" t="s">
        <v>4429</v>
      </c>
    </row>
    <row r="4" spans="1:9" x14ac:dyDescent="0.3">
      <c r="B4" s="4" t="s">
        <v>35</v>
      </c>
      <c r="C4" s="4" t="s">
        <v>394</v>
      </c>
      <c r="D4" s="19" t="s">
        <v>4423</v>
      </c>
      <c r="E4" s="19" t="s">
        <v>4424</v>
      </c>
      <c r="F4" s="19" t="s">
        <v>4425</v>
      </c>
      <c r="G4" s="19" t="s">
        <v>4426</v>
      </c>
      <c r="H4" s="19" t="s">
        <v>4427</v>
      </c>
      <c r="I4" s="19" t="s">
        <v>4428</v>
      </c>
    </row>
    <row r="5" spans="1:9" x14ac:dyDescent="0.3">
      <c r="B5" s="6" t="s">
        <v>418</v>
      </c>
      <c r="C5" s="6" t="s">
        <v>419</v>
      </c>
      <c r="D5" s="9" t="s">
        <v>1586</v>
      </c>
      <c r="E5" s="9" t="s">
        <v>1580</v>
      </c>
      <c r="F5" s="9" t="s">
        <v>1580</v>
      </c>
      <c r="G5" s="9" t="s">
        <v>1580</v>
      </c>
      <c r="H5" s="9" t="s">
        <v>1586</v>
      </c>
      <c r="I5" s="9" t="s">
        <v>1580</v>
      </c>
    </row>
    <row r="6" spans="1:9" x14ac:dyDescent="0.3">
      <c r="B6" s="12" t="s">
        <v>420</v>
      </c>
      <c r="C6" s="12" t="s">
        <v>421</v>
      </c>
      <c r="D6" s="13" t="s">
        <v>1579</v>
      </c>
      <c r="E6" s="13" t="s">
        <v>1580</v>
      </c>
      <c r="F6" s="13" t="s">
        <v>1580</v>
      </c>
      <c r="G6" s="13" t="s">
        <v>1580</v>
      </c>
      <c r="H6" s="13" t="s">
        <v>1580</v>
      </c>
      <c r="I6" s="13" t="s">
        <v>1580</v>
      </c>
    </row>
    <row r="7" spans="1:9" x14ac:dyDescent="0.3">
      <c r="B7" s="6" t="s">
        <v>422</v>
      </c>
      <c r="C7" s="6" t="s">
        <v>423</v>
      </c>
      <c r="D7" s="9" t="s">
        <v>1584</v>
      </c>
      <c r="E7" s="9" t="s">
        <v>1580</v>
      </c>
      <c r="F7" s="9" t="s">
        <v>1580</v>
      </c>
      <c r="G7" s="9" t="s">
        <v>1580</v>
      </c>
      <c r="H7" s="9" t="s">
        <v>1580</v>
      </c>
      <c r="I7" s="9" t="s">
        <v>1580</v>
      </c>
    </row>
  </sheetData>
  <pageMargins left="0.7" right="0.7" top="0.75" bottom="0.75" header="0.3" footer="0.3"/>
  <pageSetup paperSize="9" orientation="portrait" horizontalDpi="300" verticalDpi="300"/>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1-000000000000}">
  <dimension ref="A1:K16"/>
  <sheetViews>
    <sheetView workbookViewId="0"/>
  </sheetViews>
  <sheetFormatPr baseColWidth="10" defaultRowHeight="14.4" x14ac:dyDescent="0.3"/>
  <cols>
    <col min="2" max="2" width="9.6640625" customWidth="1"/>
    <col min="3" max="3" width="65.886718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TX-HTX'!A1", "Zurück")</f>
        <v>Zurück</v>
      </c>
    </row>
    <row r="3" spans="1:11" x14ac:dyDescent="0.3">
      <c r="B3" s="7" t="s">
        <v>4484</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418</v>
      </c>
      <c r="C6" s="6" t="s">
        <v>419</v>
      </c>
      <c r="D6" s="6" t="s">
        <v>1621</v>
      </c>
      <c r="E6" s="9" t="s">
        <v>1580</v>
      </c>
      <c r="F6" s="9" t="s">
        <v>1580</v>
      </c>
      <c r="G6" s="9" t="s">
        <v>1580</v>
      </c>
      <c r="H6" s="9" t="s">
        <v>1580</v>
      </c>
      <c r="I6" s="9" t="s">
        <v>1580</v>
      </c>
      <c r="J6" s="9" t="s">
        <v>1580</v>
      </c>
      <c r="K6" s="9" t="s">
        <v>1580</v>
      </c>
    </row>
    <row r="7" spans="1:11" x14ac:dyDescent="0.3">
      <c r="B7" s="6" t="s">
        <v>418</v>
      </c>
      <c r="C7" s="6" t="s">
        <v>419</v>
      </c>
      <c r="D7" s="6" t="s">
        <v>4452</v>
      </c>
      <c r="E7" s="9" t="s">
        <v>1580</v>
      </c>
      <c r="F7" s="9" t="s">
        <v>1580</v>
      </c>
      <c r="G7" s="9" t="s">
        <v>1580</v>
      </c>
      <c r="H7" s="9" t="s">
        <v>1580</v>
      </c>
      <c r="I7" s="9" t="s">
        <v>1580</v>
      </c>
      <c r="J7" s="9" t="s">
        <v>1580</v>
      </c>
      <c r="K7" s="9" t="s">
        <v>1580</v>
      </c>
    </row>
    <row r="8" spans="1:11" x14ac:dyDescent="0.3">
      <c r="B8" s="6" t="s">
        <v>420</v>
      </c>
      <c r="C8" s="6" t="s">
        <v>421</v>
      </c>
      <c r="D8" s="6" t="s">
        <v>1621</v>
      </c>
      <c r="E8" s="9" t="s">
        <v>1580</v>
      </c>
      <c r="F8" s="9" t="s">
        <v>1580</v>
      </c>
      <c r="G8" s="9" t="s">
        <v>1580</v>
      </c>
      <c r="H8" s="9" t="s">
        <v>1580</v>
      </c>
      <c r="I8" s="9" t="s">
        <v>1580</v>
      </c>
      <c r="J8" s="9" t="s">
        <v>1580</v>
      </c>
      <c r="K8" s="9" t="s">
        <v>1580</v>
      </c>
    </row>
    <row r="9" spans="1:11" x14ac:dyDescent="0.3">
      <c r="B9" s="6" t="s">
        <v>420</v>
      </c>
      <c r="C9" s="6" t="s">
        <v>421</v>
      </c>
      <c r="D9" s="6" t="s">
        <v>4452</v>
      </c>
      <c r="E9" s="9" t="s">
        <v>1580</v>
      </c>
      <c r="F9" s="9" t="s">
        <v>1580</v>
      </c>
      <c r="G9" s="9" t="s">
        <v>1580</v>
      </c>
      <c r="H9" s="9" t="s">
        <v>1580</v>
      </c>
      <c r="I9" s="9" t="s">
        <v>1580</v>
      </c>
      <c r="J9" s="9" t="s">
        <v>1580</v>
      </c>
      <c r="K9" s="9" t="s">
        <v>1580</v>
      </c>
    </row>
    <row r="10" spans="1:11" x14ac:dyDescent="0.3">
      <c r="B10" s="6" t="s">
        <v>422</v>
      </c>
      <c r="C10" s="6" t="s">
        <v>423</v>
      </c>
      <c r="D10" s="6" t="s">
        <v>1621</v>
      </c>
      <c r="E10" s="9" t="s">
        <v>1580</v>
      </c>
      <c r="F10" s="9" t="s">
        <v>1580</v>
      </c>
      <c r="G10" s="9" t="s">
        <v>1580</v>
      </c>
      <c r="H10" s="9" t="s">
        <v>1580</v>
      </c>
      <c r="I10" s="9" t="s">
        <v>1580</v>
      </c>
      <c r="J10" s="9" t="s">
        <v>1580</v>
      </c>
      <c r="K10" s="9" t="s">
        <v>1580</v>
      </c>
    </row>
    <row r="11" spans="1:11" x14ac:dyDescent="0.3">
      <c r="B11" s="6" t="s">
        <v>422</v>
      </c>
      <c r="C11" s="6" t="s">
        <v>423</v>
      </c>
      <c r="D11" s="6" t="s">
        <v>4452</v>
      </c>
      <c r="E11" s="9" t="s">
        <v>1580</v>
      </c>
      <c r="F11" s="9" t="s">
        <v>1580</v>
      </c>
      <c r="G11" s="9" t="s">
        <v>1580</v>
      </c>
      <c r="H11" s="9" t="s">
        <v>1580</v>
      </c>
      <c r="I11" s="9" t="s">
        <v>1580</v>
      </c>
      <c r="J11" s="9" t="s">
        <v>1580</v>
      </c>
      <c r="K11" s="9" t="s">
        <v>1580</v>
      </c>
    </row>
    <row r="12" spans="1:11" x14ac:dyDescent="0.3">
      <c r="B12" s="6" t="s">
        <v>424</v>
      </c>
      <c r="C12" s="6" t="s">
        <v>425</v>
      </c>
      <c r="D12" s="6" t="s">
        <v>1621</v>
      </c>
      <c r="E12" s="9" t="s">
        <v>1580</v>
      </c>
      <c r="F12" s="9" t="s">
        <v>1580</v>
      </c>
      <c r="G12" s="9" t="s">
        <v>1580</v>
      </c>
      <c r="H12" s="9" t="s">
        <v>1580</v>
      </c>
      <c r="I12" s="9" t="s">
        <v>1580</v>
      </c>
      <c r="J12" s="9" t="s">
        <v>1580</v>
      </c>
      <c r="K12" s="9" t="s">
        <v>1580</v>
      </c>
    </row>
    <row r="13" spans="1:11" x14ac:dyDescent="0.3">
      <c r="B13" s="6" t="s">
        <v>424</v>
      </c>
      <c r="C13" s="6" t="s">
        <v>425</v>
      </c>
      <c r="D13" s="6" t="s">
        <v>4452</v>
      </c>
      <c r="E13" s="9" t="s">
        <v>1580</v>
      </c>
      <c r="F13" s="9" t="s">
        <v>1580</v>
      </c>
      <c r="G13" s="9" t="s">
        <v>1580</v>
      </c>
      <c r="H13" s="9" t="s">
        <v>1580</v>
      </c>
      <c r="I13" s="9" t="s">
        <v>1580</v>
      </c>
      <c r="J13" s="9" t="s">
        <v>1580</v>
      </c>
      <c r="K13" s="9" t="s">
        <v>1580</v>
      </c>
    </row>
    <row r="14" spans="1:11" x14ac:dyDescent="0.3">
      <c r="B14" s="6" t="s">
        <v>426</v>
      </c>
      <c r="C14" s="6" t="s">
        <v>427</v>
      </c>
      <c r="D14" s="6" t="s">
        <v>1621</v>
      </c>
      <c r="E14" s="9" t="s">
        <v>1580</v>
      </c>
      <c r="F14" s="9" t="s">
        <v>1580</v>
      </c>
      <c r="G14" s="9" t="s">
        <v>1580</v>
      </c>
      <c r="H14" s="9" t="s">
        <v>1580</v>
      </c>
      <c r="I14" s="9" t="s">
        <v>1580</v>
      </c>
      <c r="J14" s="9" t="s">
        <v>1580</v>
      </c>
      <c r="K14" s="9" t="s">
        <v>1580</v>
      </c>
    </row>
    <row r="15" spans="1:11" x14ac:dyDescent="0.3">
      <c r="B15" s="6" t="s">
        <v>426</v>
      </c>
      <c r="C15" s="6" t="s">
        <v>427</v>
      </c>
      <c r="D15" s="6" t="s">
        <v>4452</v>
      </c>
      <c r="E15" s="9" t="s">
        <v>1580</v>
      </c>
      <c r="F15" s="9" t="s">
        <v>1580</v>
      </c>
      <c r="G15" s="9" t="s">
        <v>1580</v>
      </c>
      <c r="H15" s="9" t="s">
        <v>1580</v>
      </c>
      <c r="I15" s="9" t="s">
        <v>1580</v>
      </c>
      <c r="J15" s="9" t="s">
        <v>1580</v>
      </c>
      <c r="K15" s="9" t="s">
        <v>1580</v>
      </c>
    </row>
    <row r="16" spans="1:11" x14ac:dyDescent="0.3">
      <c r="B16"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5"/>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HYPERLINK("#'Ü - U_1_QI'!A1", "Qualitätsindikatoren: Übersicht über Auffälligkeiten und Qualitätssicherungsmaßnahmen gem. § 17 DeQS-RL")</f>
        <v>Qualitätsindikatoren: Übersicht über Auffälligkeiten und Qualitätssicherungsmaßnahmen gem. § 17 DeQS-RL</v>
      </c>
      <c r="C6" s="2" t="str">
        <f>HYPERLINK("#'Ü - U_1_QI'!A1", "U_1_QI")</f>
        <v>U_1_QI</v>
      </c>
    </row>
    <row r="7" spans="1:3" x14ac:dyDescent="0.3">
      <c r="B7" s="2" t="str">
        <f>HYPERLINK("#'Ü - U_1_AK'!A1", "Auffälligkeitskriterien: Übersicht über Auffälligkeiten und Qualitätssicherungsmaßnahmen gem. § 17 DeQS-RL")</f>
        <v>Auffälligkeitskriterien: Übersicht über Auffälligkeiten und Qualitätssicherungsmaßnahmen gem. § 17 DeQS-RL</v>
      </c>
      <c r="C7" s="2" t="str">
        <f>HYPERLINK("#'Ü - U_1_AK'!A1", "U_1_AK")</f>
        <v>U_1_AK</v>
      </c>
    </row>
    <row r="8" spans="1:3" x14ac:dyDescent="0.3">
      <c r="B8" s="2" t="str">
        <f>HYPERLINK("#'Ü - U_2_QI'!A1", "Qualitätsindikatoren: Ergebnisse nach Stellungnahmeverfahren pro Auswertungsmodul (AJ 2024)")</f>
        <v>Qualitätsindikatoren: Ergebnisse nach Stellungnahmeverfahren pro Auswertungsmodul (AJ 2024)</v>
      </c>
      <c r="C8" s="2" t="str">
        <f>HYPERLINK("#'Ü - U_2_QI'!A1", "U_2_QI")</f>
        <v>U_2_QI</v>
      </c>
    </row>
    <row r="9" spans="1:3" x14ac:dyDescent="0.3">
      <c r="B9" s="2" t="str">
        <f>HYPERLINK("#'Ü - U_2_AK'!A1", "Auffälligkeitskriterien: Ergebnisse nach Stellungnahmeverfahren pro Auswertungsmodul (AJ 2024)")</f>
        <v>Auffälligkeitskriterien: Ergebnisse nach Stellungnahmeverfahren pro Auswertungsmodul (AJ 2024)</v>
      </c>
      <c r="C9" s="2" t="str">
        <f>HYPERLINK("#'Ü - U_2_AK'!A1", "U_2_AK")</f>
        <v>U_2_AK</v>
      </c>
    </row>
    <row r="10" spans="1:3" x14ac:dyDescent="0.3">
      <c r="B10" s="2" t="str">
        <f>HYPERLINK("#'Ü - U_3_QI'!A1", "Qualitätsindikatoren: Ergebnisse nach Stellungnahmeverfahren pro Bundesland (AJ 2024) ")</f>
        <v xml:space="preserve">Qualitätsindikatoren: Ergebnisse nach Stellungnahmeverfahren pro Bundesland (AJ 2024) </v>
      </c>
      <c r="C10" s="2" t="str">
        <f>HYPERLINK("#'Ü - U_3_QI'!A1", "U_3_QI")</f>
        <v>U_3_QI</v>
      </c>
    </row>
    <row r="11" spans="1:3" x14ac:dyDescent="0.3">
      <c r="B11" s="2" t="str">
        <f>HYPERLINK("#'Ü - U_3_AK'!A1", "Auffälligkeitskriterien: Ergebnisse nach Stellungnahmeverfahren pro Bundesland (AJ 2024) ")</f>
        <v xml:space="preserve">Auffälligkeitskriterien: Ergebnisse nach Stellungnahmeverfahren pro Bundesland (AJ 2024) </v>
      </c>
      <c r="C11" s="2" t="str">
        <f>HYPERLINK("#'Ü - U_3_AK'!A1", "U_3_AK")</f>
        <v>U_3_AK</v>
      </c>
    </row>
    <row r="12" spans="1:3" x14ac:dyDescent="0.3">
      <c r="B12" s="2" t="str">
        <f>HYPERLINK("#'Ü - U_4_QI'!A1", "Qualitätsindikatoren: Initiierung Maßnahmenstufe 1 und 2 (AJ 2024)")</f>
        <v>Qualitätsindikatoren: Initiierung Maßnahmenstufe 1 und 2 (AJ 2024)</v>
      </c>
      <c r="C12" s="2" t="str">
        <f>HYPERLINK("#'Ü - U_4_QI'!A1", "U_4_QI")</f>
        <v>U_4_QI</v>
      </c>
    </row>
    <row r="13" spans="1:3" x14ac:dyDescent="0.3">
      <c r="B13" s="2" t="str">
        <f>HYPERLINK("#'Ü - U_4_AK'!A1", "Auffälligkeitskriterien: Initiierung Maßnahmenstufe 1 und 2 (AJ 2024)")</f>
        <v>Auffälligkeitskriterien: Initiierung Maßnahmenstufe 1 und 2 (AJ 2024)</v>
      </c>
      <c r="C13" s="2" t="str">
        <f>HYPERLINK("#'Ü - U_4_AK'!A1", "U_4_AK")</f>
        <v>U_4_AK</v>
      </c>
    </row>
    <row r="14" spans="1:3" x14ac:dyDescent="0.3">
      <c r="B14" s="2" t="str">
        <f>HYPERLINK("#'Ü - U_5_QI'!A1", "Qualitätsindikatoren: Initiierung Maßnahmenstufe 1 und 2 (AJ 2024)")</f>
        <v>Qualitätsindikatoren: Initiierung Maßnahmenstufe 1 und 2 (AJ 2024)</v>
      </c>
      <c r="C14" s="2" t="str">
        <f>HYPERLINK("#'Ü - U_5_QI'!A1", "U_5_QI")</f>
        <v>U_5_QI</v>
      </c>
    </row>
    <row r="15" spans="1:3" x14ac:dyDescent="0.3">
      <c r="B15" s="2" t="str">
        <f>HYPERLINK("#'Ü - U_5_AK'!A1", "Auffälligkeitskriterien: Initiierung Maßnahmenstufe 1 und 2 (AJ 2024)")</f>
        <v>Auffälligkeitskriterien: Initiierung Maßnahmenstufe 1 und 2 (AJ 2024)</v>
      </c>
      <c r="C15" s="2" t="str">
        <f>HYPERLINK("#'Ü - U_5_AK'!A1", "U_5_AK")</f>
        <v>U_5_AK</v>
      </c>
    </row>
  </sheetData>
  <pageMargins left="0.7" right="0.7" top="0.75" bottom="0.75" header="0.3" footer="0.3"/>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25"/>
  <sheetViews>
    <sheetView workbookViewId="0"/>
  </sheetViews>
  <sheetFormatPr baseColWidth="10" defaultRowHeight="14.4" x14ac:dyDescent="0.3"/>
  <cols>
    <col min="2" max="2" width="9.6640625" customWidth="1"/>
    <col min="3" max="3" width="44.44140625" customWidth="1"/>
    <col min="4" max="4" width="17" customWidth="1"/>
    <col min="5" max="5" width="22.6640625" customWidth="1"/>
    <col min="6" max="6" width="48.77734375" customWidth="1"/>
    <col min="7" max="7" width="73.5546875" customWidth="1"/>
    <col min="8" max="8" width="29" customWidth="1"/>
  </cols>
  <sheetData>
    <row r="1" spans="1:8" x14ac:dyDescent="0.3">
      <c r="A1" s="2" t="str">
        <f>HYPERLINK("#'Auswahl Auswertungsmodul'!A1", "Zurück zum Start")</f>
        <v>Zurück zum Start</v>
      </c>
    </row>
    <row r="2" spans="1:8" x14ac:dyDescent="0.3">
      <c r="A2" s="2" t="str">
        <f>HYPERLINK("#'Auswahl PCI'!A1", "Zurück")</f>
        <v>Zurück</v>
      </c>
    </row>
    <row r="3" spans="1:8" x14ac:dyDescent="0.3">
      <c r="B3" s="7" t="s">
        <v>1669</v>
      </c>
    </row>
    <row r="4" spans="1:8" x14ac:dyDescent="0.3">
      <c r="B4" s="25" t="s">
        <v>35</v>
      </c>
      <c r="C4" s="25" t="s">
        <v>36</v>
      </c>
      <c r="D4" s="25" t="s">
        <v>1619</v>
      </c>
      <c r="E4" s="16" t="s">
        <v>1620</v>
      </c>
      <c r="F4" s="21" t="s">
        <v>1575</v>
      </c>
      <c r="G4" s="25" t="s">
        <v>1575</v>
      </c>
      <c r="H4" s="25" t="s">
        <v>1575</v>
      </c>
    </row>
    <row r="5" spans="1:8" x14ac:dyDescent="0.3">
      <c r="B5" s="22"/>
      <c r="C5" s="22"/>
      <c r="D5" s="22"/>
      <c r="E5" s="8" t="s">
        <v>1574</v>
      </c>
      <c r="F5" s="8" t="s">
        <v>1576</v>
      </c>
      <c r="G5" s="8" t="s">
        <v>1577</v>
      </c>
      <c r="H5" s="8" t="s">
        <v>13</v>
      </c>
    </row>
    <row r="6" spans="1:8" x14ac:dyDescent="0.3">
      <c r="B6" s="23" t="s">
        <v>56</v>
      </c>
      <c r="C6" s="23"/>
      <c r="D6" s="23"/>
      <c r="E6" s="29"/>
      <c r="F6" s="29"/>
      <c r="G6" s="29"/>
      <c r="H6" s="29"/>
    </row>
    <row r="7" spans="1:8" ht="25.2" x14ac:dyDescent="0.3">
      <c r="B7" s="6" t="s">
        <v>168</v>
      </c>
      <c r="C7" s="6" t="s">
        <v>169</v>
      </c>
      <c r="D7" s="6" t="s">
        <v>1621</v>
      </c>
      <c r="E7" s="9" t="s">
        <v>1622</v>
      </c>
      <c r="F7" s="9" t="s">
        <v>1623</v>
      </c>
      <c r="G7" s="9" t="s">
        <v>1624</v>
      </c>
      <c r="H7" s="9" t="s">
        <v>1625</v>
      </c>
    </row>
    <row r="8" spans="1:8" ht="25.2" x14ac:dyDescent="0.3">
      <c r="B8" s="6" t="s">
        <v>168</v>
      </c>
      <c r="C8" s="6" t="s">
        <v>169</v>
      </c>
      <c r="D8" s="6" t="s">
        <v>1626</v>
      </c>
      <c r="E8" s="9" t="s">
        <v>1627</v>
      </c>
      <c r="F8" s="9" t="s">
        <v>1628</v>
      </c>
      <c r="G8" s="9" t="s">
        <v>1629</v>
      </c>
      <c r="H8" s="9" t="s">
        <v>1630</v>
      </c>
    </row>
    <row r="9" spans="1:8" ht="25.2" x14ac:dyDescent="0.3">
      <c r="B9" s="6" t="s">
        <v>168</v>
      </c>
      <c r="C9" s="6" t="s">
        <v>169</v>
      </c>
      <c r="D9" s="6" t="s">
        <v>1631</v>
      </c>
      <c r="E9" s="9" t="s">
        <v>1632</v>
      </c>
      <c r="F9" s="9" t="s">
        <v>1633</v>
      </c>
      <c r="G9" s="9" t="s">
        <v>1049</v>
      </c>
      <c r="H9" s="9" t="s">
        <v>229</v>
      </c>
    </row>
    <row r="10" spans="1:8" ht="25.2" x14ac:dyDescent="0.3">
      <c r="B10" s="6" t="s">
        <v>172</v>
      </c>
      <c r="C10" s="6" t="s">
        <v>173</v>
      </c>
      <c r="D10" s="6" t="s">
        <v>1621</v>
      </c>
      <c r="E10" s="9" t="s">
        <v>1634</v>
      </c>
      <c r="F10" s="9" t="s">
        <v>1355</v>
      </c>
      <c r="G10" s="9" t="s">
        <v>1635</v>
      </c>
      <c r="H10" s="9" t="s">
        <v>175</v>
      </c>
    </row>
    <row r="11" spans="1:8" ht="25.2" x14ac:dyDescent="0.3">
      <c r="B11" s="6" t="s">
        <v>172</v>
      </c>
      <c r="C11" s="6" t="s">
        <v>173</v>
      </c>
      <c r="D11" s="6" t="s">
        <v>1626</v>
      </c>
      <c r="E11" s="9" t="s">
        <v>1636</v>
      </c>
      <c r="F11" s="9" t="s">
        <v>1637</v>
      </c>
      <c r="G11" s="9" t="s">
        <v>1638</v>
      </c>
      <c r="H11" s="9" t="s">
        <v>665</v>
      </c>
    </row>
    <row r="12" spans="1:8" ht="25.2" x14ac:dyDescent="0.3">
      <c r="B12" s="6" t="s">
        <v>172</v>
      </c>
      <c r="C12" s="6" t="s">
        <v>173</v>
      </c>
      <c r="D12" s="6" t="s">
        <v>1631</v>
      </c>
      <c r="E12" s="9" t="s">
        <v>1589</v>
      </c>
      <c r="F12" s="9" t="s">
        <v>1639</v>
      </c>
      <c r="G12" s="9" t="s">
        <v>1092</v>
      </c>
      <c r="H12" s="9" t="s">
        <v>89</v>
      </c>
    </row>
    <row r="13" spans="1:8" ht="25.2" x14ac:dyDescent="0.3">
      <c r="B13" s="6" t="s">
        <v>176</v>
      </c>
      <c r="C13" s="6" t="s">
        <v>177</v>
      </c>
      <c r="D13" s="6" t="s">
        <v>1621</v>
      </c>
      <c r="E13" s="9" t="s">
        <v>1640</v>
      </c>
      <c r="F13" s="9" t="s">
        <v>1641</v>
      </c>
      <c r="G13" s="9" t="s">
        <v>1642</v>
      </c>
      <c r="H13" s="9" t="s">
        <v>1642</v>
      </c>
    </row>
    <row r="14" spans="1:8" ht="25.2" x14ac:dyDescent="0.3">
      <c r="B14" s="6" t="s">
        <v>176</v>
      </c>
      <c r="C14" s="6" t="s">
        <v>177</v>
      </c>
      <c r="D14" s="6" t="s">
        <v>1626</v>
      </c>
      <c r="E14" s="9" t="s">
        <v>1643</v>
      </c>
      <c r="F14" s="9" t="s">
        <v>1644</v>
      </c>
      <c r="G14" s="9" t="s">
        <v>494</v>
      </c>
      <c r="H14" s="9" t="s">
        <v>1297</v>
      </c>
    </row>
    <row r="15" spans="1:8" ht="25.2" x14ac:dyDescent="0.3">
      <c r="B15" s="6" t="s">
        <v>176</v>
      </c>
      <c r="C15" s="6" t="s">
        <v>177</v>
      </c>
      <c r="D15" s="6" t="s">
        <v>1631</v>
      </c>
      <c r="E15" s="9" t="s">
        <v>1600</v>
      </c>
      <c r="F15" s="9" t="s">
        <v>1645</v>
      </c>
      <c r="G15" s="9" t="s">
        <v>1602</v>
      </c>
      <c r="H15" s="9" t="s">
        <v>107</v>
      </c>
    </row>
    <row r="16" spans="1:8" x14ac:dyDescent="0.3">
      <c r="B16" s="23" t="s">
        <v>40</v>
      </c>
      <c r="C16" s="23"/>
      <c r="D16" s="23"/>
      <c r="E16" s="29"/>
      <c r="F16" s="29"/>
      <c r="G16" s="29"/>
      <c r="H16" s="29"/>
    </row>
    <row r="17" spans="2:8" ht="25.2" x14ac:dyDescent="0.3">
      <c r="B17" s="6" t="s">
        <v>180</v>
      </c>
      <c r="C17" s="6" t="s">
        <v>42</v>
      </c>
      <c r="D17" s="6" t="s">
        <v>1621</v>
      </c>
      <c r="E17" s="9" t="s">
        <v>1646</v>
      </c>
      <c r="F17" s="9" t="s">
        <v>1647</v>
      </c>
      <c r="G17" s="9" t="s">
        <v>1648</v>
      </c>
      <c r="H17" s="9" t="s">
        <v>1649</v>
      </c>
    </row>
    <row r="18" spans="2:8" ht="25.2" x14ac:dyDescent="0.3">
      <c r="B18" s="6" t="s">
        <v>180</v>
      </c>
      <c r="C18" s="6" t="s">
        <v>42</v>
      </c>
      <c r="D18" s="6" t="s">
        <v>1626</v>
      </c>
      <c r="E18" s="9" t="s">
        <v>1650</v>
      </c>
      <c r="F18" s="9" t="s">
        <v>1651</v>
      </c>
      <c r="G18" s="9" t="s">
        <v>1652</v>
      </c>
      <c r="H18" s="9" t="s">
        <v>1653</v>
      </c>
    </row>
    <row r="19" spans="2:8" ht="25.2" x14ac:dyDescent="0.3">
      <c r="B19" s="6" t="s">
        <v>180</v>
      </c>
      <c r="C19" s="6" t="s">
        <v>42</v>
      </c>
      <c r="D19" s="6" t="s">
        <v>1631</v>
      </c>
      <c r="E19" s="9" t="s">
        <v>1654</v>
      </c>
      <c r="F19" s="9" t="s">
        <v>1655</v>
      </c>
      <c r="G19" s="9" t="s">
        <v>1656</v>
      </c>
      <c r="H19" s="9" t="s">
        <v>1657</v>
      </c>
    </row>
    <row r="20" spans="2:8" ht="25.2" x14ac:dyDescent="0.3">
      <c r="B20" s="6" t="s">
        <v>183</v>
      </c>
      <c r="C20" s="6" t="s">
        <v>46</v>
      </c>
      <c r="D20" s="6" t="s">
        <v>1621</v>
      </c>
      <c r="E20" s="9" t="s">
        <v>1658</v>
      </c>
      <c r="F20" s="9" t="s">
        <v>1659</v>
      </c>
      <c r="G20" s="9" t="s">
        <v>1660</v>
      </c>
      <c r="H20" s="9" t="s">
        <v>1661</v>
      </c>
    </row>
    <row r="21" spans="2:8" ht="25.2" x14ac:dyDescent="0.3">
      <c r="B21" s="6" t="s">
        <v>183</v>
      </c>
      <c r="C21" s="6" t="s">
        <v>46</v>
      </c>
      <c r="D21" s="6" t="s">
        <v>1626</v>
      </c>
      <c r="E21" s="9" t="s">
        <v>1662</v>
      </c>
      <c r="F21" s="9" t="s">
        <v>1663</v>
      </c>
      <c r="G21" s="9" t="s">
        <v>1389</v>
      </c>
      <c r="H21" s="9" t="s">
        <v>878</v>
      </c>
    </row>
    <row r="22" spans="2:8" ht="25.2" x14ac:dyDescent="0.3">
      <c r="B22" s="6" t="s">
        <v>183</v>
      </c>
      <c r="C22" s="6" t="s">
        <v>46</v>
      </c>
      <c r="D22" s="6" t="s">
        <v>1631</v>
      </c>
      <c r="E22" s="9" t="s">
        <v>1664</v>
      </c>
      <c r="F22" s="9" t="s">
        <v>1665</v>
      </c>
      <c r="G22" s="9" t="s">
        <v>1666</v>
      </c>
      <c r="H22" s="9" t="s">
        <v>1667</v>
      </c>
    </row>
    <row r="23" spans="2:8" ht="25.2" x14ac:dyDescent="0.3">
      <c r="B23" s="6" t="s">
        <v>186</v>
      </c>
      <c r="C23" s="6" t="s">
        <v>50</v>
      </c>
      <c r="D23" s="6" t="s">
        <v>1621</v>
      </c>
      <c r="E23" s="9" t="s">
        <v>1592</v>
      </c>
      <c r="F23" s="9" t="s">
        <v>1668</v>
      </c>
      <c r="G23" s="9" t="s">
        <v>95</v>
      </c>
      <c r="H23" s="9" t="s">
        <v>95</v>
      </c>
    </row>
    <row r="24" spans="2:8" ht="25.2" x14ac:dyDescent="0.3">
      <c r="B24" s="6" t="s">
        <v>186</v>
      </c>
      <c r="C24" s="6" t="s">
        <v>50</v>
      </c>
      <c r="D24" s="6" t="s">
        <v>1626</v>
      </c>
      <c r="E24" s="9" t="s">
        <v>1592</v>
      </c>
      <c r="F24" s="9" t="s">
        <v>1668</v>
      </c>
      <c r="G24" s="9" t="s">
        <v>95</v>
      </c>
      <c r="H24" s="9" t="s">
        <v>95</v>
      </c>
    </row>
    <row r="25" spans="2:8" ht="25.2" x14ac:dyDescent="0.3">
      <c r="B25" s="6" t="s">
        <v>186</v>
      </c>
      <c r="C25" s="6" t="s">
        <v>50</v>
      </c>
      <c r="D25" s="6" t="s">
        <v>1631</v>
      </c>
      <c r="E25" s="9" t="s">
        <v>1580</v>
      </c>
      <c r="F25" s="9" t="s">
        <v>51</v>
      </c>
      <c r="G25" s="9" t="s">
        <v>51</v>
      </c>
      <c r="H25" s="9" t="s">
        <v>51</v>
      </c>
    </row>
  </sheetData>
  <mergeCells count="6">
    <mergeCell ref="B16:H16"/>
    <mergeCell ref="B4:B5"/>
    <mergeCell ref="C4:C5"/>
    <mergeCell ref="D4:D5"/>
    <mergeCell ref="F4:H4"/>
    <mergeCell ref="B6:H6"/>
  </mergeCells>
  <pageMargins left="0.7" right="0.7" top="0.75" bottom="0.75" header="0.3" footer="0.3"/>
  <pageSetup paperSize="9" orientation="portrait" horizontalDpi="300" verticalDpi="300"/>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1-000000000000}">
  <dimension ref="A1:K20"/>
  <sheetViews>
    <sheetView workbookViewId="0"/>
  </sheetViews>
  <sheetFormatPr baseColWidth="10" defaultRowHeight="14.4" x14ac:dyDescent="0.3"/>
  <cols>
    <col min="2" max="2" width="9.6640625" customWidth="1"/>
    <col min="3" max="3" width="67.554687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TX-HTX'!A1", "Zurück")</f>
        <v>Zurück</v>
      </c>
    </row>
    <row r="3" spans="1:11" x14ac:dyDescent="0.3">
      <c r="B3" s="7" t="s">
        <v>4454</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57</v>
      </c>
      <c r="C7" s="6" t="s">
        <v>58</v>
      </c>
      <c r="D7" s="6" t="s">
        <v>1621</v>
      </c>
      <c r="E7" s="9" t="s">
        <v>1580</v>
      </c>
      <c r="F7" s="9" t="s">
        <v>1580</v>
      </c>
      <c r="G7" s="9" t="s">
        <v>1580</v>
      </c>
      <c r="H7" s="9" t="s">
        <v>1580</v>
      </c>
      <c r="I7" s="9" t="s">
        <v>1580</v>
      </c>
      <c r="J7" s="9" t="s">
        <v>1580</v>
      </c>
      <c r="K7" s="9" t="s">
        <v>1580</v>
      </c>
    </row>
    <row r="8" spans="1:11" x14ac:dyDescent="0.3">
      <c r="B8" s="6" t="s">
        <v>57</v>
      </c>
      <c r="C8" s="6" t="s">
        <v>58</v>
      </c>
      <c r="D8" s="6" t="s">
        <v>4452</v>
      </c>
      <c r="E8" s="9" t="s">
        <v>1580</v>
      </c>
      <c r="F8" s="9" t="s">
        <v>1580</v>
      </c>
      <c r="G8" s="9" t="s">
        <v>1580</v>
      </c>
      <c r="H8" s="9" t="s">
        <v>1580</v>
      </c>
      <c r="I8" s="9" t="s">
        <v>1580</v>
      </c>
      <c r="J8" s="9" t="s">
        <v>1580</v>
      </c>
      <c r="K8" s="9" t="s">
        <v>1580</v>
      </c>
    </row>
    <row r="9" spans="1:11" x14ac:dyDescent="0.3">
      <c r="B9" s="23" t="s">
        <v>40</v>
      </c>
      <c r="C9" s="23"/>
      <c r="D9" s="23"/>
      <c r="E9" s="29"/>
      <c r="F9" s="29"/>
      <c r="G9" s="29"/>
      <c r="H9" s="29"/>
      <c r="I9" s="29"/>
      <c r="J9" s="29"/>
      <c r="K9" s="29"/>
    </row>
    <row r="10" spans="1:11" x14ac:dyDescent="0.3">
      <c r="B10" s="6" t="s">
        <v>59</v>
      </c>
      <c r="C10" s="6" t="s">
        <v>60</v>
      </c>
      <c r="D10" s="6" t="s">
        <v>1621</v>
      </c>
      <c r="E10" s="9" t="s">
        <v>1580</v>
      </c>
      <c r="F10" s="9" t="s">
        <v>1580</v>
      </c>
      <c r="G10" s="9" t="s">
        <v>1580</v>
      </c>
      <c r="H10" s="9" t="s">
        <v>1580</v>
      </c>
      <c r="I10" s="9" t="s">
        <v>1580</v>
      </c>
      <c r="J10" s="9" t="s">
        <v>1580</v>
      </c>
      <c r="K10" s="9" t="s">
        <v>1580</v>
      </c>
    </row>
    <row r="11" spans="1:11" x14ac:dyDescent="0.3">
      <c r="B11" s="6" t="s">
        <v>59</v>
      </c>
      <c r="C11" s="6" t="s">
        <v>60</v>
      </c>
      <c r="D11" s="6" t="s">
        <v>4452</v>
      </c>
      <c r="E11" s="9" t="s">
        <v>1580</v>
      </c>
      <c r="F11" s="9" t="s">
        <v>1580</v>
      </c>
      <c r="G11" s="9" t="s">
        <v>1580</v>
      </c>
      <c r="H11" s="9" t="s">
        <v>1580</v>
      </c>
      <c r="I11" s="9" t="s">
        <v>1580</v>
      </c>
      <c r="J11" s="9" t="s">
        <v>1580</v>
      </c>
      <c r="K11" s="9" t="s">
        <v>1580</v>
      </c>
    </row>
    <row r="12" spans="1:11" x14ac:dyDescent="0.3">
      <c r="B12" s="6" t="s">
        <v>61</v>
      </c>
      <c r="C12" s="6" t="s">
        <v>62</v>
      </c>
      <c r="D12" s="6" t="s">
        <v>1621</v>
      </c>
      <c r="E12" s="9" t="s">
        <v>1580</v>
      </c>
      <c r="F12" s="9" t="s">
        <v>1580</v>
      </c>
      <c r="G12" s="9" t="s">
        <v>1580</v>
      </c>
      <c r="H12" s="9" t="s">
        <v>1580</v>
      </c>
      <c r="I12" s="9" t="s">
        <v>1580</v>
      </c>
      <c r="J12" s="9" t="s">
        <v>1580</v>
      </c>
      <c r="K12" s="9" t="s">
        <v>1580</v>
      </c>
    </row>
    <row r="13" spans="1:11" x14ac:dyDescent="0.3">
      <c r="B13" s="6" t="s">
        <v>61</v>
      </c>
      <c r="C13" s="6" t="s">
        <v>62</v>
      </c>
      <c r="D13" s="6" t="s">
        <v>4452</v>
      </c>
      <c r="E13" s="9" t="s">
        <v>1580</v>
      </c>
      <c r="F13" s="9" t="s">
        <v>1580</v>
      </c>
      <c r="G13" s="9" t="s">
        <v>1580</v>
      </c>
      <c r="H13" s="9" t="s">
        <v>1580</v>
      </c>
      <c r="I13" s="9" t="s">
        <v>1580</v>
      </c>
      <c r="J13" s="9" t="s">
        <v>1580</v>
      </c>
      <c r="K13" s="9" t="s">
        <v>1580</v>
      </c>
    </row>
    <row r="14" spans="1:11" x14ac:dyDescent="0.3">
      <c r="B14" s="6" t="s">
        <v>63</v>
      </c>
      <c r="C14" s="6" t="s">
        <v>64</v>
      </c>
      <c r="D14" s="6" t="s">
        <v>1621</v>
      </c>
      <c r="E14" s="9" t="s">
        <v>1580</v>
      </c>
      <c r="F14" s="9" t="s">
        <v>1580</v>
      </c>
      <c r="G14" s="9" t="s">
        <v>1580</v>
      </c>
      <c r="H14" s="9" t="s">
        <v>1580</v>
      </c>
      <c r="I14" s="9" t="s">
        <v>1580</v>
      </c>
      <c r="J14" s="9" t="s">
        <v>1580</v>
      </c>
      <c r="K14" s="9" t="s">
        <v>1580</v>
      </c>
    </row>
    <row r="15" spans="1:11" x14ac:dyDescent="0.3">
      <c r="B15" s="6" t="s">
        <v>63</v>
      </c>
      <c r="C15" s="6" t="s">
        <v>64</v>
      </c>
      <c r="D15" s="6" t="s">
        <v>4452</v>
      </c>
      <c r="E15" s="9" t="s">
        <v>1580</v>
      </c>
      <c r="F15" s="9" t="s">
        <v>1580</v>
      </c>
      <c r="G15" s="9" t="s">
        <v>1580</v>
      </c>
      <c r="H15" s="9" t="s">
        <v>1580</v>
      </c>
      <c r="I15" s="9" t="s">
        <v>1580</v>
      </c>
      <c r="J15" s="9" t="s">
        <v>1580</v>
      </c>
      <c r="K15" s="9" t="s">
        <v>1580</v>
      </c>
    </row>
    <row r="16" spans="1:11" x14ac:dyDescent="0.3">
      <c r="B16" s="6" t="s">
        <v>65</v>
      </c>
      <c r="C16" s="6" t="s">
        <v>66</v>
      </c>
      <c r="D16" s="6" t="s">
        <v>1621</v>
      </c>
      <c r="E16" s="9" t="s">
        <v>1580</v>
      </c>
      <c r="F16" s="9" t="s">
        <v>1580</v>
      </c>
      <c r="G16" s="9" t="s">
        <v>1580</v>
      </c>
      <c r="H16" s="9" t="s">
        <v>1580</v>
      </c>
      <c r="I16" s="9" t="s">
        <v>1580</v>
      </c>
      <c r="J16" s="9" t="s">
        <v>1580</v>
      </c>
      <c r="K16" s="9" t="s">
        <v>1580</v>
      </c>
    </row>
    <row r="17" spans="2:11" x14ac:dyDescent="0.3">
      <c r="B17" s="6" t="s">
        <v>65</v>
      </c>
      <c r="C17" s="6" t="s">
        <v>66</v>
      </c>
      <c r="D17" s="6" t="s">
        <v>4452</v>
      </c>
      <c r="E17" s="9" t="s">
        <v>1580</v>
      </c>
      <c r="F17" s="9" t="s">
        <v>1580</v>
      </c>
      <c r="G17" s="9" t="s">
        <v>1580</v>
      </c>
      <c r="H17" s="9" t="s">
        <v>1580</v>
      </c>
      <c r="I17" s="9" t="s">
        <v>1580</v>
      </c>
      <c r="J17" s="9" t="s">
        <v>1580</v>
      </c>
      <c r="K17" s="9" t="s">
        <v>1580</v>
      </c>
    </row>
    <row r="18" spans="2:11" x14ac:dyDescent="0.3">
      <c r="B18" s="6" t="s">
        <v>69</v>
      </c>
      <c r="C18" s="6" t="s">
        <v>70</v>
      </c>
      <c r="D18" s="6" t="s">
        <v>1621</v>
      </c>
      <c r="E18" s="9" t="s">
        <v>1580</v>
      </c>
      <c r="F18" s="9" t="s">
        <v>1580</v>
      </c>
      <c r="G18" s="9" t="s">
        <v>1580</v>
      </c>
      <c r="H18" s="9" t="s">
        <v>1580</v>
      </c>
      <c r="I18" s="9" t="s">
        <v>1580</v>
      </c>
      <c r="J18" s="9" t="s">
        <v>1580</v>
      </c>
      <c r="K18" s="9" t="s">
        <v>1580</v>
      </c>
    </row>
    <row r="19" spans="2:11" x14ac:dyDescent="0.3">
      <c r="B19" s="6" t="s">
        <v>69</v>
      </c>
      <c r="C19" s="6" t="s">
        <v>70</v>
      </c>
      <c r="D19" s="6" t="s">
        <v>4452</v>
      </c>
      <c r="E19" s="9" t="s">
        <v>1580</v>
      </c>
      <c r="F19" s="9" t="s">
        <v>1580</v>
      </c>
      <c r="G19" s="9" t="s">
        <v>1580</v>
      </c>
      <c r="H19" s="9" t="s">
        <v>1580</v>
      </c>
      <c r="I19" s="9" t="s">
        <v>1580</v>
      </c>
      <c r="J19" s="9" t="s">
        <v>1580</v>
      </c>
      <c r="K19" s="9" t="s">
        <v>1580</v>
      </c>
    </row>
    <row r="20" spans="2:11" x14ac:dyDescent="0.3">
      <c r="B20" s="17" t="s">
        <v>968</v>
      </c>
    </row>
  </sheetData>
  <mergeCells count="6">
    <mergeCell ref="B9:K9"/>
    <mergeCell ref="B4:B5"/>
    <mergeCell ref="C4:C5"/>
    <mergeCell ref="D4:D5"/>
    <mergeCell ref="E4:K4"/>
    <mergeCell ref="B6:K6"/>
  </mergeCells>
  <pageMargins left="0.7" right="0.7" top="0.75" bottom="0.75" header="0.3" footer="0.3"/>
  <pageSetup paperSize="9" orientation="portrait" horizontalDpi="300" verticalDpi="300"/>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TX-HTX'!A1", "Zurück")</f>
        <v>Zurück</v>
      </c>
    </row>
  </sheetData>
  <pageMargins left="0.7" right="0.7" top="0.75" bottom="0.75" header="0.3" footer="0.3"/>
  <pageSetup paperSize="9" orientation="portrait" horizontalDpi="300" verticalDpi="300"/>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1-000000000000}">
  <dimension ref="A1:C39"/>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HYPERLINK("#'TX-MKU - K3_1_QI'!A1", "Qualitätsindikatoren: Übersicht über Auffälligkeiten und Qualitätssicherungsmaßnahmen gem. § 17 DeQS-RL")</f>
        <v>Qualitätsindikatoren: Übersicht über Auffälligkeiten und Qualitätssicherungsmaßnahmen gem. § 17 DeQS-RL</v>
      </c>
      <c r="C6" s="2" t="str">
        <f>HYPERLINK("#'TX-MKU - K3_1_QI'!A1", "K3_1_QI")</f>
        <v>K3_1_QI</v>
      </c>
    </row>
    <row r="7" spans="1:3" x14ac:dyDescent="0.3">
      <c r="B7" s="2" t="str">
        <f>HYPERLINK("#'TX-MKU - K3_1_AK'!A1", "Auffälligkeitskriterien: Übersicht über Auffälligkeiten und Qualitätssicherungsmaßnahmen gem. § 17 DeQS-RL")</f>
        <v>Auffälligkeitskriterien: Übersicht über Auffälligkeiten und Qualitätssicherungsmaßnahmen gem. § 17 DeQS-RL</v>
      </c>
      <c r="C7" s="2" t="str">
        <f>HYPERLINK("#'TX-MKU - K3_1_AK'!A1", "K3_1_AK")</f>
        <v>K3_1_AK</v>
      </c>
    </row>
    <row r="8" spans="1:3" x14ac:dyDescent="0.3">
      <c r="B8" s="2" t="str">
        <f>HYPERLINK("#'TX-MKU - K3_2_QI'!A1", "Qualitätsindikatoren: Auffälligkeiten und Bewertungen nach Abschluss des Stellungnahmeverfahrens (AJ 2024)")</f>
        <v>Qualitätsindikatoren: Auffälligkeiten und Bewertungen nach Abschluss des Stellungnahmeverfahrens (AJ 2024)</v>
      </c>
      <c r="C8" s="2" t="str">
        <f>HYPERLINK("#'TX-MKU - K3_2_QI'!A1", "K3_2_QI")</f>
        <v>K3_2_QI</v>
      </c>
    </row>
    <row r="9" spans="1:3" x14ac:dyDescent="0.3">
      <c r="B9" s="2" t="str">
        <f>HYPERLINK("#'TX-MKU - K3_2_AK'!A1", "Auffälligkeitskriterien: Auffälligkeiten und Bewertungen nach Abschluss des Stellungnahmeverfahrens (AJ 2024)")</f>
        <v>Auffälligkeitskriterien: Auffälligkeiten und Bewertungen nach Abschluss des Stellungnahmeverfahrens (AJ 2024)</v>
      </c>
      <c r="C9" s="2" t="str">
        <f>HYPERLINK("#'TX-MKU - K3_2_AK'!A1", "K3_2_AK")</f>
        <v>K3_2_AK</v>
      </c>
    </row>
    <row r="10" spans="1:3" x14ac:dyDescent="0.3">
      <c r="B10" s="2" t="str">
        <f>HYPERLINK("#'TX-MKU - K3_3_QI'!A1", "Qualitätsindikatoren: Wiederholte Auffälligkeiten (AJ 2024 und Vorjahre)")</f>
        <v>Qualitätsindikatoren: Wiederholte Auffälligkeiten (AJ 2024 und Vorjahre)</v>
      </c>
      <c r="C10" s="2" t="str">
        <f>HYPERLINK("#'TX-MKU - K3_3_QI'!A1", "K3_3_QI")</f>
        <v>K3_3_QI</v>
      </c>
    </row>
    <row r="11" spans="1:3" x14ac:dyDescent="0.3">
      <c r="B11" s="2" t="str">
        <f>HYPERLINK("#'TX-MKU - K3_3_AK'!A1", "Auffälligkeitskriterien: Wiederholte Auffälligkeiten (AJ 2024 und Vorjahre)")</f>
        <v>Auffälligkeitskriterien: Wiederholte Auffälligkeiten (AJ 2024 und Vorjahre)</v>
      </c>
      <c r="C11" s="2" t="str">
        <f>HYPERLINK("#'TX-MKU - K3_3_AK'!A1", "K3_3_AK")</f>
        <v>K3_3_AK</v>
      </c>
    </row>
    <row r="12" spans="1:3" x14ac:dyDescent="0.3">
      <c r="B12" s="2" t="str">
        <f>HYPERLINK("#'TX-MKU - K3_4_QI'!A1", "Qualitätsindikatoren: Mehrfache Auffälligkeiten bei Leistungserbringern (AJ 2024)")</f>
        <v>Qualitätsindikatoren: Mehrfache Auffälligkeiten bei Leistungserbringern (AJ 2024)</v>
      </c>
      <c r="C12" s="2" t="str">
        <f>HYPERLINK("#'TX-MKU - K3_4_QI'!A1", "K3_4_QI")</f>
        <v>K3_4_QI</v>
      </c>
    </row>
    <row r="13" spans="1:3" x14ac:dyDescent="0.3">
      <c r="B13" s="2" t="str">
        <f>HYPERLINK("#'TX-MKU - K3_4_AK'!A1", "Auffälligkeitskriterien: Mehrfache Auffälligkeiten bei Leistungserbringern (AJ 2024)")</f>
        <v>Auffälligkeitskriterien: Mehrfache Auffälligkeiten bei Leistungserbringern (AJ 2024)</v>
      </c>
      <c r="C13" s="2" t="str">
        <f>HYPERLINK("#'TX-MKU - K3_4_AK'!A1", "K3_4_AK")</f>
        <v>K3_4_AK</v>
      </c>
    </row>
    <row r="14" spans="1:3" x14ac:dyDescent="0.3">
      <c r="B14" s="2" t="str">
        <f>HYPERLINK("#'TX-MKU - K3_5_QI'!A1", "Auffälligkeiten und Stellungnahmeverfahren nach Fallzahl pro Qualitätsindikator (AJ 2024)")</f>
        <v>Auffälligkeiten und Stellungnahmeverfahren nach Fallzahl pro Qualitätsindikator (AJ 2024)</v>
      </c>
      <c r="C14" s="2" t="str">
        <f>HYPERLINK("#'TX-MKU - K3_5_QI'!A1", "K3_5_QI")</f>
        <v>K3_5_QI</v>
      </c>
    </row>
    <row r="15" spans="1:3" x14ac:dyDescent="0.3">
      <c r="B15" s="2" t="str">
        <f>HYPERLINK("#'TX-MKU - A_1_QI'!A1", "Qualitätsindikatoren: Art der Auffälligkeit (AJ 2024)")</f>
        <v>Qualitätsindikatoren: Art der Auffälligkeit (AJ 2024)</v>
      </c>
      <c r="C15" s="2" t="str">
        <f>HYPERLINK("#'TX-MKU - A_1_QI'!A1", "A_1_QI")</f>
        <v>A_1_QI</v>
      </c>
    </row>
    <row r="16" spans="1:3" x14ac:dyDescent="0.3">
      <c r="B16" s="2" t="str">
        <f>HYPERLINK("#'TX-MKU - A_1_AK'!A1", "Auffälligkeitskriterien: Art der Auffälligkeit (AJ 2024)")</f>
        <v>Auffälligkeitskriterien: Art der Auffälligkeit (AJ 2024)</v>
      </c>
      <c r="C16" s="2" t="str">
        <f>HYPERLINK("#'TX-MKU - A_1_AK'!A1", "A_1_AK")</f>
        <v>A_1_AK</v>
      </c>
    </row>
    <row r="17" spans="2:3" x14ac:dyDescent="0.3">
      <c r="B17" s="2" t="str">
        <f>HYPERLINK("#'TX-MKU - A_2_QI_a'!A1", "Qualitätsindikatoren: Stellungnahmeverfahren (AJ 2024)")</f>
        <v>Qualitätsindikatoren: Stellungnahmeverfahren (AJ 2024)</v>
      </c>
      <c r="C17" s="2" t="str">
        <f>HYPERLINK("#'TX-MKU - A_2_QI_a'!A1", "A_2_QI_a")</f>
        <v>A_2_QI_a</v>
      </c>
    </row>
    <row r="18" spans="2:3" x14ac:dyDescent="0.3">
      <c r="B18" s="2" t="str">
        <f>HYPERLINK("#'TX-MKU - A_2_AK_a'!A1", "Auffälligkeitskriterien: Stellungnahmeverfahren (AJ 2024)")</f>
        <v>Auffälligkeitskriterien: Stellungnahmeverfahren (AJ 2024)</v>
      </c>
      <c r="C18" s="2" t="str">
        <f>HYPERLINK("#'TX-MKU - A_2_AK_a'!A1", "A_2_AK_a")</f>
        <v>A_2_AK_a</v>
      </c>
    </row>
    <row r="19" spans="2:3" x14ac:dyDescent="0.3">
      <c r="B19" s="2" t="str">
        <f>HYPERLINK("#'TX-MKU - A_2_QI_b'!A1", "Qualitätsindikatoren: Freitextkommentare zur Nicht-Einleitung von Stellungnahmeverfahren (AJ 2024)")</f>
        <v>Qualitätsindikatoren: Freitextkommentare zur Nicht-Einleitung von Stellungnahmeverfahren (AJ 2024)</v>
      </c>
      <c r="C19" s="2" t="str">
        <f>HYPERLINK("#'TX-MKU - A_2_QI_b'!A1", "A_2_QI_b")</f>
        <v>A_2_QI_b</v>
      </c>
    </row>
    <row r="20" spans="2:3" x14ac:dyDescent="0.3">
      <c r="B20" s="2" t="str">
        <f>HYPERLINK("#'TX-MKU - A_2_AK_b'!A1", "Auffälligkeitskriterien: Freitextkommentare zur Nicht-Einleitung von Stellungnahmeverfahren (AJ 2024)")</f>
        <v>Auffälligkeitskriterien: Freitextkommentare zur Nicht-Einleitung von Stellungnahmeverfahren (AJ 2024)</v>
      </c>
      <c r="C20" s="2" t="str">
        <f>HYPERLINK("#'TX-MKU - A_2_AK_b'!A1", "A_2_AK_b")</f>
        <v>A_2_AK_b</v>
      </c>
    </row>
    <row r="21" spans="2:3" x14ac:dyDescent="0.3">
      <c r="B21" s="2" t="str">
        <f>HYPERLINK("#'TX-MKU - A_3_AK_a'!A1", "Auffälligkeitskriterien: Bewertung der qualitativ auffälligen Ergebnisse (AJ 2024)")</f>
        <v>Auffälligkeitskriterien: Bewertung der qualitativ auffälligen Ergebnisse (AJ 2024)</v>
      </c>
      <c r="C21" s="2" t="str">
        <f>HYPERLINK("#'TX-MKU - A_3_AK_a'!A1", "A_3_AK_a")</f>
        <v>A_3_AK_a</v>
      </c>
    </row>
    <row r="22" spans="2:3" x14ac:dyDescent="0.3">
      <c r="B22" s="2" t="str">
        <f>HYPERLINK("#'TX-MKU - A_3_AK_b'!A1", "Auffälligkeitskriterien: Freitextkommentare zur Bewertung der qualitativ auffälligen Ergebnisse (AJ 2024)")</f>
        <v>Auffälligkeitskriterien: Freitextkommentare zur Bewertung der qualitativ auffälligen Ergebnisse (AJ 2024)</v>
      </c>
      <c r="C22" s="2" t="str">
        <f>HYPERLINK("#'TX-MKU - A_3_AK_b'!A1", "A_3_AK_b")</f>
        <v>A_3_AK_b</v>
      </c>
    </row>
    <row r="23" spans="2:3" x14ac:dyDescent="0.3">
      <c r="B23" s="2" t="str">
        <f>HYPERLINK("#'TX-MKU - A_4_QI_a'!A1", "Qualitätsindikatoren: Bewertung der qualitativ auffälligen Ergebnisse (AJ 2024)")</f>
        <v>Qualitätsindikatoren: Bewertung der qualitativ auffälligen Ergebnisse (AJ 2024)</v>
      </c>
      <c r="C23" s="2" t="str">
        <f>HYPERLINK("#'TX-MKU - A_4_QI_a'!A1", "A_4_QI_a")</f>
        <v>A_4_QI_a</v>
      </c>
    </row>
    <row r="24" spans="2:3" x14ac:dyDescent="0.3">
      <c r="B24" s="2" t="str">
        <f>HYPERLINK("#'TX-MKU - A_4_QI_b'!A1", "Qualitätsindikatoren: Freitextkommentare zur Bewertung der qualitativ auffälligen Ergebnisse (AJ 2024)")</f>
        <v>Qualitätsindikatoren: Freitextkommentare zur Bewertung der qualitativ auffälligen Ergebnisse (AJ 2024)</v>
      </c>
      <c r="C24" s="2" t="str">
        <f>HYPERLINK("#'TX-MKU - A_4_QI_b'!A1", "A_4_QI_b")</f>
        <v>A_4_QI_b</v>
      </c>
    </row>
    <row r="25" spans="2:3" x14ac:dyDescent="0.3">
      <c r="B25" s="2" t="str">
        <f>HYPERLINK("#'TX-MKU - A_5_AK_a'!A1", "Auffälligkeitskriterien: Bewertung der qualitativ unauffälligen Ergebnisse (AJ 2024)")</f>
        <v>Auffälligkeitskriterien: Bewertung der qualitativ unauffälligen Ergebnisse (AJ 2024)</v>
      </c>
      <c r="C25" s="2" t="str">
        <f>HYPERLINK("#'TX-MKU - A_5_AK_a'!A1", "A_5_AK_a")</f>
        <v>A_5_AK_a</v>
      </c>
    </row>
    <row r="26" spans="2:3" x14ac:dyDescent="0.3">
      <c r="B26" s="2" t="str">
        <f>HYPERLINK("#'TX-MKU - A_5_AK_b'!A1", "Auffälligkeitskriterien: Freitextkommentare zur Bewertung der qualitativ unauffälligen Ergebnisse (AJ 2024)")</f>
        <v>Auffälligkeitskriterien: Freitextkommentare zur Bewertung der qualitativ unauffälligen Ergebnisse (AJ 2024)</v>
      </c>
      <c r="C26" s="2" t="str">
        <f>HYPERLINK("#'TX-MKU - A_5_AK_b'!A1", "A_5_AK_b")</f>
        <v>A_5_AK_b</v>
      </c>
    </row>
    <row r="27" spans="2:3" x14ac:dyDescent="0.3">
      <c r="B27" s="2" t="str">
        <f>HYPERLINK("#'TX-MKU - A_6_QI_a'!A1", "Qualitätsindikatoren: Bewertung der qualitativ unauffälligen Ergebnisse (AJ 2024)")</f>
        <v>Qualitätsindikatoren: Bewertung der qualitativ unauffälligen Ergebnisse (AJ 2024)</v>
      </c>
      <c r="C27" s="2" t="str">
        <f>HYPERLINK("#'TX-MKU - A_6_QI_a'!A1", "A_6_QI_a")</f>
        <v>A_6_QI_a</v>
      </c>
    </row>
    <row r="28" spans="2:3" x14ac:dyDescent="0.3">
      <c r="B28" s="2" t="str">
        <f>HYPERLINK("#'TX-MKU - A_6_QI_b'!A1", "Qualitätsindikatoren: Freitextkommentare zur Bewertung der qualitativ unauffälligen Ergebnisse (AJ 2024)")</f>
        <v>Qualitätsindikatoren: Freitextkommentare zur Bewertung der qualitativ unauffälligen Ergebnisse (AJ 2024)</v>
      </c>
      <c r="C28" s="2" t="str">
        <f>HYPERLINK("#'TX-MKU - A_6_QI_b'!A1", "A_6_QI_b")</f>
        <v>A_6_QI_b</v>
      </c>
    </row>
    <row r="29" spans="2:3" x14ac:dyDescent="0.3">
      <c r="B29" s="2" t="str">
        <f>HYPERLINK("#'TX-MKU - A_7_AK_a'!A1", "Auffälligkeitskriterien: Bewertung der  Ergebnisse als Sonstiges (AJ 2024)")</f>
        <v>Auffälligkeitskriterien: Bewertung der  Ergebnisse als Sonstiges (AJ 2024)</v>
      </c>
      <c r="C29" s="2" t="str">
        <f>HYPERLINK("#'TX-MKU - A_7_AK_a'!A1", "A_7_AK_a")</f>
        <v>A_7_AK_a</v>
      </c>
    </row>
    <row r="30" spans="2:3" x14ac:dyDescent="0.3">
      <c r="B30" s="2" t="str">
        <f>HYPERLINK("#'TX-MKU - A_7_AK_b'!A1", "Auffälligkeitskriterien: Freitextkommentare zur Bewertung der Ergebnisse als Sonstiges (AJ 2024)")</f>
        <v>Auffälligkeitskriterien: Freitextkommentare zur Bewertung der Ergebnisse als Sonstiges (AJ 2024)</v>
      </c>
      <c r="C30" s="2" t="str">
        <f>HYPERLINK("#'TX-MKU - A_7_AK_b'!A1", "A_7_AK_b")</f>
        <v>A_7_AK_b</v>
      </c>
    </row>
    <row r="31" spans="2:3" x14ac:dyDescent="0.3">
      <c r="B31" s="2" t="str">
        <f>HYPERLINK("#'TX-MKU - A_8_QI_a'!A1", "Qualitätsindikatoren: Bewertung der Ergebnisse als Dokumentationsfehler oder Sonstiges (AJ 2024)")</f>
        <v>Qualitätsindikatoren: Bewertung der Ergebnisse als Dokumentationsfehler oder Sonstiges (AJ 2024)</v>
      </c>
      <c r="C31" s="2" t="str">
        <f>HYPERLINK("#'TX-MKU - A_8_QI_a'!A1", "A_8_QI_a")</f>
        <v>A_8_QI_a</v>
      </c>
    </row>
    <row r="32" spans="2:3" x14ac:dyDescent="0.3">
      <c r="B32" s="2" t="str">
        <f>HYPERLINK("#'TX-MKU - A_8_QI_b'!A1", "Qualitätsindikatoren: Freitextkommentare zur Bewertung der Ergebnisse als Dokumentationsfehler oder Sonstiges (AJ 2024)")</f>
        <v>Qualitätsindikatoren: Freitextkommentare zur Bewertung der Ergebnisse als Dokumentationsfehler oder Sonstiges (AJ 2024)</v>
      </c>
      <c r="C32" s="2" t="str">
        <f>HYPERLINK("#'TX-MKU - A_8_QI_b'!A1", "A_8_QI_b")</f>
        <v>A_8_QI_b</v>
      </c>
    </row>
    <row r="33" spans="2:3" x14ac:dyDescent="0.3">
      <c r="B33" s="2" t="str">
        <f>HYPERLINK("#'TX-MKU - A_9_QI'!A1", "Qualitätsindikatoren: Initiierung Maßnahmenstufe 1 und 2 (AJ 2024)")</f>
        <v>Qualitätsindikatoren: Initiierung Maßnahmenstufe 1 und 2 (AJ 2024)</v>
      </c>
      <c r="C33" s="2" t="str">
        <f>HYPERLINK("#'TX-MKU - A_9_QI'!A1", "A_9_QI")</f>
        <v>A_9_QI</v>
      </c>
    </row>
    <row r="34" spans="2:3" x14ac:dyDescent="0.3">
      <c r="B34" s="2" t="str">
        <f>HYPERLINK("#'TX-MKU - A_9_AK'!A1", "Auffälligkeitskriterien: Initiierung Maßnahmenstufe 1 und 2 (AJ 2024)")</f>
        <v>Auffälligkeitskriterien: Initiierung Maßnahmenstufe 1 und 2 (AJ 2024)</v>
      </c>
      <c r="C34" s="2" t="str">
        <f>HYPERLINK("#'TX-MKU - A_9_AK'!A1", "A_9_AK")</f>
        <v>A_9_AK</v>
      </c>
    </row>
    <row r="35" spans="2:3" x14ac:dyDescent="0.3">
      <c r="B35" s="2" t="str">
        <f>HYPERLINK("#'TX-MKU - A_11_QI_AK'!A1", "Qualitätsindikatoren und Auffälligkeitskriterien: Best Practice (AJ 2024)")</f>
        <v>Qualitätsindikatoren und Auffälligkeitskriterien: Best Practice (AJ 2024)</v>
      </c>
      <c r="C35" s="2" t="str">
        <f>HYPERLINK("#'TX-MKU - A_11_QI_AK'!A1", "A_11_QI_AK")</f>
        <v>A_11_QI_AK</v>
      </c>
    </row>
    <row r="36" spans="2:3" x14ac:dyDescent="0.3">
      <c r="B36" s="2" t="str">
        <f>HYPERLINK("#'TX-MKU - A_12_QI'!A1", "Darstellung des Verlaufs der Bewertung (AJ 2024)")</f>
        <v>Darstellung des Verlaufs der Bewertung (AJ 2024)</v>
      </c>
      <c r="C36" s="2" t="str">
        <f>HYPERLINK("#'TX-MKU - A_12_QI'!A1", "A_12_QI")</f>
        <v>A_12_QI</v>
      </c>
    </row>
    <row r="37" spans="2:3" x14ac:dyDescent="0.3">
      <c r="B37" s="2" t="str">
        <f>HYPERLINK("#'TX-MKU - A_13_QI'!A1", "Qualitätsindikatoren: Art der Maßnahme in Maßnahmenstufe 1 (AJ 2023 und 2024)")</f>
        <v>Qualitätsindikatoren: Art der Maßnahme in Maßnahmenstufe 1 (AJ 2023 und 2024)</v>
      </c>
      <c r="C37" s="2" t="str">
        <f>HYPERLINK("#'TX-MKU - A_13_QI'!A1", "A_13_QI")</f>
        <v>A_13_QI</v>
      </c>
    </row>
    <row r="38" spans="2:3" x14ac:dyDescent="0.3">
      <c r="B38" s="2" t="str">
        <f>HYPERLINK("#'TX-MKU - A_13_AK'!A1", "Auffälligkeitskriterien: Art der Maßnahme in Maßnahmenstufe 1 (AJ 2023 und 2024)")</f>
        <v>Auffälligkeitskriterien: Art der Maßnahme in Maßnahmenstufe 1 (AJ 2023 und 2024)</v>
      </c>
      <c r="C38" s="2" t="str">
        <f>HYPERLINK("#'TX-MKU - A_13_AK'!A1", "A_13_AK")</f>
        <v>A_13_AK</v>
      </c>
    </row>
    <row r="39" spans="2:3" x14ac:dyDescent="0.3">
      <c r="B39" s="2" t="str">
        <f>HYPERLINK("#'TX-MKU - A_14_QI_AK'!A1", "Qualitätsindikatoren und Auffälligkeitskriterien: Freitextkommentare zu Maßnahmenstufe 2 (AJ 2024)")</f>
        <v>Qualitätsindikatoren und Auffälligkeitskriterien: Freitextkommentare zu Maßnahmenstufe 2 (AJ 2024)</v>
      </c>
      <c r="C39" s="2" t="str">
        <f>HYPERLINK("#'TX-MKU - A_14_QI_AK'!A1", "A_14_QI_AK")</f>
        <v>A_14_QI_AK</v>
      </c>
    </row>
  </sheetData>
  <pageMargins left="0.7" right="0.7" top="0.75" bottom="0.75" header="0.3" footer="0.3"/>
  <pageSetup paperSize="9" orientation="portrait" horizontalDpi="300" verticalDpi="300"/>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1-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TX-MKU'!A1", "Zurück")</f>
        <v>Zurück</v>
      </c>
    </row>
    <row r="3" spans="1:6" x14ac:dyDescent="0.3">
      <c r="B3" s="7" t="s">
        <v>4918</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4604</v>
      </c>
      <c r="D6" s="9" t="s">
        <v>3429</v>
      </c>
      <c r="E6" s="9" t="s">
        <v>4912</v>
      </c>
      <c r="F6" s="9" t="s">
        <v>3429</v>
      </c>
    </row>
    <row r="7" spans="1:6" x14ac:dyDescent="0.3">
      <c r="B7" s="10" t="s">
        <v>4873</v>
      </c>
      <c r="C7" s="9" t="s">
        <v>4604</v>
      </c>
      <c r="D7" s="9" t="s">
        <v>4530</v>
      </c>
      <c r="E7" s="9" t="s">
        <v>4912</v>
      </c>
      <c r="F7" s="9" t="s">
        <v>4530</v>
      </c>
    </row>
    <row r="8" spans="1:6" x14ac:dyDescent="0.3">
      <c r="B8" s="10" t="s">
        <v>4532</v>
      </c>
      <c r="C8" s="9" t="s">
        <v>3553</v>
      </c>
      <c r="D8" s="9" t="s">
        <v>4913</v>
      </c>
      <c r="E8" s="9" t="s">
        <v>1705</v>
      </c>
      <c r="F8" s="9" t="s">
        <v>4914</v>
      </c>
    </row>
    <row r="9" spans="1:6" x14ac:dyDescent="0.3">
      <c r="B9" s="9" t="s">
        <v>4535</v>
      </c>
      <c r="C9" s="9" t="s">
        <v>1580</v>
      </c>
      <c r="D9" s="9" t="s">
        <v>4536</v>
      </c>
      <c r="E9" s="9" t="s">
        <v>1580</v>
      </c>
      <c r="F9" s="9" t="s">
        <v>4536</v>
      </c>
    </row>
    <row r="10" spans="1:6" x14ac:dyDescent="0.3">
      <c r="B10" s="10" t="s">
        <v>4537</v>
      </c>
      <c r="C10" s="9" t="s">
        <v>3553</v>
      </c>
      <c r="D10" s="9" t="s">
        <v>4530</v>
      </c>
      <c r="E10" s="9" t="s">
        <v>1705</v>
      </c>
      <c r="F10" s="9" t="s">
        <v>4530</v>
      </c>
    </row>
    <row r="11" spans="1:6" x14ac:dyDescent="0.3">
      <c r="B11" s="9" t="s">
        <v>4879</v>
      </c>
      <c r="C11" s="9" t="s">
        <v>3553</v>
      </c>
      <c r="D11" s="9" t="s">
        <v>4530</v>
      </c>
      <c r="E11" s="9" t="s">
        <v>1705</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1580</v>
      </c>
      <c r="D15" s="9" t="s">
        <v>4536</v>
      </c>
      <c r="E15" s="9" t="s">
        <v>1580</v>
      </c>
      <c r="F15" s="9" t="s">
        <v>4536</v>
      </c>
    </row>
    <row r="16" spans="1:6" x14ac:dyDescent="0.3">
      <c r="B16" s="6" t="s">
        <v>4543</v>
      </c>
      <c r="C16" s="9" t="s">
        <v>3553</v>
      </c>
      <c r="D16" s="9" t="s">
        <v>4530</v>
      </c>
      <c r="E16" s="9" t="s">
        <v>1705</v>
      </c>
      <c r="F16" s="9" t="s">
        <v>4530</v>
      </c>
    </row>
    <row r="17" spans="2:6" x14ac:dyDescent="0.3">
      <c r="B17" s="9" t="s">
        <v>4546</v>
      </c>
      <c r="C17" s="9" t="s">
        <v>3553</v>
      </c>
      <c r="D17" s="9" t="s">
        <v>4530</v>
      </c>
      <c r="E17" s="9" t="s">
        <v>1705</v>
      </c>
      <c r="F17" s="9" t="s">
        <v>4530</v>
      </c>
    </row>
    <row r="18" spans="2:6" x14ac:dyDescent="0.3">
      <c r="B18" s="9" t="s">
        <v>4547</v>
      </c>
      <c r="C18" s="9" t="s">
        <v>1580</v>
      </c>
      <c r="D18" s="9" t="s">
        <v>4536</v>
      </c>
      <c r="E18" s="9" t="s">
        <v>1592</v>
      </c>
      <c r="F18" s="9" t="s">
        <v>4592</v>
      </c>
    </row>
    <row r="19" spans="2:6" x14ac:dyDescent="0.3">
      <c r="B19" s="9" t="s">
        <v>4548</v>
      </c>
      <c r="C19" s="9" t="s">
        <v>1579</v>
      </c>
      <c r="D19" s="9" t="s">
        <v>4599</v>
      </c>
      <c r="E19" s="9" t="s">
        <v>1580</v>
      </c>
      <c r="F19" s="9" t="s">
        <v>4536</v>
      </c>
    </row>
    <row r="20" spans="2:6" x14ac:dyDescent="0.3">
      <c r="B20" s="6" t="s">
        <v>4549</v>
      </c>
      <c r="C20" s="9" t="s">
        <v>1578</v>
      </c>
      <c r="D20" s="9" t="s">
        <v>4630</v>
      </c>
      <c r="E20" s="9" t="s">
        <v>1592</v>
      </c>
      <c r="F20" s="9" t="s">
        <v>4592</v>
      </c>
    </row>
    <row r="21" spans="2:6" x14ac:dyDescent="0.3">
      <c r="B21" s="23" t="s">
        <v>4550</v>
      </c>
      <c r="C21" s="24" t="s">
        <v>4523</v>
      </c>
      <c r="D21" s="24" t="s">
        <v>4523</v>
      </c>
      <c r="E21" s="24" t="s">
        <v>4523</v>
      </c>
      <c r="F21" s="24" t="s">
        <v>4523</v>
      </c>
    </row>
    <row r="22" spans="2:6" x14ac:dyDescent="0.3">
      <c r="B22" s="6" t="s">
        <v>4551</v>
      </c>
      <c r="C22" s="9" t="s">
        <v>1579</v>
      </c>
      <c r="D22" s="9" t="s">
        <v>4599</v>
      </c>
      <c r="E22" s="9" t="s">
        <v>1584</v>
      </c>
      <c r="F22" s="9" t="s">
        <v>4915</v>
      </c>
    </row>
    <row r="23" spans="2:6" x14ac:dyDescent="0.3">
      <c r="B23" s="6" t="s">
        <v>4553</v>
      </c>
      <c r="C23" s="9" t="s">
        <v>1589</v>
      </c>
      <c r="D23" s="9" t="s">
        <v>4916</v>
      </c>
      <c r="E23" s="9" t="s">
        <v>1696</v>
      </c>
      <c r="F23" s="9" t="s">
        <v>4917</v>
      </c>
    </row>
    <row r="24" spans="2:6" x14ac:dyDescent="0.3">
      <c r="B24" s="6" t="s">
        <v>4898</v>
      </c>
      <c r="C24" s="9" t="s">
        <v>1580</v>
      </c>
      <c r="D24" s="9" t="s">
        <v>4536</v>
      </c>
      <c r="E24" s="9" t="s">
        <v>1587</v>
      </c>
      <c r="F24" s="9" t="s">
        <v>4716</v>
      </c>
    </row>
    <row r="25" spans="2:6" x14ac:dyDescent="0.3">
      <c r="B25" s="6" t="s">
        <v>4556</v>
      </c>
      <c r="C25" s="9" t="s">
        <v>1580</v>
      </c>
      <c r="D25" s="9" t="s">
        <v>4536</v>
      </c>
      <c r="E25" s="9" t="s">
        <v>1580</v>
      </c>
      <c r="F25" s="9" t="s">
        <v>4536</v>
      </c>
    </row>
    <row r="26" spans="2:6" x14ac:dyDescent="0.3">
      <c r="B26" s="23" t="s">
        <v>4558</v>
      </c>
      <c r="C26" s="24" t="s">
        <v>4523</v>
      </c>
      <c r="D26" s="24" t="s">
        <v>4523</v>
      </c>
      <c r="E26" s="24" t="s">
        <v>4523</v>
      </c>
      <c r="F26" s="24" t="s">
        <v>4523</v>
      </c>
    </row>
    <row r="27" spans="2:6" x14ac:dyDescent="0.3">
      <c r="B27" s="6" t="s">
        <v>4444</v>
      </c>
      <c r="C27" s="9" t="s">
        <v>1580</v>
      </c>
      <c r="D27" s="9" t="s">
        <v>4559</v>
      </c>
      <c r="E27" s="9" t="s">
        <v>1580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1-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TX-MKU'!A1", "Zurück")</f>
        <v>Zurück</v>
      </c>
    </row>
    <row r="3" spans="1:6" x14ac:dyDescent="0.3">
      <c r="B3" s="7" t="s">
        <v>4577</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4567</v>
      </c>
      <c r="D6" s="9" t="s">
        <v>4530</v>
      </c>
      <c r="E6" s="9" t="s">
        <v>4568</v>
      </c>
      <c r="F6" s="9" t="s">
        <v>4530</v>
      </c>
    </row>
    <row r="7" spans="1:6" x14ac:dyDescent="0.3">
      <c r="B7" s="10" t="s">
        <v>4532</v>
      </c>
      <c r="C7" s="9" t="s">
        <v>1578</v>
      </c>
      <c r="D7" s="9" t="s">
        <v>4569</v>
      </c>
      <c r="E7" s="9" t="s">
        <v>1589</v>
      </c>
      <c r="F7" s="9" t="s">
        <v>4570</v>
      </c>
    </row>
    <row r="8" spans="1:6" x14ac:dyDescent="0.3">
      <c r="B8" s="9" t="s">
        <v>4535</v>
      </c>
      <c r="C8" s="9" t="s">
        <v>1580</v>
      </c>
      <c r="D8" s="9" t="s">
        <v>4536</v>
      </c>
      <c r="E8" s="9" t="s">
        <v>1580</v>
      </c>
      <c r="F8" s="9" t="s">
        <v>4536</v>
      </c>
    </row>
    <row r="9" spans="1:6" x14ac:dyDescent="0.3">
      <c r="B9" s="10" t="s">
        <v>4537</v>
      </c>
      <c r="C9" s="9" t="s">
        <v>1578</v>
      </c>
      <c r="D9" s="9" t="s">
        <v>4530</v>
      </c>
      <c r="E9" s="9" t="s">
        <v>1589</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1580</v>
      </c>
      <c r="D12" s="9" t="s">
        <v>4536</v>
      </c>
      <c r="E12" s="9" t="s">
        <v>1580</v>
      </c>
      <c r="F12" s="9" t="s">
        <v>4536</v>
      </c>
    </row>
    <row r="13" spans="1:6" x14ac:dyDescent="0.3">
      <c r="B13" s="6" t="s">
        <v>4543</v>
      </c>
      <c r="C13" s="9" t="s">
        <v>1578</v>
      </c>
      <c r="D13" s="9" t="s">
        <v>4530</v>
      </c>
      <c r="E13" s="9" t="s">
        <v>1589</v>
      </c>
      <c r="F13" s="9" t="s">
        <v>4530</v>
      </c>
    </row>
    <row r="14" spans="1:6" x14ac:dyDescent="0.3">
      <c r="B14" s="9" t="s">
        <v>4546</v>
      </c>
      <c r="C14" s="9" t="s">
        <v>1578</v>
      </c>
      <c r="D14" s="9" t="s">
        <v>4530</v>
      </c>
      <c r="E14" s="9" t="s">
        <v>1589</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1587</v>
      </c>
      <c r="D17" s="9" t="s">
        <v>4571</v>
      </c>
      <c r="E17" s="9" t="s">
        <v>1580</v>
      </c>
      <c r="F17" s="9" t="s">
        <v>4536</v>
      </c>
    </row>
    <row r="18" spans="2:6" x14ac:dyDescent="0.3">
      <c r="B18" s="23" t="s">
        <v>4550</v>
      </c>
      <c r="C18" s="24" t="s">
        <v>4523</v>
      </c>
      <c r="D18" s="24" t="s">
        <v>4523</v>
      </c>
      <c r="E18" s="24" t="s">
        <v>4523</v>
      </c>
      <c r="F18" s="24" t="s">
        <v>4523</v>
      </c>
    </row>
    <row r="19" spans="2:6" x14ac:dyDescent="0.3">
      <c r="B19" s="6" t="s">
        <v>4551</v>
      </c>
      <c r="C19" s="9" t="s">
        <v>1580</v>
      </c>
      <c r="D19" s="9" t="s">
        <v>4536</v>
      </c>
      <c r="E19" s="9" t="s">
        <v>1587</v>
      </c>
      <c r="F19" s="9" t="s">
        <v>4572</v>
      </c>
    </row>
    <row r="20" spans="2:6" x14ac:dyDescent="0.3">
      <c r="B20" s="6" t="s">
        <v>4553</v>
      </c>
      <c r="C20" s="9" t="s">
        <v>1579</v>
      </c>
      <c r="D20" s="9" t="s">
        <v>4573</v>
      </c>
      <c r="E20" s="9" t="s">
        <v>1582</v>
      </c>
      <c r="F20" s="9" t="s">
        <v>4574</v>
      </c>
    </row>
    <row r="21" spans="2:6" x14ac:dyDescent="0.3">
      <c r="B21" s="6" t="s">
        <v>4556</v>
      </c>
      <c r="C21" s="9" t="s">
        <v>1586</v>
      </c>
      <c r="D21" s="9" t="s">
        <v>4575</v>
      </c>
      <c r="E21" s="9" t="s">
        <v>1683</v>
      </c>
      <c r="F21" s="9" t="s">
        <v>4576</v>
      </c>
    </row>
    <row r="22" spans="2:6" x14ac:dyDescent="0.3">
      <c r="B22" s="23" t="s">
        <v>4558</v>
      </c>
      <c r="C22" s="24" t="s">
        <v>4523</v>
      </c>
      <c r="D22" s="24" t="s">
        <v>4523</v>
      </c>
      <c r="E22" s="24" t="s">
        <v>4523</v>
      </c>
      <c r="F22" s="24" t="s">
        <v>4523</v>
      </c>
    </row>
    <row r="23" spans="2:6" x14ac:dyDescent="0.3">
      <c r="B23" s="6" t="s">
        <v>4444</v>
      </c>
      <c r="C23" s="9" t="s">
        <v>1580</v>
      </c>
      <c r="D23" s="9" t="s">
        <v>4559</v>
      </c>
      <c r="E23" s="9" t="s">
        <v>1580</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1-000000000000}">
  <dimension ref="A1:O11"/>
  <sheetViews>
    <sheetView workbookViewId="0"/>
  </sheetViews>
  <sheetFormatPr baseColWidth="10" defaultRowHeight="14.4" x14ac:dyDescent="0.3"/>
  <cols>
    <col min="2" max="2" width="9.6640625" customWidth="1"/>
    <col min="3" max="3" width="76.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TX-MKU'!A1", "Zurück")</f>
        <v>Zurück</v>
      </c>
    </row>
    <row r="3" spans="1:15" x14ac:dyDescent="0.3">
      <c r="B3" s="7" t="s">
        <v>5923</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431</v>
      </c>
      <c r="C7" s="6" t="s">
        <v>432</v>
      </c>
      <c r="D7" s="9" t="s">
        <v>5920</v>
      </c>
      <c r="E7" s="9" t="s">
        <v>1580</v>
      </c>
      <c r="F7" s="9" t="s">
        <v>1044</v>
      </c>
      <c r="G7" s="9" t="s">
        <v>2512</v>
      </c>
      <c r="H7" s="9" t="s">
        <v>1685</v>
      </c>
      <c r="I7" s="9" t="s">
        <v>2511</v>
      </c>
      <c r="J7" s="9" t="s">
        <v>1011</v>
      </c>
      <c r="K7" s="9" t="s">
        <v>5921</v>
      </c>
      <c r="L7" s="9" t="s">
        <v>156</v>
      </c>
      <c r="M7" s="9" t="s">
        <v>213</v>
      </c>
      <c r="N7" s="9" t="s">
        <v>156</v>
      </c>
      <c r="O7" s="9" t="s">
        <v>213</v>
      </c>
    </row>
    <row r="8" spans="1:15" ht="25.2" x14ac:dyDescent="0.3">
      <c r="B8" s="12" t="s">
        <v>433</v>
      </c>
      <c r="C8" s="12" t="s">
        <v>434</v>
      </c>
      <c r="D8" s="13" t="s">
        <v>2689</v>
      </c>
      <c r="E8" s="13" t="s">
        <v>1580</v>
      </c>
      <c r="F8" s="13" t="s">
        <v>83</v>
      </c>
      <c r="G8" s="13" t="s">
        <v>878</v>
      </c>
      <c r="H8" s="13" t="s">
        <v>83</v>
      </c>
      <c r="I8" s="13" t="s">
        <v>878</v>
      </c>
      <c r="J8" s="13" t="s">
        <v>82</v>
      </c>
      <c r="K8" s="13" t="s">
        <v>2689</v>
      </c>
      <c r="L8" s="13" t="s">
        <v>83</v>
      </c>
      <c r="M8" s="13" t="s">
        <v>878</v>
      </c>
      <c r="N8" s="13" t="s">
        <v>83</v>
      </c>
      <c r="O8" s="13" t="s">
        <v>878</v>
      </c>
    </row>
    <row r="9" spans="1:15" ht="25.2" x14ac:dyDescent="0.3">
      <c r="B9" s="6" t="s">
        <v>435</v>
      </c>
      <c r="C9" s="6" t="s">
        <v>436</v>
      </c>
      <c r="D9" s="9" t="s">
        <v>5922</v>
      </c>
      <c r="E9" s="9" t="s">
        <v>1580</v>
      </c>
      <c r="F9" s="9" t="s">
        <v>1013</v>
      </c>
      <c r="G9" s="9" t="s">
        <v>2511</v>
      </c>
      <c r="H9" s="9" t="s">
        <v>1860</v>
      </c>
      <c r="I9" s="9" t="s">
        <v>1943</v>
      </c>
      <c r="J9" s="9" t="s">
        <v>1585</v>
      </c>
      <c r="K9" s="9" t="s">
        <v>1229</v>
      </c>
      <c r="L9" s="9" t="s">
        <v>77</v>
      </c>
      <c r="M9" s="9" t="s">
        <v>213</v>
      </c>
      <c r="N9" s="9" t="s">
        <v>77</v>
      </c>
      <c r="O9" s="9" t="s">
        <v>213</v>
      </c>
    </row>
    <row r="10" spans="1:15" ht="25.2" x14ac:dyDescent="0.3">
      <c r="B10" s="12" t="s">
        <v>437</v>
      </c>
      <c r="C10" s="12" t="s">
        <v>438</v>
      </c>
      <c r="D10" s="13" t="s">
        <v>1229</v>
      </c>
      <c r="E10" s="13" t="s">
        <v>1580</v>
      </c>
      <c r="F10" s="13" t="s">
        <v>1007</v>
      </c>
      <c r="G10" s="13" t="s">
        <v>1943</v>
      </c>
      <c r="H10" s="13" t="s">
        <v>1007</v>
      </c>
      <c r="I10" s="13" t="s">
        <v>1943</v>
      </c>
      <c r="J10" s="13" t="s">
        <v>1007</v>
      </c>
      <c r="K10" s="13" t="s">
        <v>1943</v>
      </c>
      <c r="L10" s="13" t="s">
        <v>211</v>
      </c>
      <c r="M10" s="13" t="s">
        <v>213</v>
      </c>
      <c r="N10" s="13" t="s">
        <v>211</v>
      </c>
      <c r="O10" s="13" t="s">
        <v>213</v>
      </c>
    </row>
    <row r="11" spans="1:15" ht="25.2" x14ac:dyDescent="0.3">
      <c r="B11" s="6" t="s">
        <v>439</v>
      </c>
      <c r="C11" s="6" t="s">
        <v>440</v>
      </c>
      <c r="D11" s="9" t="s">
        <v>1229</v>
      </c>
      <c r="E11" s="9" t="s">
        <v>1580</v>
      </c>
      <c r="F11" s="9" t="s">
        <v>211</v>
      </c>
      <c r="G11" s="9" t="s">
        <v>213</v>
      </c>
      <c r="H11" s="9" t="s">
        <v>1008</v>
      </c>
      <c r="I11" s="9" t="s">
        <v>2511</v>
      </c>
      <c r="J11" s="9" t="s">
        <v>211</v>
      </c>
      <c r="K11" s="9" t="s">
        <v>213</v>
      </c>
      <c r="L11" s="9" t="s">
        <v>1007</v>
      </c>
      <c r="M11" s="9" t="s">
        <v>1943</v>
      </c>
      <c r="N11" s="9" t="s">
        <v>211</v>
      </c>
      <c r="O11" s="9" t="s">
        <v>213</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1-000000000000}">
  <dimension ref="A1:M12"/>
  <sheetViews>
    <sheetView workbookViewId="0"/>
  </sheetViews>
  <sheetFormatPr baseColWidth="10" defaultRowHeight="14.4" x14ac:dyDescent="0.3"/>
  <cols>
    <col min="2" max="2" width="9.6640625" customWidth="1"/>
    <col min="3" max="3" width="83"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TX-MKU'!A1", "Zurück")</f>
        <v>Zurück</v>
      </c>
    </row>
    <row r="3" spans="1:13" x14ac:dyDescent="0.3">
      <c r="B3" s="7" t="s">
        <v>5464</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74</v>
      </c>
      <c r="C8" s="6" t="s">
        <v>75</v>
      </c>
      <c r="D8" s="9" t="s">
        <v>2443</v>
      </c>
      <c r="E8" s="9" t="s">
        <v>1580</v>
      </c>
      <c r="F8" s="9" t="s">
        <v>77</v>
      </c>
      <c r="G8" s="9" t="s">
        <v>315</v>
      </c>
      <c r="H8" s="9" t="s">
        <v>77</v>
      </c>
      <c r="I8" s="9" t="s">
        <v>315</v>
      </c>
      <c r="J8" s="9" t="s">
        <v>1585</v>
      </c>
      <c r="K8" s="9" t="s">
        <v>1852</v>
      </c>
      <c r="L8" s="9" t="s">
        <v>1585</v>
      </c>
      <c r="M8" s="9" t="s">
        <v>1852</v>
      </c>
    </row>
    <row r="9" spans="1:13" ht="25.2" x14ac:dyDescent="0.3">
      <c r="B9" s="6" t="s">
        <v>78</v>
      </c>
      <c r="C9" s="6" t="s">
        <v>79</v>
      </c>
      <c r="D9" s="9" t="s">
        <v>315</v>
      </c>
      <c r="E9" s="9" t="s">
        <v>1580</v>
      </c>
      <c r="F9" s="9" t="s">
        <v>51</v>
      </c>
      <c r="G9" s="9" t="s">
        <v>315</v>
      </c>
      <c r="H9" s="9" t="s">
        <v>51</v>
      </c>
      <c r="I9" s="9" t="s">
        <v>315</v>
      </c>
      <c r="J9" s="9" t="s">
        <v>51</v>
      </c>
      <c r="K9" s="9" t="s">
        <v>315</v>
      </c>
      <c r="L9" s="9" t="s">
        <v>51</v>
      </c>
      <c r="M9" s="9" t="s">
        <v>315</v>
      </c>
    </row>
    <row r="10" spans="1:13" x14ac:dyDescent="0.3">
      <c r="B10" s="23" t="s">
        <v>40</v>
      </c>
      <c r="C10" s="23"/>
      <c r="D10" s="29"/>
      <c r="E10" s="29"/>
      <c r="F10" s="29"/>
      <c r="G10" s="29"/>
      <c r="H10" s="29"/>
      <c r="I10" s="29"/>
      <c r="J10" s="29"/>
      <c r="K10" s="29"/>
      <c r="L10" s="29"/>
      <c r="M10" s="29"/>
    </row>
    <row r="11" spans="1:13" ht="25.2" x14ac:dyDescent="0.3">
      <c r="B11" s="6" t="s">
        <v>80</v>
      </c>
      <c r="C11" s="6" t="s">
        <v>81</v>
      </c>
      <c r="D11" s="9" t="s">
        <v>1991</v>
      </c>
      <c r="E11" s="9" t="s">
        <v>1580</v>
      </c>
      <c r="F11" s="9" t="s">
        <v>83</v>
      </c>
      <c r="G11" s="9" t="s">
        <v>655</v>
      </c>
      <c r="H11" s="9" t="s">
        <v>1019</v>
      </c>
      <c r="I11" s="9" t="s">
        <v>1277</v>
      </c>
      <c r="J11" s="9" t="s">
        <v>1019</v>
      </c>
      <c r="K11" s="9" t="s">
        <v>1277</v>
      </c>
      <c r="L11" s="9" t="s">
        <v>83</v>
      </c>
      <c r="M11" s="9" t="s">
        <v>655</v>
      </c>
    </row>
    <row r="12" spans="1:13" ht="25.2" x14ac:dyDescent="0.3">
      <c r="B12" s="6" t="s">
        <v>84</v>
      </c>
      <c r="C12" s="6" t="s">
        <v>85</v>
      </c>
      <c r="D12" s="9" t="s">
        <v>1277</v>
      </c>
      <c r="E12" s="9" t="s">
        <v>1580</v>
      </c>
      <c r="F12" s="9" t="s">
        <v>87</v>
      </c>
      <c r="G12" s="9" t="s">
        <v>655</v>
      </c>
      <c r="H12" s="9" t="s">
        <v>87</v>
      </c>
      <c r="I12" s="9" t="s">
        <v>655</v>
      </c>
      <c r="J12" s="9" t="s">
        <v>86</v>
      </c>
      <c r="K12" s="9" t="s">
        <v>1277</v>
      </c>
      <c r="L12" s="9" t="s">
        <v>87</v>
      </c>
      <c r="M12" s="9" t="s">
        <v>655</v>
      </c>
    </row>
  </sheetData>
  <mergeCells count="11">
    <mergeCell ref="B7:M7"/>
    <mergeCell ref="B10:M10"/>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1-000000000000}">
  <dimension ref="A1:I10"/>
  <sheetViews>
    <sheetView workbookViewId="0"/>
  </sheetViews>
  <sheetFormatPr baseColWidth="10" defaultRowHeight="14.4" x14ac:dyDescent="0.3"/>
  <cols>
    <col min="2" max="2" width="9.6640625" customWidth="1"/>
    <col min="3" max="3" width="76.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TX-MKU'!A1", "Zurück")</f>
        <v>Zurück</v>
      </c>
    </row>
    <row r="3" spans="1:9" x14ac:dyDescent="0.3">
      <c r="B3" s="7" t="s">
        <v>6901</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431</v>
      </c>
      <c r="C6" s="6" t="s">
        <v>432</v>
      </c>
      <c r="D6" s="9" t="s">
        <v>1614</v>
      </c>
      <c r="E6" s="9" t="s">
        <v>1579</v>
      </c>
      <c r="F6" s="9" t="s">
        <v>1586</v>
      </c>
      <c r="G6" s="9" t="s">
        <v>1617</v>
      </c>
      <c r="H6" s="9" t="s">
        <v>1580</v>
      </c>
      <c r="I6" s="9" t="s">
        <v>1580</v>
      </c>
    </row>
    <row r="7" spans="1:9" x14ac:dyDescent="0.3">
      <c r="B7" s="12" t="s">
        <v>433</v>
      </c>
      <c r="C7" s="12" t="s">
        <v>434</v>
      </c>
      <c r="D7" s="13" t="s">
        <v>1586</v>
      </c>
      <c r="E7" s="13" t="s">
        <v>1580</v>
      </c>
      <c r="F7" s="13" t="s">
        <v>1580</v>
      </c>
      <c r="G7" s="13" t="s">
        <v>1586</v>
      </c>
      <c r="H7" s="13" t="s">
        <v>1580</v>
      </c>
      <c r="I7" s="13" t="s">
        <v>1580</v>
      </c>
    </row>
    <row r="8" spans="1:9" x14ac:dyDescent="0.3">
      <c r="B8" s="6" t="s">
        <v>435</v>
      </c>
      <c r="C8" s="6" t="s">
        <v>436</v>
      </c>
      <c r="D8" s="9" t="s">
        <v>1584</v>
      </c>
      <c r="E8" s="9" t="s">
        <v>1580</v>
      </c>
      <c r="F8" s="9" t="s">
        <v>1580</v>
      </c>
      <c r="G8" s="9" t="s">
        <v>1683</v>
      </c>
      <c r="H8" s="9" t="s">
        <v>1580</v>
      </c>
      <c r="I8" s="9" t="s">
        <v>1580</v>
      </c>
    </row>
    <row r="9" spans="1:9" x14ac:dyDescent="0.3">
      <c r="B9" s="12" t="s">
        <v>437</v>
      </c>
      <c r="C9" s="12" t="s">
        <v>438</v>
      </c>
      <c r="D9" s="13" t="s">
        <v>1683</v>
      </c>
      <c r="E9" s="13" t="s">
        <v>1580</v>
      </c>
      <c r="F9" s="13" t="s">
        <v>1580</v>
      </c>
      <c r="G9" s="13" t="s">
        <v>1587</v>
      </c>
      <c r="H9" s="13" t="s">
        <v>1580</v>
      </c>
      <c r="I9" s="13" t="s">
        <v>1580</v>
      </c>
    </row>
    <row r="10" spans="1:9" x14ac:dyDescent="0.3">
      <c r="B10" s="6" t="s">
        <v>439</v>
      </c>
      <c r="C10" s="6" t="s">
        <v>440</v>
      </c>
      <c r="D10" s="9" t="s">
        <v>1683</v>
      </c>
      <c r="E10" s="9" t="s">
        <v>1580</v>
      </c>
      <c r="F10" s="9" t="s">
        <v>1580</v>
      </c>
      <c r="G10" s="9" t="s">
        <v>1580</v>
      </c>
      <c r="H10" s="9" t="s">
        <v>1580</v>
      </c>
      <c r="I10" s="9"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1-000000000000}">
  <dimension ref="A1:I11"/>
  <sheetViews>
    <sheetView workbookViewId="0"/>
  </sheetViews>
  <sheetFormatPr baseColWidth="10" defaultRowHeight="14.4" x14ac:dyDescent="0.3"/>
  <cols>
    <col min="2" max="2" width="9.6640625" customWidth="1"/>
    <col min="3" max="3" width="83"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TX-MKU'!A1", "Zurück")</f>
        <v>Zurück</v>
      </c>
    </row>
    <row r="3" spans="1:9" x14ac:dyDescent="0.3">
      <c r="B3" s="7" t="s">
        <v>6871</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74</v>
      </c>
      <c r="C7" s="6" t="s">
        <v>75</v>
      </c>
      <c r="D7" s="9" t="s">
        <v>1584</v>
      </c>
      <c r="E7" s="9" t="s">
        <v>1586</v>
      </c>
      <c r="F7" s="9" t="s">
        <v>1586</v>
      </c>
      <c r="G7" s="9" t="s">
        <v>1683</v>
      </c>
      <c r="H7" s="9" t="s">
        <v>1580</v>
      </c>
      <c r="I7" s="9" t="s">
        <v>1580</v>
      </c>
    </row>
    <row r="8" spans="1:9" x14ac:dyDescent="0.3">
      <c r="B8" s="6" t="s">
        <v>78</v>
      </c>
      <c r="C8" s="6" t="s">
        <v>79</v>
      </c>
      <c r="D8" s="9" t="s">
        <v>1580</v>
      </c>
      <c r="E8" s="9" t="s">
        <v>1580</v>
      </c>
      <c r="F8" s="9" t="s">
        <v>1580</v>
      </c>
      <c r="G8" s="9" t="s">
        <v>1580</v>
      </c>
      <c r="H8" s="9" t="s">
        <v>1580</v>
      </c>
      <c r="I8" s="9" t="s">
        <v>1580</v>
      </c>
    </row>
    <row r="9" spans="1:9" x14ac:dyDescent="0.3">
      <c r="B9" s="23" t="s">
        <v>40</v>
      </c>
      <c r="C9" s="23"/>
      <c r="D9" s="29"/>
      <c r="E9" s="29"/>
      <c r="F9" s="29"/>
      <c r="G9" s="29"/>
      <c r="H9" s="29"/>
      <c r="I9" s="29"/>
    </row>
    <row r="10" spans="1:9" x14ac:dyDescent="0.3">
      <c r="B10" s="6" t="s">
        <v>80</v>
      </c>
      <c r="C10" s="6" t="s">
        <v>81</v>
      </c>
      <c r="D10" s="9" t="s">
        <v>1586</v>
      </c>
      <c r="E10" s="9" t="s">
        <v>1580</v>
      </c>
      <c r="F10" s="9" t="s">
        <v>1580</v>
      </c>
      <c r="G10" s="9" t="s">
        <v>1587</v>
      </c>
      <c r="H10" s="9" t="s">
        <v>1580</v>
      </c>
      <c r="I10" s="9" t="s">
        <v>1580</v>
      </c>
    </row>
    <row r="11" spans="1:9" x14ac:dyDescent="0.3">
      <c r="B11" s="6" t="s">
        <v>84</v>
      </c>
      <c r="C11" s="6" t="s">
        <v>85</v>
      </c>
      <c r="D11" s="9" t="s">
        <v>1587</v>
      </c>
      <c r="E11" s="9" t="s">
        <v>1580</v>
      </c>
      <c r="F11" s="9" t="s">
        <v>1580</v>
      </c>
      <c r="G11" s="9" t="s">
        <v>1587</v>
      </c>
      <c r="H11" s="9" t="s">
        <v>1580</v>
      </c>
      <c r="I11" s="9" t="s">
        <v>1580</v>
      </c>
    </row>
  </sheetData>
  <mergeCells count="6">
    <mergeCell ref="B9:I9"/>
    <mergeCell ref="B4:B5"/>
    <mergeCell ref="C4:C5"/>
    <mergeCell ref="D4:F4"/>
    <mergeCell ref="G4:I4"/>
    <mergeCell ref="B6:I6"/>
  </mergeCells>
  <pageMargins left="0.7" right="0.7" top="0.75" bottom="0.75" header="0.3" footer="0.3"/>
  <pageSetup paperSize="9" orientation="portrait" horizontalDpi="300" verticalDpi="300"/>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1-000000000000}">
  <dimension ref="A1:G6"/>
  <sheetViews>
    <sheetView workbookViewId="0"/>
  </sheetViews>
  <sheetFormatPr baseColWidth="10" defaultRowHeight="14.4" x14ac:dyDescent="0.3"/>
  <cols>
    <col min="2" max="2" width="94.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TX-MKU'!A1", "Zurück")</f>
        <v>Zurück</v>
      </c>
    </row>
    <row r="3" spans="1:7" x14ac:dyDescent="0.3">
      <c r="B3" s="7" t="s">
        <v>6974</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1632</v>
      </c>
      <c r="C6" s="5" t="s">
        <v>1592</v>
      </c>
      <c r="D6" s="5" t="s">
        <v>1580</v>
      </c>
      <c r="E6" s="5" t="s">
        <v>1617</v>
      </c>
      <c r="F6" s="5" t="s">
        <v>1683</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E18"/>
  <sheetViews>
    <sheetView workbookViewId="0"/>
  </sheetViews>
  <sheetFormatPr baseColWidth="10" defaultRowHeight="14.4" x14ac:dyDescent="0.3"/>
  <cols>
    <col min="2" max="2" width="9.6640625" customWidth="1"/>
    <col min="3" max="3" width="44.441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PCI'!A1", "Zurück")</f>
        <v>Zurück</v>
      </c>
    </row>
    <row r="3" spans="1:5" x14ac:dyDescent="0.3">
      <c r="B3" s="7" t="s">
        <v>1780</v>
      </c>
    </row>
    <row r="4" spans="1:5" x14ac:dyDescent="0.3">
      <c r="B4" s="3" t="s">
        <v>35</v>
      </c>
      <c r="C4" s="4" t="s">
        <v>36</v>
      </c>
      <c r="D4" s="3" t="s">
        <v>1765</v>
      </c>
      <c r="E4" s="4" t="s">
        <v>1101</v>
      </c>
    </row>
    <row r="5" spans="1:5" x14ac:dyDescent="0.3">
      <c r="B5" s="23" t="s">
        <v>56</v>
      </c>
      <c r="C5" s="23"/>
      <c r="D5" s="30"/>
      <c r="E5" s="23"/>
    </row>
    <row r="6" spans="1:5" ht="88.2" x14ac:dyDescent="0.3">
      <c r="B6" s="5" t="s">
        <v>168</v>
      </c>
      <c r="C6" s="6" t="s">
        <v>169</v>
      </c>
      <c r="D6" s="5" t="s">
        <v>3</v>
      </c>
      <c r="E6" s="6" t="s">
        <v>1768</v>
      </c>
    </row>
    <row r="7" spans="1:5" x14ac:dyDescent="0.3">
      <c r="B7" s="5" t="s">
        <v>168</v>
      </c>
      <c r="C7" s="6" t="s">
        <v>169</v>
      </c>
      <c r="D7" s="5" t="s">
        <v>12</v>
      </c>
      <c r="E7" s="6" t="s">
        <v>1769</v>
      </c>
    </row>
    <row r="8" spans="1:5" x14ac:dyDescent="0.3">
      <c r="B8" s="5" t="s">
        <v>172</v>
      </c>
      <c r="C8" s="6" t="s">
        <v>173</v>
      </c>
      <c r="D8" s="5" t="s">
        <v>3</v>
      </c>
      <c r="E8" s="6" t="s">
        <v>1770</v>
      </c>
    </row>
    <row r="9" spans="1:5" ht="37.799999999999997" x14ac:dyDescent="0.3">
      <c r="B9" s="5" t="s">
        <v>176</v>
      </c>
      <c r="C9" s="6" t="s">
        <v>177</v>
      </c>
      <c r="D9" s="5" t="s">
        <v>3</v>
      </c>
      <c r="E9" s="6" t="s">
        <v>1771</v>
      </c>
    </row>
    <row r="10" spans="1:5" x14ac:dyDescent="0.3">
      <c r="B10" s="5" t="s">
        <v>176</v>
      </c>
      <c r="C10" s="6" t="s">
        <v>177</v>
      </c>
      <c r="D10" s="5" t="s">
        <v>12</v>
      </c>
      <c r="E10" s="6" t="s">
        <v>1772</v>
      </c>
    </row>
    <row r="11" spans="1:5" x14ac:dyDescent="0.3">
      <c r="B11" s="23" t="s">
        <v>40</v>
      </c>
      <c r="C11" s="23"/>
      <c r="D11" s="30"/>
      <c r="E11" s="23"/>
    </row>
    <row r="12" spans="1:5" ht="340.2" x14ac:dyDescent="0.3">
      <c r="B12" s="5" t="s">
        <v>180</v>
      </c>
      <c r="C12" s="6" t="s">
        <v>42</v>
      </c>
      <c r="D12" s="5" t="s">
        <v>3</v>
      </c>
      <c r="E12" s="6" t="s">
        <v>1773</v>
      </c>
    </row>
    <row r="13" spans="1:5" x14ac:dyDescent="0.3">
      <c r="B13" s="5" t="s">
        <v>180</v>
      </c>
      <c r="C13" s="6" t="s">
        <v>42</v>
      </c>
      <c r="D13" s="5" t="s">
        <v>9</v>
      </c>
      <c r="E13" s="6" t="s">
        <v>1774</v>
      </c>
    </row>
    <row r="14" spans="1:5" ht="100.8" x14ac:dyDescent="0.3">
      <c r="B14" s="5" t="s">
        <v>180</v>
      </c>
      <c r="C14" s="6" t="s">
        <v>42</v>
      </c>
      <c r="D14" s="5" t="s">
        <v>12</v>
      </c>
      <c r="E14" s="6" t="s">
        <v>1775</v>
      </c>
    </row>
    <row r="15" spans="1:5" ht="277.2" x14ac:dyDescent="0.3">
      <c r="B15" s="5" t="s">
        <v>183</v>
      </c>
      <c r="C15" s="6" t="s">
        <v>46</v>
      </c>
      <c r="D15" s="5" t="s">
        <v>3</v>
      </c>
      <c r="E15" s="6" t="s">
        <v>1776</v>
      </c>
    </row>
    <row r="16" spans="1:5" ht="37.799999999999997" x14ac:dyDescent="0.3">
      <c r="B16" s="5" t="s">
        <v>183</v>
      </c>
      <c r="C16" s="6" t="s">
        <v>46</v>
      </c>
      <c r="D16" s="5" t="s">
        <v>9</v>
      </c>
      <c r="E16" s="6" t="s">
        <v>1777</v>
      </c>
    </row>
    <row r="17" spans="2:5" x14ac:dyDescent="0.3">
      <c r="B17" s="5" t="s">
        <v>183</v>
      </c>
      <c r="C17" s="6" t="s">
        <v>46</v>
      </c>
      <c r="D17" s="5" t="s">
        <v>12</v>
      </c>
      <c r="E17" s="6" t="s">
        <v>1778</v>
      </c>
    </row>
    <row r="18" spans="2:5" ht="37.799999999999997" x14ac:dyDescent="0.3">
      <c r="B18" s="5" t="s">
        <v>186</v>
      </c>
      <c r="C18" s="6" t="s">
        <v>50</v>
      </c>
      <c r="D18" s="5" t="s">
        <v>3</v>
      </c>
      <c r="E18" s="6" t="s">
        <v>1779</v>
      </c>
    </row>
  </sheetData>
  <mergeCells count="2">
    <mergeCell ref="B5:E5"/>
    <mergeCell ref="B11:E11"/>
  </mergeCells>
  <pageMargins left="0.7" right="0.7" top="0.75" bottom="0.75" header="0.3" footer="0.3"/>
  <pageSetup paperSize="9" orientation="portrait" horizontalDpi="300" verticalDpi="300"/>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1-000000000000}">
  <dimension ref="A1:G6"/>
  <sheetViews>
    <sheetView workbookViewId="0"/>
  </sheetViews>
  <sheetFormatPr baseColWidth="10" defaultRowHeight="14.4" x14ac:dyDescent="0.3"/>
  <cols>
    <col min="2" max="2" width="97.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TX-MKU'!A1", "Zurück")</f>
        <v>Zurück</v>
      </c>
    </row>
    <row r="3" spans="1:7" x14ac:dyDescent="0.3">
      <c r="B3" s="7" t="s">
        <v>6943</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1578</v>
      </c>
      <c r="C6" s="5" t="s">
        <v>1587</v>
      </c>
      <c r="D6" s="5" t="s">
        <v>1580</v>
      </c>
      <c r="E6" s="5" t="s">
        <v>1683</v>
      </c>
      <c r="F6" s="5" t="s">
        <v>1587</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1-000000000000}">
  <dimension ref="A1:E9"/>
  <sheetViews>
    <sheetView workbookViewId="0"/>
  </sheetViews>
  <sheetFormatPr baseColWidth="10" defaultRowHeight="14.4" x14ac:dyDescent="0.3"/>
  <cols>
    <col min="2" max="2" width="88.21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TX-MKU'!A1", "Zurück")</f>
        <v>Zurück</v>
      </c>
    </row>
    <row r="3" spans="1:5" x14ac:dyDescent="0.3">
      <c r="B3" s="7" t="s">
        <v>7499</v>
      </c>
    </row>
    <row r="4" spans="1:5" x14ac:dyDescent="0.3">
      <c r="B4" s="4" t="s">
        <v>7014</v>
      </c>
      <c r="C4" s="3" t="s">
        <v>7015</v>
      </c>
      <c r="D4" s="3" t="s">
        <v>7016</v>
      </c>
      <c r="E4" s="3" t="s">
        <v>7017</v>
      </c>
    </row>
    <row r="5" spans="1:5" x14ac:dyDescent="0.3">
      <c r="B5" s="6" t="s">
        <v>7492</v>
      </c>
      <c r="C5" s="5" t="s">
        <v>1683</v>
      </c>
      <c r="D5" s="5" t="s">
        <v>7413</v>
      </c>
      <c r="E5" s="5" t="s">
        <v>7479</v>
      </c>
    </row>
    <row r="6" spans="1:5" x14ac:dyDescent="0.3">
      <c r="B6" s="12" t="s">
        <v>7493</v>
      </c>
      <c r="C6" s="18" t="s">
        <v>1680</v>
      </c>
      <c r="D6" s="18" t="s">
        <v>7451</v>
      </c>
      <c r="E6" s="18" t="s">
        <v>7494</v>
      </c>
    </row>
    <row r="7" spans="1:5" x14ac:dyDescent="0.3">
      <c r="B7" s="6" t="s">
        <v>7495</v>
      </c>
      <c r="C7" s="5" t="s">
        <v>1578</v>
      </c>
      <c r="D7" s="5" t="s">
        <v>7438</v>
      </c>
      <c r="E7" s="5" t="s">
        <v>7496</v>
      </c>
    </row>
    <row r="8" spans="1:5" x14ac:dyDescent="0.3">
      <c r="B8" s="12" t="s">
        <v>7497</v>
      </c>
      <c r="C8" s="18" t="s">
        <v>1592</v>
      </c>
      <c r="D8" s="18" t="s">
        <v>7466</v>
      </c>
      <c r="E8" s="18" t="s">
        <v>7233</v>
      </c>
    </row>
    <row r="9" spans="1:5" x14ac:dyDescent="0.3">
      <c r="B9" s="6" t="s">
        <v>3459</v>
      </c>
      <c r="C9" s="5" t="s">
        <v>1705</v>
      </c>
      <c r="D9" s="5" t="s">
        <v>7489</v>
      </c>
      <c r="E9" s="5" t="s">
        <v>7498</v>
      </c>
    </row>
  </sheetData>
  <pageMargins left="0.7" right="0.7" top="0.75" bottom="0.75" header="0.3" footer="0.3"/>
  <pageSetup paperSize="9" orientation="portrait" horizontalDpi="300" verticalDpi="300"/>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1-000000000000}">
  <dimension ref="A1:E11"/>
  <sheetViews>
    <sheetView workbookViewId="0"/>
  </sheetViews>
  <sheetFormatPr baseColWidth="10" defaultRowHeight="14.4" x14ac:dyDescent="0.3"/>
  <cols>
    <col min="2" max="2" width="9.6640625" customWidth="1"/>
    <col min="3" max="3" width="76.664062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TX-MKU'!A1", "Zurück")</f>
        <v>Zurück</v>
      </c>
    </row>
    <row r="3" spans="1:5" x14ac:dyDescent="0.3">
      <c r="B3" s="7" t="s">
        <v>441</v>
      </c>
    </row>
    <row r="4" spans="1:5" x14ac:dyDescent="0.3">
      <c r="B4" s="25" t="s">
        <v>35</v>
      </c>
      <c r="C4" s="25" t="s">
        <v>394</v>
      </c>
      <c r="D4" s="21" t="s">
        <v>37</v>
      </c>
      <c r="E4" s="25" t="s">
        <v>37</v>
      </c>
    </row>
    <row r="5" spans="1:5" x14ac:dyDescent="0.3">
      <c r="B5" s="22"/>
      <c r="C5" s="22"/>
      <c r="D5" s="8" t="s">
        <v>38</v>
      </c>
      <c r="E5" s="8" t="s">
        <v>39</v>
      </c>
    </row>
    <row r="6" spans="1:5" ht="25.2" x14ac:dyDescent="0.3">
      <c r="B6" s="6" t="s">
        <v>431</v>
      </c>
      <c r="C6" s="6" t="s">
        <v>432</v>
      </c>
      <c r="D6" s="9" t="s">
        <v>155</v>
      </c>
      <c r="E6" s="9" t="s">
        <v>156</v>
      </c>
    </row>
    <row r="7" spans="1:5" ht="25.2" x14ac:dyDescent="0.3">
      <c r="B7" s="12" t="s">
        <v>433</v>
      </c>
      <c r="C7" s="12" t="s">
        <v>434</v>
      </c>
      <c r="D7" s="13" t="s">
        <v>82</v>
      </c>
      <c r="E7" s="13" t="s">
        <v>83</v>
      </c>
    </row>
    <row r="8" spans="1:5" ht="25.2" x14ac:dyDescent="0.3">
      <c r="B8" s="6" t="s">
        <v>435</v>
      </c>
      <c r="C8" s="6" t="s">
        <v>436</v>
      </c>
      <c r="D8" s="9" t="s">
        <v>76</v>
      </c>
      <c r="E8" s="9" t="s">
        <v>77</v>
      </c>
    </row>
    <row r="9" spans="1:5" ht="25.2" x14ac:dyDescent="0.3">
      <c r="B9" s="12" t="s">
        <v>437</v>
      </c>
      <c r="C9" s="12" t="s">
        <v>438</v>
      </c>
      <c r="D9" s="13" t="s">
        <v>210</v>
      </c>
      <c r="E9" s="13" t="s">
        <v>211</v>
      </c>
    </row>
    <row r="10" spans="1:5" ht="25.2" x14ac:dyDescent="0.3">
      <c r="B10" s="6" t="s">
        <v>439</v>
      </c>
      <c r="C10" s="6" t="s">
        <v>440</v>
      </c>
      <c r="D10" s="9" t="s">
        <v>210</v>
      </c>
      <c r="E10" s="9" t="s">
        <v>211</v>
      </c>
    </row>
    <row r="11" spans="1:5" ht="25.2" x14ac:dyDescent="0.3">
      <c r="B11" s="14" t="s">
        <v>52</v>
      </c>
      <c r="C11" s="14"/>
      <c r="D11" s="15" t="s">
        <v>272</v>
      </c>
      <c r="E11" s="15" t="s">
        <v>273</v>
      </c>
    </row>
  </sheetData>
  <mergeCells count="3">
    <mergeCell ref="B4:B5"/>
    <mergeCell ref="C4:C5"/>
    <mergeCell ref="D4:E4"/>
  </mergeCells>
  <pageMargins left="0.7" right="0.7" top="0.75" bottom="0.75" header="0.3" footer="0.3"/>
  <pageSetup paperSize="9" orientation="portrait" horizontalDpi="300" verticalDpi="300"/>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1-000000000000}">
  <dimension ref="A1:E12"/>
  <sheetViews>
    <sheetView workbookViewId="0"/>
  </sheetViews>
  <sheetFormatPr baseColWidth="10" defaultRowHeight="14.4" x14ac:dyDescent="0.3"/>
  <cols>
    <col min="2" max="2" width="9.6640625" customWidth="1"/>
    <col min="3" max="3" width="83"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TX-MKU'!A1", "Zurück")</f>
        <v>Zurück</v>
      </c>
    </row>
    <row r="3" spans="1:5" x14ac:dyDescent="0.3">
      <c r="B3" s="7" t="s">
        <v>90</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74</v>
      </c>
      <c r="C7" s="6" t="s">
        <v>75</v>
      </c>
      <c r="D7" s="9" t="s">
        <v>76</v>
      </c>
      <c r="E7" s="9" t="s">
        <v>77</v>
      </c>
    </row>
    <row r="8" spans="1:5" ht="25.2" x14ac:dyDescent="0.3">
      <c r="B8" s="6" t="s">
        <v>78</v>
      </c>
      <c r="C8" s="6" t="s">
        <v>79</v>
      </c>
      <c r="D8" s="9" t="s">
        <v>51</v>
      </c>
      <c r="E8" s="9" t="s">
        <v>51</v>
      </c>
    </row>
    <row r="9" spans="1:5" x14ac:dyDescent="0.3">
      <c r="B9" s="23" t="s">
        <v>40</v>
      </c>
      <c r="C9" s="23"/>
      <c r="D9" s="29"/>
      <c r="E9" s="29"/>
    </row>
    <row r="10" spans="1:5" ht="25.2" x14ac:dyDescent="0.3">
      <c r="B10" s="6" t="s">
        <v>80</v>
      </c>
      <c r="C10" s="6" t="s">
        <v>81</v>
      </c>
      <c r="D10" s="9" t="s">
        <v>82</v>
      </c>
      <c r="E10" s="9" t="s">
        <v>83</v>
      </c>
    </row>
    <row r="11" spans="1:5" ht="25.2" x14ac:dyDescent="0.3">
      <c r="B11" s="6" t="s">
        <v>84</v>
      </c>
      <c r="C11" s="6" t="s">
        <v>85</v>
      </c>
      <c r="D11" s="9" t="s">
        <v>86</v>
      </c>
      <c r="E11" s="9" t="s">
        <v>87</v>
      </c>
    </row>
    <row r="12" spans="1:5" ht="25.2" x14ac:dyDescent="0.3">
      <c r="B12" s="10" t="s">
        <v>52</v>
      </c>
      <c r="C12" s="10"/>
      <c r="D12" s="11" t="s">
        <v>88</v>
      </c>
      <c r="E12" s="11" t="s">
        <v>89</v>
      </c>
    </row>
  </sheetData>
  <mergeCells count="5">
    <mergeCell ref="B4:B5"/>
    <mergeCell ref="C4:C5"/>
    <mergeCell ref="D4:E4"/>
    <mergeCell ref="B6:E6"/>
    <mergeCell ref="B9:E9"/>
  </mergeCells>
  <pageMargins left="0.7" right="0.7" top="0.75" bottom="0.75" header="0.3" footer="0.3"/>
  <pageSetup paperSize="9" orientation="portrait" horizontalDpi="300" verticalDpi="300"/>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1-000000000000}">
  <dimension ref="A1:G11"/>
  <sheetViews>
    <sheetView workbookViewId="0"/>
  </sheetViews>
  <sheetFormatPr baseColWidth="10" defaultRowHeight="14.4" x14ac:dyDescent="0.3"/>
  <cols>
    <col min="2" max="2" width="9.6640625" customWidth="1"/>
    <col min="3" max="3" width="76.664062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TX-MKU'!A1", "Zurück")</f>
        <v>Zurück</v>
      </c>
    </row>
    <row r="3" spans="1:7" x14ac:dyDescent="0.3">
      <c r="B3" s="7" t="s">
        <v>1194</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431</v>
      </c>
      <c r="C6" s="6" t="s">
        <v>432</v>
      </c>
      <c r="D6" s="9" t="s">
        <v>156</v>
      </c>
      <c r="E6" s="9" t="s">
        <v>155</v>
      </c>
      <c r="F6" s="9" t="s">
        <v>1193</v>
      </c>
      <c r="G6" s="9" t="s">
        <v>156</v>
      </c>
    </row>
    <row r="7" spans="1:7" ht="25.2" x14ac:dyDescent="0.3">
      <c r="B7" s="12" t="s">
        <v>433</v>
      </c>
      <c r="C7" s="12" t="s">
        <v>434</v>
      </c>
      <c r="D7" s="13" t="s">
        <v>83</v>
      </c>
      <c r="E7" s="13" t="s">
        <v>82</v>
      </c>
      <c r="F7" s="13" t="s">
        <v>1019</v>
      </c>
      <c r="G7" s="13" t="s">
        <v>83</v>
      </c>
    </row>
    <row r="8" spans="1:7" ht="25.2" x14ac:dyDescent="0.3">
      <c r="B8" s="6" t="s">
        <v>435</v>
      </c>
      <c r="C8" s="6" t="s">
        <v>436</v>
      </c>
      <c r="D8" s="9" t="s">
        <v>77</v>
      </c>
      <c r="E8" s="9" t="s">
        <v>76</v>
      </c>
      <c r="F8" s="9" t="s">
        <v>1013</v>
      </c>
      <c r="G8" s="9" t="s">
        <v>77</v>
      </c>
    </row>
    <row r="9" spans="1:7" ht="25.2" x14ac:dyDescent="0.3">
      <c r="B9" s="12" t="s">
        <v>437</v>
      </c>
      <c r="C9" s="12" t="s">
        <v>438</v>
      </c>
      <c r="D9" s="13" t="s">
        <v>211</v>
      </c>
      <c r="E9" s="13" t="s">
        <v>210</v>
      </c>
      <c r="F9" s="13" t="s">
        <v>1007</v>
      </c>
      <c r="G9" s="13" t="s">
        <v>211</v>
      </c>
    </row>
    <row r="10" spans="1:7" ht="25.2" x14ac:dyDescent="0.3">
      <c r="B10" s="6" t="s">
        <v>439</v>
      </c>
      <c r="C10" s="6" t="s">
        <v>440</v>
      </c>
      <c r="D10" s="9" t="s">
        <v>211</v>
      </c>
      <c r="E10" s="9" t="s">
        <v>210</v>
      </c>
      <c r="F10" s="9" t="s">
        <v>211</v>
      </c>
      <c r="G10" s="9" t="s">
        <v>211</v>
      </c>
    </row>
    <row r="11" spans="1:7" x14ac:dyDescent="0.3">
      <c r="B11"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1-000000000000}">
  <dimension ref="A1:G12"/>
  <sheetViews>
    <sheetView workbookViewId="0"/>
  </sheetViews>
  <sheetFormatPr baseColWidth="10" defaultRowHeight="14.4" x14ac:dyDescent="0.3"/>
  <cols>
    <col min="2" max="2" width="9.6640625" customWidth="1"/>
    <col min="3" max="3" width="83"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TX-MKU'!A1", "Zurück")</f>
        <v>Zurück</v>
      </c>
    </row>
    <row r="3" spans="1:7" x14ac:dyDescent="0.3">
      <c r="B3" s="7" t="s">
        <v>970</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74</v>
      </c>
      <c r="C7" s="6" t="s">
        <v>75</v>
      </c>
      <c r="D7" s="9" t="s">
        <v>77</v>
      </c>
      <c r="E7" s="9" t="s">
        <v>76</v>
      </c>
      <c r="F7" s="9" t="s">
        <v>77</v>
      </c>
      <c r="G7" s="9" t="s">
        <v>77</v>
      </c>
    </row>
    <row r="8" spans="1:7" ht="25.2" x14ac:dyDescent="0.3">
      <c r="B8" s="6" t="s">
        <v>78</v>
      </c>
      <c r="C8" s="6" t="s">
        <v>79</v>
      </c>
      <c r="D8" s="9" t="s">
        <v>51</v>
      </c>
      <c r="E8" s="9" t="s">
        <v>51</v>
      </c>
      <c r="F8" s="9" t="s">
        <v>51</v>
      </c>
      <c r="G8" s="9" t="s">
        <v>51</v>
      </c>
    </row>
    <row r="9" spans="1:7" x14ac:dyDescent="0.3">
      <c r="B9" s="23" t="s">
        <v>40</v>
      </c>
      <c r="C9" s="23"/>
      <c r="D9" s="29"/>
      <c r="E9" s="29"/>
      <c r="F9" s="29"/>
      <c r="G9" s="29"/>
    </row>
    <row r="10" spans="1:7" ht="25.2" x14ac:dyDescent="0.3">
      <c r="B10" s="6" t="s">
        <v>80</v>
      </c>
      <c r="C10" s="6" t="s">
        <v>81</v>
      </c>
      <c r="D10" s="9" t="s">
        <v>83</v>
      </c>
      <c r="E10" s="9" t="s">
        <v>82</v>
      </c>
      <c r="F10" s="9" t="s">
        <v>83</v>
      </c>
      <c r="G10" s="9" t="s">
        <v>83</v>
      </c>
    </row>
    <row r="11" spans="1:7" ht="25.2" x14ac:dyDescent="0.3">
      <c r="B11" s="6" t="s">
        <v>84</v>
      </c>
      <c r="C11" s="6" t="s">
        <v>85</v>
      </c>
      <c r="D11" s="9" t="s">
        <v>87</v>
      </c>
      <c r="E11" s="9" t="s">
        <v>86</v>
      </c>
      <c r="F11" s="9" t="s">
        <v>87</v>
      </c>
      <c r="G11" s="9" t="s">
        <v>87</v>
      </c>
    </row>
    <row r="12" spans="1:7" x14ac:dyDescent="0.3">
      <c r="B12" s="17" t="s">
        <v>968</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TX-MKU'!A1", "Zurück")</f>
        <v>Zurück</v>
      </c>
    </row>
  </sheetData>
  <pageMargins left="0.7" right="0.7" top="0.75" bottom="0.75" header="0.3" footer="0.3"/>
  <pageSetup paperSize="9" orientation="portrait" horizontalDpi="300" verticalDpi="300"/>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TX-MKU'!A1", "Zurück")</f>
        <v>Zurück</v>
      </c>
    </row>
  </sheetData>
  <pageMargins left="0.7" right="0.7" top="0.75" bottom="0.75" header="0.3" footer="0.3"/>
  <pageSetup paperSize="9" orientation="portrait" horizontalDpi="300" verticalDpi="300"/>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1-000000000000}">
  <dimension ref="A1:G11"/>
  <sheetViews>
    <sheetView workbookViewId="0"/>
  </sheetViews>
  <sheetFormatPr baseColWidth="10" defaultRowHeight="14.4" x14ac:dyDescent="0.3"/>
  <cols>
    <col min="2" max="2" width="9.6640625" customWidth="1"/>
    <col min="3" max="3" width="83"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TX-MKU'!A1", "Zurück")</f>
        <v>Zurück</v>
      </c>
    </row>
    <row r="3" spans="1:7" x14ac:dyDescent="0.3">
      <c r="B3" s="7" t="s">
        <v>1588</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74</v>
      </c>
      <c r="C7" s="6" t="s">
        <v>75</v>
      </c>
      <c r="D7" s="9" t="s">
        <v>1584</v>
      </c>
      <c r="E7" s="9" t="s">
        <v>1585</v>
      </c>
      <c r="F7" s="9" t="s">
        <v>77</v>
      </c>
      <c r="G7" s="9" t="s">
        <v>77</v>
      </c>
    </row>
    <row r="8" spans="1:7" ht="25.2" x14ac:dyDescent="0.3">
      <c r="B8" s="6" t="s">
        <v>78</v>
      </c>
      <c r="C8" s="6" t="s">
        <v>79</v>
      </c>
      <c r="D8" s="9" t="s">
        <v>1580</v>
      </c>
      <c r="E8" s="9" t="s">
        <v>51</v>
      </c>
      <c r="F8" s="9" t="s">
        <v>51</v>
      </c>
      <c r="G8" s="9" t="s">
        <v>51</v>
      </c>
    </row>
    <row r="9" spans="1:7" x14ac:dyDescent="0.3">
      <c r="B9" s="23" t="s">
        <v>40</v>
      </c>
      <c r="C9" s="23"/>
      <c r="D9" s="29"/>
      <c r="E9" s="29"/>
      <c r="F9" s="29"/>
      <c r="G9" s="29"/>
    </row>
    <row r="10" spans="1:7" ht="25.2" x14ac:dyDescent="0.3">
      <c r="B10" s="6" t="s">
        <v>80</v>
      </c>
      <c r="C10" s="6" t="s">
        <v>81</v>
      </c>
      <c r="D10" s="9" t="s">
        <v>1586</v>
      </c>
      <c r="E10" s="9" t="s">
        <v>1019</v>
      </c>
      <c r="F10" s="9" t="s">
        <v>83</v>
      </c>
      <c r="G10" s="9" t="s">
        <v>83</v>
      </c>
    </row>
    <row r="11" spans="1:7" ht="25.2" x14ac:dyDescent="0.3">
      <c r="B11" s="6" t="s">
        <v>84</v>
      </c>
      <c r="C11" s="6" t="s">
        <v>85</v>
      </c>
      <c r="D11" s="9" t="s">
        <v>1587</v>
      </c>
      <c r="E11" s="9" t="s">
        <v>86</v>
      </c>
      <c r="F11" s="9" t="s">
        <v>87</v>
      </c>
      <c r="G11" s="9" t="s">
        <v>87</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TX-MKU'!A1", "Zurück")</f>
        <v>Zurück</v>
      </c>
    </row>
  </sheetData>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41"/>
  <sheetViews>
    <sheetView workbookViewId="0"/>
  </sheetViews>
  <sheetFormatPr baseColWidth="10" defaultRowHeight="14.4" x14ac:dyDescent="0.3"/>
  <cols>
    <col min="2" max="2" width="9.6640625" customWidth="1"/>
    <col min="3" max="3" width="89" customWidth="1"/>
    <col min="4" max="4" width="17" customWidth="1"/>
    <col min="5" max="5" width="22.6640625" customWidth="1"/>
    <col min="6" max="6" width="67.6640625" customWidth="1"/>
    <col min="7" max="7" width="85.6640625" customWidth="1"/>
    <col min="8" max="8" width="33.6640625" customWidth="1"/>
  </cols>
  <sheetData>
    <row r="1" spans="1:8" x14ac:dyDescent="0.3">
      <c r="A1" s="2" t="str">
        <f>HYPERLINK("#'Auswahl Auswertungsmodul'!A1", "Zurück zum Start")</f>
        <v>Zurück zum Start</v>
      </c>
    </row>
    <row r="2" spans="1:8" x14ac:dyDescent="0.3">
      <c r="A2" s="2" t="str">
        <f>HYPERLINK("#'Auswahl PCI'!A1", "Zurück")</f>
        <v>Zurück</v>
      </c>
    </row>
    <row r="3" spans="1:8" x14ac:dyDescent="0.3">
      <c r="B3" s="7" t="s">
        <v>1947</v>
      </c>
    </row>
    <row r="4" spans="1:8" x14ac:dyDescent="0.3">
      <c r="B4" s="25" t="s">
        <v>35</v>
      </c>
      <c r="C4" s="25" t="s">
        <v>394</v>
      </c>
      <c r="D4" s="25" t="s">
        <v>1619</v>
      </c>
      <c r="E4" s="28" t="s">
        <v>1574</v>
      </c>
      <c r="F4" s="21" t="s">
        <v>1575</v>
      </c>
      <c r="G4" s="25" t="s">
        <v>1575</v>
      </c>
      <c r="H4" s="25" t="s">
        <v>1575</v>
      </c>
    </row>
    <row r="5" spans="1:8" x14ac:dyDescent="0.3">
      <c r="B5" s="22"/>
      <c r="C5" s="22"/>
      <c r="D5" s="22"/>
      <c r="E5" s="27"/>
      <c r="F5" s="8" t="s">
        <v>1848</v>
      </c>
      <c r="G5" s="8" t="s">
        <v>1577</v>
      </c>
      <c r="H5" s="8" t="s">
        <v>13</v>
      </c>
    </row>
    <row r="6" spans="1:8" ht="25.2" x14ac:dyDescent="0.3">
      <c r="B6" s="6" t="s">
        <v>634</v>
      </c>
      <c r="C6" s="6" t="s">
        <v>635</v>
      </c>
      <c r="D6" s="6" t="s">
        <v>1621</v>
      </c>
      <c r="E6" s="9" t="s">
        <v>1751</v>
      </c>
      <c r="F6" s="9" t="s">
        <v>1913</v>
      </c>
      <c r="G6" s="9" t="s">
        <v>1914</v>
      </c>
      <c r="H6" s="9" t="s">
        <v>1223</v>
      </c>
    </row>
    <row r="7" spans="1:8" ht="25.2" x14ac:dyDescent="0.3">
      <c r="B7" s="6" t="s">
        <v>634</v>
      </c>
      <c r="C7" s="6" t="s">
        <v>635</v>
      </c>
      <c r="D7" s="6" t="s">
        <v>1626</v>
      </c>
      <c r="E7" s="9" t="s">
        <v>1739</v>
      </c>
      <c r="F7" s="9" t="s">
        <v>1915</v>
      </c>
      <c r="G7" s="9" t="s">
        <v>1074</v>
      </c>
      <c r="H7" s="9" t="s">
        <v>240</v>
      </c>
    </row>
    <row r="8" spans="1:8" ht="25.2" x14ac:dyDescent="0.3">
      <c r="B8" s="6" t="s">
        <v>634</v>
      </c>
      <c r="C8" s="6" t="s">
        <v>635</v>
      </c>
      <c r="D8" s="6" t="s">
        <v>1631</v>
      </c>
      <c r="E8" s="9" t="s">
        <v>1611</v>
      </c>
      <c r="F8" s="9" t="s">
        <v>1096</v>
      </c>
      <c r="G8" s="9" t="s">
        <v>1916</v>
      </c>
      <c r="H8" s="9" t="s">
        <v>1096</v>
      </c>
    </row>
    <row r="9" spans="1:8" ht="25.2" x14ac:dyDescent="0.3">
      <c r="B9" s="6" t="s">
        <v>636</v>
      </c>
      <c r="C9" s="6" t="s">
        <v>637</v>
      </c>
      <c r="D9" s="6" t="s">
        <v>1621</v>
      </c>
      <c r="E9" s="9" t="s">
        <v>1693</v>
      </c>
      <c r="F9" s="9" t="s">
        <v>1917</v>
      </c>
      <c r="G9" s="9" t="s">
        <v>1239</v>
      </c>
      <c r="H9" s="9" t="s">
        <v>249</v>
      </c>
    </row>
    <row r="10" spans="1:8" ht="25.2" x14ac:dyDescent="0.3">
      <c r="B10" s="6" t="s">
        <v>636</v>
      </c>
      <c r="C10" s="6" t="s">
        <v>637</v>
      </c>
      <c r="D10" s="6" t="s">
        <v>1626</v>
      </c>
      <c r="E10" s="9" t="s">
        <v>1760</v>
      </c>
      <c r="F10" s="9" t="s">
        <v>1918</v>
      </c>
      <c r="G10" s="9" t="s">
        <v>1919</v>
      </c>
      <c r="H10" s="9" t="s">
        <v>166</v>
      </c>
    </row>
    <row r="11" spans="1:8" ht="25.2" x14ac:dyDescent="0.3">
      <c r="B11" s="6" t="s">
        <v>636</v>
      </c>
      <c r="C11" s="6" t="s">
        <v>637</v>
      </c>
      <c r="D11" s="6" t="s">
        <v>1631</v>
      </c>
      <c r="E11" s="9" t="s">
        <v>1587</v>
      </c>
      <c r="F11" s="9" t="s">
        <v>87</v>
      </c>
      <c r="G11" s="9" t="s">
        <v>87</v>
      </c>
      <c r="H11" s="9" t="s">
        <v>87</v>
      </c>
    </row>
    <row r="12" spans="1:8" ht="25.2" x14ac:dyDescent="0.3">
      <c r="B12" s="6" t="s">
        <v>638</v>
      </c>
      <c r="C12" s="6" t="s">
        <v>639</v>
      </c>
      <c r="D12" s="6" t="s">
        <v>1621</v>
      </c>
      <c r="E12" s="9" t="s">
        <v>1693</v>
      </c>
      <c r="F12" s="9" t="s">
        <v>1239</v>
      </c>
      <c r="G12" s="9" t="s">
        <v>1225</v>
      </c>
      <c r="H12" s="9" t="s">
        <v>249</v>
      </c>
    </row>
    <row r="13" spans="1:8" ht="25.2" x14ac:dyDescent="0.3">
      <c r="B13" s="6" t="s">
        <v>638</v>
      </c>
      <c r="C13" s="6" t="s">
        <v>639</v>
      </c>
      <c r="D13" s="6" t="s">
        <v>1626</v>
      </c>
      <c r="E13" s="9" t="s">
        <v>1678</v>
      </c>
      <c r="F13" s="9" t="s">
        <v>1920</v>
      </c>
      <c r="G13" s="9" t="s">
        <v>1332</v>
      </c>
      <c r="H13" s="9" t="s">
        <v>202</v>
      </c>
    </row>
    <row r="14" spans="1:8" ht="25.2" x14ac:dyDescent="0.3">
      <c r="B14" s="6" t="s">
        <v>638</v>
      </c>
      <c r="C14" s="6" t="s">
        <v>639</v>
      </c>
      <c r="D14" s="6" t="s">
        <v>1631</v>
      </c>
      <c r="E14" s="9" t="s">
        <v>1582</v>
      </c>
      <c r="F14" s="9" t="s">
        <v>68</v>
      </c>
      <c r="G14" s="9" t="s">
        <v>1020</v>
      </c>
      <c r="H14" s="9" t="s">
        <v>68</v>
      </c>
    </row>
    <row r="15" spans="1:8" ht="25.2" x14ac:dyDescent="0.3">
      <c r="B15" s="6" t="s">
        <v>640</v>
      </c>
      <c r="C15" s="6" t="s">
        <v>641</v>
      </c>
      <c r="D15" s="6" t="s">
        <v>1621</v>
      </c>
      <c r="E15" s="9" t="s">
        <v>1756</v>
      </c>
      <c r="F15" s="9" t="s">
        <v>1921</v>
      </c>
      <c r="G15" s="9" t="s">
        <v>1922</v>
      </c>
      <c r="H15" s="9" t="s">
        <v>213</v>
      </c>
    </row>
    <row r="16" spans="1:8" ht="25.2" x14ac:dyDescent="0.3">
      <c r="B16" s="6" t="s">
        <v>640</v>
      </c>
      <c r="C16" s="6" t="s">
        <v>641</v>
      </c>
      <c r="D16" s="6" t="s">
        <v>1626</v>
      </c>
      <c r="E16" s="9" t="s">
        <v>1751</v>
      </c>
      <c r="F16" s="9" t="s">
        <v>1923</v>
      </c>
      <c r="G16" s="9" t="s">
        <v>1924</v>
      </c>
      <c r="H16" s="9" t="s">
        <v>367</v>
      </c>
    </row>
    <row r="17" spans="2:8" ht="25.2" x14ac:dyDescent="0.3">
      <c r="B17" s="6" t="s">
        <v>640</v>
      </c>
      <c r="C17" s="6" t="s">
        <v>641</v>
      </c>
      <c r="D17" s="6" t="s">
        <v>1631</v>
      </c>
      <c r="E17" s="9" t="s">
        <v>1584</v>
      </c>
      <c r="F17" s="9" t="s">
        <v>1013</v>
      </c>
      <c r="G17" s="9" t="s">
        <v>1013</v>
      </c>
      <c r="H17" s="9" t="s">
        <v>77</v>
      </c>
    </row>
    <row r="18" spans="2:8" ht="25.2" x14ac:dyDescent="0.3">
      <c r="B18" s="6" t="s">
        <v>642</v>
      </c>
      <c r="C18" s="6" t="s">
        <v>643</v>
      </c>
      <c r="D18" s="6" t="s">
        <v>1621</v>
      </c>
      <c r="E18" s="9" t="s">
        <v>1760</v>
      </c>
      <c r="F18" s="9" t="s">
        <v>1761</v>
      </c>
      <c r="G18" s="9" t="s">
        <v>1231</v>
      </c>
      <c r="H18" s="9" t="s">
        <v>1919</v>
      </c>
    </row>
    <row r="19" spans="2:8" ht="25.2" x14ac:dyDescent="0.3">
      <c r="B19" s="6" t="s">
        <v>642</v>
      </c>
      <c r="C19" s="6" t="s">
        <v>643</v>
      </c>
      <c r="D19" s="6" t="s">
        <v>1626</v>
      </c>
      <c r="E19" s="9" t="s">
        <v>1739</v>
      </c>
      <c r="F19" s="9" t="s">
        <v>1925</v>
      </c>
      <c r="G19" s="9" t="s">
        <v>1926</v>
      </c>
      <c r="H19" s="9" t="s">
        <v>1927</v>
      </c>
    </row>
    <row r="20" spans="2:8" ht="25.2" x14ac:dyDescent="0.3">
      <c r="B20" s="6" t="s">
        <v>642</v>
      </c>
      <c r="C20" s="6" t="s">
        <v>643</v>
      </c>
      <c r="D20" s="6" t="s">
        <v>1631</v>
      </c>
      <c r="E20" s="9" t="s">
        <v>1587</v>
      </c>
      <c r="F20" s="9" t="s">
        <v>87</v>
      </c>
      <c r="G20" s="9" t="s">
        <v>87</v>
      </c>
      <c r="H20" s="9" t="s">
        <v>87</v>
      </c>
    </row>
    <row r="21" spans="2:8" ht="25.2" x14ac:dyDescent="0.3">
      <c r="B21" s="6" t="s">
        <v>644</v>
      </c>
      <c r="C21" s="6" t="s">
        <v>645</v>
      </c>
      <c r="D21" s="6" t="s">
        <v>1621</v>
      </c>
      <c r="E21" s="9" t="s">
        <v>1928</v>
      </c>
      <c r="F21" s="9" t="s">
        <v>1929</v>
      </c>
      <c r="G21" s="9" t="s">
        <v>1930</v>
      </c>
      <c r="H21" s="9" t="s">
        <v>647</v>
      </c>
    </row>
    <row r="22" spans="2:8" ht="25.2" x14ac:dyDescent="0.3">
      <c r="B22" s="6" t="s">
        <v>644</v>
      </c>
      <c r="C22" s="6" t="s">
        <v>645</v>
      </c>
      <c r="D22" s="6" t="s">
        <v>1626</v>
      </c>
      <c r="E22" s="9" t="s">
        <v>1928</v>
      </c>
      <c r="F22" s="9" t="s">
        <v>1929</v>
      </c>
      <c r="G22" s="9" t="s">
        <v>1930</v>
      </c>
      <c r="H22" s="9" t="s">
        <v>647</v>
      </c>
    </row>
    <row r="23" spans="2:8" ht="25.2" x14ac:dyDescent="0.3">
      <c r="B23" s="6" t="s">
        <v>644</v>
      </c>
      <c r="C23" s="6" t="s">
        <v>645</v>
      </c>
      <c r="D23" s="6" t="s">
        <v>1631</v>
      </c>
      <c r="E23" s="9" t="s">
        <v>1580</v>
      </c>
      <c r="F23" s="9" t="s">
        <v>51</v>
      </c>
      <c r="G23" s="9" t="s">
        <v>51</v>
      </c>
      <c r="H23" s="9" t="s">
        <v>51</v>
      </c>
    </row>
    <row r="24" spans="2:8" ht="25.2" x14ac:dyDescent="0.3">
      <c r="B24" s="6" t="s">
        <v>648</v>
      </c>
      <c r="C24" s="6" t="s">
        <v>649</v>
      </c>
      <c r="D24" s="6" t="s">
        <v>1621</v>
      </c>
      <c r="E24" s="9" t="s">
        <v>1931</v>
      </c>
      <c r="F24" s="9" t="s">
        <v>1932</v>
      </c>
      <c r="G24" s="9" t="s">
        <v>1933</v>
      </c>
      <c r="H24" s="9" t="s">
        <v>1934</v>
      </c>
    </row>
    <row r="25" spans="2:8" ht="25.2" x14ac:dyDescent="0.3">
      <c r="B25" s="6" t="s">
        <v>648</v>
      </c>
      <c r="C25" s="6" t="s">
        <v>649</v>
      </c>
      <c r="D25" s="6" t="s">
        <v>1626</v>
      </c>
      <c r="E25" s="9" t="s">
        <v>1935</v>
      </c>
      <c r="F25" s="9" t="s">
        <v>1936</v>
      </c>
      <c r="G25" s="9" t="s">
        <v>1937</v>
      </c>
      <c r="H25" s="9" t="s">
        <v>1938</v>
      </c>
    </row>
    <row r="26" spans="2:8" ht="25.2" x14ac:dyDescent="0.3">
      <c r="B26" s="6" t="s">
        <v>648</v>
      </c>
      <c r="C26" s="6" t="s">
        <v>649</v>
      </c>
      <c r="D26" s="6" t="s">
        <v>1631</v>
      </c>
      <c r="E26" s="9" t="s">
        <v>1582</v>
      </c>
      <c r="F26" s="9" t="s">
        <v>68</v>
      </c>
      <c r="G26" s="9" t="s">
        <v>68</v>
      </c>
      <c r="H26" s="9" t="s">
        <v>68</v>
      </c>
    </row>
    <row r="27" spans="2:8" ht="25.2" x14ac:dyDescent="0.3">
      <c r="B27" s="6" t="s">
        <v>652</v>
      </c>
      <c r="C27" s="6" t="s">
        <v>653</v>
      </c>
      <c r="D27" s="6" t="s">
        <v>1621</v>
      </c>
      <c r="E27" s="9" t="s">
        <v>1939</v>
      </c>
      <c r="F27" s="9" t="s">
        <v>1940</v>
      </c>
      <c r="G27" s="9" t="s">
        <v>655</v>
      </c>
      <c r="H27" s="9" t="s">
        <v>655</v>
      </c>
    </row>
    <row r="28" spans="2:8" ht="25.2" x14ac:dyDescent="0.3">
      <c r="B28" s="6" t="s">
        <v>652</v>
      </c>
      <c r="C28" s="6" t="s">
        <v>653</v>
      </c>
      <c r="D28" s="6" t="s">
        <v>1626</v>
      </c>
      <c r="E28" s="9" t="s">
        <v>1756</v>
      </c>
      <c r="F28" s="9" t="s">
        <v>1941</v>
      </c>
      <c r="G28" s="9" t="s">
        <v>213</v>
      </c>
      <c r="H28" s="9" t="s">
        <v>213</v>
      </c>
    </row>
    <row r="29" spans="2:8" ht="25.2" x14ac:dyDescent="0.3">
      <c r="B29" s="6" t="s">
        <v>652</v>
      </c>
      <c r="C29" s="6" t="s">
        <v>653</v>
      </c>
      <c r="D29" s="6" t="s">
        <v>1631</v>
      </c>
      <c r="E29" s="9" t="s">
        <v>1587</v>
      </c>
      <c r="F29" s="9" t="s">
        <v>86</v>
      </c>
      <c r="G29" s="9" t="s">
        <v>87</v>
      </c>
      <c r="H29" s="9" t="s">
        <v>87</v>
      </c>
    </row>
    <row r="30" spans="2:8" ht="25.2" x14ac:dyDescent="0.3">
      <c r="B30" s="6" t="s">
        <v>656</v>
      </c>
      <c r="C30" s="6" t="s">
        <v>657</v>
      </c>
      <c r="D30" s="6" t="s">
        <v>1621</v>
      </c>
      <c r="E30" s="9" t="s">
        <v>1693</v>
      </c>
      <c r="F30" s="9" t="s">
        <v>1942</v>
      </c>
      <c r="G30" s="9" t="s">
        <v>1942</v>
      </c>
      <c r="H30" s="9" t="s">
        <v>249</v>
      </c>
    </row>
    <row r="31" spans="2:8" ht="25.2" x14ac:dyDescent="0.3">
      <c r="B31" s="6" t="s">
        <v>656</v>
      </c>
      <c r="C31" s="6" t="s">
        <v>657</v>
      </c>
      <c r="D31" s="6" t="s">
        <v>1626</v>
      </c>
      <c r="E31" s="9" t="s">
        <v>1705</v>
      </c>
      <c r="F31" s="9" t="s">
        <v>273</v>
      </c>
      <c r="G31" s="9" t="s">
        <v>1328</v>
      </c>
      <c r="H31" s="9" t="s">
        <v>273</v>
      </c>
    </row>
    <row r="32" spans="2:8" ht="25.2" x14ac:dyDescent="0.3">
      <c r="B32" s="6" t="s">
        <v>656</v>
      </c>
      <c r="C32" s="6" t="s">
        <v>657</v>
      </c>
      <c r="D32" s="6" t="s">
        <v>1631</v>
      </c>
      <c r="E32" s="9" t="s">
        <v>1683</v>
      </c>
      <c r="F32" s="9" t="s">
        <v>1007</v>
      </c>
      <c r="G32" s="9" t="s">
        <v>211</v>
      </c>
      <c r="H32" s="9" t="s">
        <v>211</v>
      </c>
    </row>
    <row r="33" spans="2:8" ht="25.2" x14ac:dyDescent="0.3">
      <c r="B33" s="6" t="s">
        <v>658</v>
      </c>
      <c r="C33" s="6" t="s">
        <v>659</v>
      </c>
      <c r="D33" s="6" t="s">
        <v>1621</v>
      </c>
      <c r="E33" s="9" t="s">
        <v>1756</v>
      </c>
      <c r="F33" s="9" t="s">
        <v>1943</v>
      </c>
      <c r="G33" s="9" t="s">
        <v>213</v>
      </c>
      <c r="H33" s="9" t="s">
        <v>213</v>
      </c>
    </row>
    <row r="34" spans="2:8" ht="25.2" x14ac:dyDescent="0.3">
      <c r="B34" s="6" t="s">
        <v>658</v>
      </c>
      <c r="C34" s="6" t="s">
        <v>659</v>
      </c>
      <c r="D34" s="6" t="s">
        <v>1626</v>
      </c>
      <c r="E34" s="9" t="s">
        <v>1853</v>
      </c>
      <c r="F34" s="9" t="s">
        <v>406</v>
      </c>
      <c r="G34" s="9" t="s">
        <v>406</v>
      </c>
      <c r="H34" s="9" t="s">
        <v>406</v>
      </c>
    </row>
    <row r="35" spans="2:8" ht="25.2" x14ac:dyDescent="0.3">
      <c r="B35" s="6" t="s">
        <v>658</v>
      </c>
      <c r="C35" s="6" t="s">
        <v>659</v>
      </c>
      <c r="D35" s="6" t="s">
        <v>1631</v>
      </c>
      <c r="E35" s="9" t="s">
        <v>1586</v>
      </c>
      <c r="F35" s="9" t="s">
        <v>1019</v>
      </c>
      <c r="G35" s="9" t="s">
        <v>83</v>
      </c>
      <c r="H35" s="9" t="s">
        <v>83</v>
      </c>
    </row>
    <row r="36" spans="2:8" ht="25.2" x14ac:dyDescent="0.3">
      <c r="B36" s="6" t="s">
        <v>660</v>
      </c>
      <c r="C36" s="6" t="s">
        <v>661</v>
      </c>
      <c r="D36" s="6" t="s">
        <v>1621</v>
      </c>
      <c r="E36" s="9" t="s">
        <v>1928</v>
      </c>
      <c r="F36" s="9" t="s">
        <v>1944</v>
      </c>
      <c r="G36" s="9" t="s">
        <v>1944</v>
      </c>
      <c r="H36" s="9" t="s">
        <v>647</v>
      </c>
    </row>
    <row r="37" spans="2:8" ht="25.2" x14ac:dyDescent="0.3">
      <c r="B37" s="6" t="s">
        <v>660</v>
      </c>
      <c r="C37" s="6" t="s">
        <v>661</v>
      </c>
      <c r="D37" s="6" t="s">
        <v>1626</v>
      </c>
      <c r="E37" s="9" t="s">
        <v>1945</v>
      </c>
      <c r="F37" s="9" t="s">
        <v>1946</v>
      </c>
      <c r="G37" s="9" t="s">
        <v>1946</v>
      </c>
      <c r="H37" s="9" t="s">
        <v>554</v>
      </c>
    </row>
    <row r="38" spans="2:8" ht="25.2" x14ac:dyDescent="0.3">
      <c r="B38" s="6" t="s">
        <v>660</v>
      </c>
      <c r="C38" s="6" t="s">
        <v>661</v>
      </c>
      <c r="D38" s="6" t="s">
        <v>1631</v>
      </c>
      <c r="E38" s="9" t="s">
        <v>1614</v>
      </c>
      <c r="F38" s="9" t="s">
        <v>156</v>
      </c>
      <c r="G38" s="9" t="s">
        <v>156</v>
      </c>
      <c r="H38" s="9" t="s">
        <v>156</v>
      </c>
    </row>
    <row r="39" spans="2:8" ht="25.2" x14ac:dyDescent="0.3">
      <c r="B39" s="6" t="s">
        <v>662</v>
      </c>
      <c r="C39" s="6" t="s">
        <v>663</v>
      </c>
      <c r="D39" s="6" t="s">
        <v>1621</v>
      </c>
      <c r="E39" s="9" t="s">
        <v>1636</v>
      </c>
      <c r="F39" s="9" t="s">
        <v>1638</v>
      </c>
      <c r="G39" s="9" t="s">
        <v>1638</v>
      </c>
      <c r="H39" s="9" t="s">
        <v>665</v>
      </c>
    </row>
    <row r="40" spans="2:8" ht="25.2" x14ac:dyDescent="0.3">
      <c r="B40" s="6" t="s">
        <v>662</v>
      </c>
      <c r="C40" s="6" t="s">
        <v>663</v>
      </c>
      <c r="D40" s="6" t="s">
        <v>1626</v>
      </c>
      <c r="E40" s="9" t="s">
        <v>1643</v>
      </c>
      <c r="F40" s="9" t="s">
        <v>1297</v>
      </c>
      <c r="G40" s="9" t="s">
        <v>1297</v>
      </c>
      <c r="H40" s="9" t="s">
        <v>494</v>
      </c>
    </row>
    <row r="41" spans="2:8" ht="25.2" x14ac:dyDescent="0.3">
      <c r="B41" s="6" t="s">
        <v>662</v>
      </c>
      <c r="C41" s="6" t="s">
        <v>663</v>
      </c>
      <c r="D41" s="6" t="s">
        <v>1631</v>
      </c>
      <c r="E41" s="9" t="s">
        <v>1586</v>
      </c>
      <c r="F41" s="9" t="s">
        <v>83</v>
      </c>
      <c r="G41" s="9" t="s">
        <v>83</v>
      </c>
      <c r="H41" s="9" t="s">
        <v>83</v>
      </c>
    </row>
  </sheetData>
  <mergeCells count="5">
    <mergeCell ref="B4:B5"/>
    <mergeCell ref="C4:C5"/>
    <mergeCell ref="D4:D5"/>
    <mergeCell ref="E4:E5"/>
    <mergeCell ref="F4:H4"/>
  </mergeCells>
  <pageMargins left="0.7" right="0.7" top="0.75" bottom="0.75" header="0.3" footer="0.3"/>
  <pageSetup paperSize="9" orientation="portrait" horizontalDpi="300" verticalDpi="300"/>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1-000000000000}">
  <dimension ref="A1:G10"/>
  <sheetViews>
    <sheetView workbookViewId="0"/>
  </sheetViews>
  <sheetFormatPr baseColWidth="10" defaultRowHeight="14.4" x14ac:dyDescent="0.3"/>
  <cols>
    <col min="2" max="2" width="9.6640625" customWidth="1"/>
    <col min="3" max="3" width="76.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TX-MKU'!A1", "Zurück")</f>
        <v>Zurück</v>
      </c>
    </row>
    <row r="3" spans="1:7" x14ac:dyDescent="0.3">
      <c r="B3" s="7" t="s">
        <v>1864</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431</v>
      </c>
      <c r="C6" s="6" t="s">
        <v>432</v>
      </c>
      <c r="D6" s="9" t="s">
        <v>1614</v>
      </c>
      <c r="E6" s="9" t="s">
        <v>1685</v>
      </c>
      <c r="F6" s="9" t="s">
        <v>1862</v>
      </c>
      <c r="G6" s="9" t="s">
        <v>1863</v>
      </c>
    </row>
    <row r="7" spans="1:7" ht="25.2" x14ac:dyDescent="0.3">
      <c r="B7" s="12" t="s">
        <v>433</v>
      </c>
      <c r="C7" s="12" t="s">
        <v>434</v>
      </c>
      <c r="D7" s="13" t="s">
        <v>1586</v>
      </c>
      <c r="E7" s="13" t="s">
        <v>1019</v>
      </c>
      <c r="F7" s="13" t="s">
        <v>83</v>
      </c>
      <c r="G7" s="13" t="s">
        <v>1019</v>
      </c>
    </row>
    <row r="8" spans="1:7" ht="25.2" x14ac:dyDescent="0.3">
      <c r="B8" s="6" t="s">
        <v>435</v>
      </c>
      <c r="C8" s="6" t="s">
        <v>436</v>
      </c>
      <c r="D8" s="9" t="s">
        <v>1584</v>
      </c>
      <c r="E8" s="9" t="s">
        <v>1860</v>
      </c>
      <c r="F8" s="9" t="s">
        <v>77</v>
      </c>
      <c r="G8" s="9" t="s">
        <v>1013</v>
      </c>
    </row>
    <row r="9" spans="1:7" ht="25.2" x14ac:dyDescent="0.3">
      <c r="B9" s="12" t="s">
        <v>437</v>
      </c>
      <c r="C9" s="12" t="s">
        <v>438</v>
      </c>
      <c r="D9" s="13" t="s">
        <v>1683</v>
      </c>
      <c r="E9" s="13" t="s">
        <v>211</v>
      </c>
      <c r="F9" s="13" t="s">
        <v>211</v>
      </c>
      <c r="G9" s="13" t="s">
        <v>1007</v>
      </c>
    </row>
    <row r="10" spans="1:7" ht="25.2" x14ac:dyDescent="0.3">
      <c r="B10" s="6" t="s">
        <v>439</v>
      </c>
      <c r="C10" s="6" t="s">
        <v>440</v>
      </c>
      <c r="D10" s="9" t="s">
        <v>1683</v>
      </c>
      <c r="E10" s="9" t="s">
        <v>211</v>
      </c>
      <c r="F10" s="9" t="s">
        <v>211</v>
      </c>
      <c r="G10" s="9" t="s">
        <v>211</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TX-MKU'!A1", "Zurück")</f>
        <v>Zurück</v>
      </c>
    </row>
  </sheetData>
  <pageMargins left="0.7" right="0.7" top="0.75" bottom="0.75" header="0.3" footer="0.3"/>
  <pageSetup paperSize="9" orientation="portrait" horizontalDpi="300" verticalDpi="300"/>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1-000000000000}">
  <dimension ref="A1:F11"/>
  <sheetViews>
    <sheetView workbookViewId="0"/>
  </sheetViews>
  <sheetFormatPr baseColWidth="10" defaultRowHeight="14.4" x14ac:dyDescent="0.3"/>
  <cols>
    <col min="2" max="2" width="9.6640625" customWidth="1"/>
    <col min="3" max="3" width="83"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TX-MKU'!A1", "Zurück")</f>
        <v>Zurück</v>
      </c>
    </row>
    <row r="3" spans="1:6" x14ac:dyDescent="0.3">
      <c r="B3" s="7" t="s">
        <v>2313</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74</v>
      </c>
      <c r="C7" s="6" t="s">
        <v>75</v>
      </c>
      <c r="D7" s="9" t="s">
        <v>1584</v>
      </c>
      <c r="E7" s="9" t="s">
        <v>77</v>
      </c>
      <c r="F7" s="9" t="s">
        <v>77</v>
      </c>
    </row>
    <row r="8" spans="1:6" ht="25.2" x14ac:dyDescent="0.3">
      <c r="B8" s="6" t="s">
        <v>78</v>
      </c>
      <c r="C8" s="6" t="s">
        <v>79</v>
      </c>
      <c r="D8" s="9" t="s">
        <v>1580</v>
      </c>
      <c r="E8" s="9" t="s">
        <v>51</v>
      </c>
      <c r="F8" s="9" t="s">
        <v>51</v>
      </c>
    </row>
    <row r="9" spans="1:6" x14ac:dyDescent="0.3">
      <c r="B9" s="23" t="s">
        <v>40</v>
      </c>
      <c r="C9" s="23"/>
      <c r="D9" s="29"/>
      <c r="E9" s="29"/>
      <c r="F9" s="29"/>
    </row>
    <row r="10" spans="1:6" ht="25.2" x14ac:dyDescent="0.3">
      <c r="B10" s="6" t="s">
        <v>80</v>
      </c>
      <c r="C10" s="6" t="s">
        <v>81</v>
      </c>
      <c r="D10" s="9" t="s">
        <v>1586</v>
      </c>
      <c r="E10" s="9" t="s">
        <v>83</v>
      </c>
      <c r="F10" s="9" t="s">
        <v>1019</v>
      </c>
    </row>
    <row r="11" spans="1:6" ht="25.2" x14ac:dyDescent="0.3">
      <c r="B11" s="6" t="s">
        <v>84</v>
      </c>
      <c r="C11" s="6" t="s">
        <v>85</v>
      </c>
      <c r="D11" s="9" t="s">
        <v>1587</v>
      </c>
      <c r="E11" s="9" t="s">
        <v>87</v>
      </c>
      <c r="F11" s="9" t="s">
        <v>87</v>
      </c>
    </row>
  </sheetData>
  <mergeCells count="6">
    <mergeCell ref="B9:F9"/>
    <mergeCell ref="B4:B5"/>
    <mergeCell ref="C4:C5"/>
    <mergeCell ref="D4:D5"/>
    <mergeCell ref="E4:F4"/>
    <mergeCell ref="B6:F6"/>
  </mergeCells>
  <pageMargins left="0.7" right="0.7" top="0.75" bottom="0.75" header="0.3" footer="0.3"/>
  <pageSetup paperSize="9" orientation="portrait" horizontalDpi="300" verticalDpi="300"/>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TX-MKU'!A1", "Zurück")</f>
        <v>Zurück</v>
      </c>
    </row>
  </sheetData>
  <pageMargins left="0.7" right="0.7" top="0.75" bottom="0.75" header="0.3" footer="0.3"/>
  <pageSetup paperSize="9" orientation="portrait" horizontalDpi="300" verticalDpi="300"/>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1-000000000000}">
  <dimension ref="A1:H10"/>
  <sheetViews>
    <sheetView workbookViewId="0"/>
  </sheetViews>
  <sheetFormatPr baseColWidth="10" defaultRowHeight="14.4" x14ac:dyDescent="0.3"/>
  <cols>
    <col min="2" max="2" width="9.6640625" customWidth="1"/>
    <col min="3" max="3" width="76.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TX-MKU'!A1", "Zurück")</f>
        <v>Zurück</v>
      </c>
    </row>
    <row r="3" spans="1:8" x14ac:dyDescent="0.3">
      <c r="B3" s="7" t="s">
        <v>2453</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431</v>
      </c>
      <c r="C6" s="6" t="s">
        <v>432</v>
      </c>
      <c r="D6" s="9" t="s">
        <v>1614</v>
      </c>
      <c r="E6" s="9" t="s">
        <v>156</v>
      </c>
      <c r="F6" s="9" t="s">
        <v>1615</v>
      </c>
      <c r="G6" s="9" t="s">
        <v>156</v>
      </c>
      <c r="H6" s="9" t="s">
        <v>1615</v>
      </c>
    </row>
    <row r="7" spans="1:8" ht="25.2" x14ac:dyDescent="0.3">
      <c r="B7" s="12" t="s">
        <v>433</v>
      </c>
      <c r="C7" s="12" t="s">
        <v>434</v>
      </c>
      <c r="D7" s="13" t="s">
        <v>1586</v>
      </c>
      <c r="E7" s="13" t="s">
        <v>83</v>
      </c>
      <c r="F7" s="13" t="s">
        <v>83</v>
      </c>
      <c r="G7" s="13" t="s">
        <v>83</v>
      </c>
      <c r="H7" s="13" t="s">
        <v>83</v>
      </c>
    </row>
    <row r="8" spans="1:8" ht="25.2" x14ac:dyDescent="0.3">
      <c r="B8" s="6" t="s">
        <v>435</v>
      </c>
      <c r="C8" s="6" t="s">
        <v>436</v>
      </c>
      <c r="D8" s="9" t="s">
        <v>1584</v>
      </c>
      <c r="E8" s="9" t="s">
        <v>77</v>
      </c>
      <c r="F8" s="9" t="s">
        <v>1860</v>
      </c>
      <c r="G8" s="9" t="s">
        <v>77</v>
      </c>
      <c r="H8" s="9" t="s">
        <v>77</v>
      </c>
    </row>
    <row r="9" spans="1:8" ht="25.2" x14ac:dyDescent="0.3">
      <c r="B9" s="12" t="s">
        <v>437</v>
      </c>
      <c r="C9" s="12" t="s">
        <v>438</v>
      </c>
      <c r="D9" s="13" t="s">
        <v>1683</v>
      </c>
      <c r="E9" s="13" t="s">
        <v>211</v>
      </c>
      <c r="F9" s="13" t="s">
        <v>211</v>
      </c>
      <c r="G9" s="13" t="s">
        <v>211</v>
      </c>
      <c r="H9" s="13" t="s">
        <v>1007</v>
      </c>
    </row>
    <row r="10" spans="1:8" ht="25.2" x14ac:dyDescent="0.3">
      <c r="B10" s="6" t="s">
        <v>439</v>
      </c>
      <c r="C10" s="6" t="s">
        <v>440</v>
      </c>
      <c r="D10" s="9" t="s">
        <v>1683</v>
      </c>
      <c r="E10" s="9" t="s">
        <v>211</v>
      </c>
      <c r="F10" s="9" t="s">
        <v>211</v>
      </c>
      <c r="G10" s="9" t="s">
        <v>211</v>
      </c>
      <c r="H10" s="9" t="s">
        <v>1008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TX-MKU'!A1", "Zurück")</f>
        <v>Zurück</v>
      </c>
    </row>
  </sheetData>
  <pageMargins left="0.7" right="0.7" top="0.75" bottom="0.75" header="0.3" footer="0.3"/>
  <pageSetup paperSize="9" orientation="portrait" horizontalDpi="300" verticalDpi="300"/>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1-000000000000}">
  <dimension ref="A1:E11"/>
  <sheetViews>
    <sheetView workbookViewId="0"/>
  </sheetViews>
  <sheetFormatPr baseColWidth="10" defaultRowHeight="14.4" x14ac:dyDescent="0.3"/>
  <cols>
    <col min="2" max="2" width="9.6640625" customWidth="1"/>
    <col min="3" max="3" width="83"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TX-MKU'!A1", "Zurück")</f>
        <v>Zurück</v>
      </c>
    </row>
    <row r="3" spans="1:5" x14ac:dyDescent="0.3">
      <c r="B3" s="7" t="s">
        <v>2913</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74</v>
      </c>
      <c r="C7" s="6" t="s">
        <v>75</v>
      </c>
      <c r="D7" s="9" t="s">
        <v>1584</v>
      </c>
      <c r="E7" s="9" t="s">
        <v>1585</v>
      </c>
    </row>
    <row r="8" spans="1:5" ht="25.2" x14ac:dyDescent="0.3">
      <c r="B8" s="6" t="s">
        <v>78</v>
      </c>
      <c r="C8" s="6" t="s">
        <v>79</v>
      </c>
      <c r="D8" s="9" t="s">
        <v>1580</v>
      </c>
      <c r="E8" s="9" t="s">
        <v>51</v>
      </c>
    </row>
    <row r="9" spans="1:5" x14ac:dyDescent="0.3">
      <c r="B9" s="23" t="s">
        <v>40</v>
      </c>
      <c r="C9" s="23"/>
      <c r="D9" s="29"/>
      <c r="E9" s="29"/>
    </row>
    <row r="10" spans="1:5" ht="25.2" x14ac:dyDescent="0.3">
      <c r="B10" s="6" t="s">
        <v>80</v>
      </c>
      <c r="C10" s="6" t="s">
        <v>81</v>
      </c>
      <c r="D10" s="9" t="s">
        <v>1586</v>
      </c>
      <c r="E10" s="9" t="s">
        <v>83</v>
      </c>
    </row>
    <row r="11" spans="1:5" ht="25.2" x14ac:dyDescent="0.3">
      <c r="B11" s="6" t="s">
        <v>84</v>
      </c>
      <c r="C11" s="6" t="s">
        <v>85</v>
      </c>
      <c r="D11" s="9" t="s">
        <v>1587</v>
      </c>
      <c r="E11" s="9" t="s">
        <v>87</v>
      </c>
    </row>
  </sheetData>
  <mergeCells count="5">
    <mergeCell ref="B4:B5"/>
    <mergeCell ref="C4:C5"/>
    <mergeCell ref="D4:D5"/>
    <mergeCell ref="B6:E6"/>
    <mergeCell ref="B9:E9"/>
  </mergeCells>
  <pageMargins left="0.7" right="0.7" top="0.75" bottom="0.75" header="0.3" footer="0.3"/>
  <pageSetup paperSize="9" orientation="portrait" horizontalDpi="300" verticalDpi="300"/>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TX-MKU'!A1", "Zurück")</f>
        <v>Zurück</v>
      </c>
    </row>
  </sheetData>
  <pageMargins left="0.7" right="0.7" top="0.75" bottom="0.75" header="0.3" footer="0.3"/>
  <pageSetup paperSize="9" orientation="portrait" horizontalDpi="300" verticalDpi="300"/>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1-000000000000}">
  <dimension ref="A1:H10"/>
  <sheetViews>
    <sheetView workbookViewId="0"/>
  </sheetViews>
  <sheetFormatPr baseColWidth="10" defaultRowHeight="14.4" x14ac:dyDescent="0.3"/>
  <cols>
    <col min="2" max="2" width="9.6640625" customWidth="1"/>
    <col min="3" max="3" width="76.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TX-MKU'!A1", "Zurück")</f>
        <v>Zurück</v>
      </c>
    </row>
    <row r="3" spans="1:8" x14ac:dyDescent="0.3">
      <c r="B3" s="7" t="s">
        <v>3013</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431</v>
      </c>
      <c r="C6" s="6" t="s">
        <v>432</v>
      </c>
      <c r="D6" s="9" t="s">
        <v>1614</v>
      </c>
      <c r="E6" s="9" t="s">
        <v>156</v>
      </c>
      <c r="F6" s="9" t="s">
        <v>156</v>
      </c>
      <c r="G6" s="9" t="s">
        <v>156</v>
      </c>
      <c r="H6" s="9" t="s">
        <v>156</v>
      </c>
    </row>
    <row r="7" spans="1:8" ht="25.2" x14ac:dyDescent="0.3">
      <c r="B7" s="12" t="s">
        <v>433</v>
      </c>
      <c r="C7" s="12" t="s">
        <v>434</v>
      </c>
      <c r="D7" s="13" t="s">
        <v>1586</v>
      </c>
      <c r="E7" s="13" t="s">
        <v>83</v>
      </c>
      <c r="F7" s="13" t="s">
        <v>83</v>
      </c>
      <c r="G7" s="13" t="s">
        <v>83</v>
      </c>
      <c r="H7" s="13" t="s">
        <v>83</v>
      </c>
    </row>
    <row r="8" spans="1:8" ht="25.2" x14ac:dyDescent="0.3">
      <c r="B8" s="6" t="s">
        <v>435</v>
      </c>
      <c r="C8" s="6" t="s">
        <v>436</v>
      </c>
      <c r="D8" s="9" t="s">
        <v>1584</v>
      </c>
      <c r="E8" s="9" t="s">
        <v>77</v>
      </c>
      <c r="F8" s="9" t="s">
        <v>77</v>
      </c>
      <c r="G8" s="9" t="s">
        <v>77</v>
      </c>
      <c r="H8" s="9" t="s">
        <v>77</v>
      </c>
    </row>
    <row r="9" spans="1:8" ht="25.2" x14ac:dyDescent="0.3">
      <c r="B9" s="12" t="s">
        <v>437</v>
      </c>
      <c r="C9" s="12" t="s">
        <v>438</v>
      </c>
      <c r="D9" s="13" t="s">
        <v>1683</v>
      </c>
      <c r="E9" s="13" t="s">
        <v>211</v>
      </c>
      <c r="F9" s="13" t="s">
        <v>211</v>
      </c>
      <c r="G9" s="13" t="s">
        <v>211</v>
      </c>
      <c r="H9" s="13" t="s">
        <v>211</v>
      </c>
    </row>
    <row r="10" spans="1:8" ht="25.2" x14ac:dyDescent="0.3">
      <c r="B10" s="6" t="s">
        <v>439</v>
      </c>
      <c r="C10" s="6" t="s">
        <v>440</v>
      </c>
      <c r="D10" s="9" t="s">
        <v>1683</v>
      </c>
      <c r="E10" s="9" t="s">
        <v>211</v>
      </c>
      <c r="F10" s="9" t="s">
        <v>211</v>
      </c>
      <c r="G10" s="9" t="s">
        <v>1007</v>
      </c>
      <c r="H10" s="9" t="s">
        <v>211</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TX-MKU'!A1", "Zurück")</f>
        <v>Zurück</v>
      </c>
    </row>
  </sheetData>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26"/>
  <sheetViews>
    <sheetView workbookViewId="0"/>
  </sheetViews>
  <sheetFormatPr baseColWidth="10" defaultRowHeight="14.4" x14ac:dyDescent="0.3"/>
  <cols>
    <col min="2" max="2" width="9.6640625" customWidth="1"/>
    <col min="3" max="3" width="103.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PCI'!A1", "Zurück")</f>
        <v>Zurück</v>
      </c>
    </row>
    <row r="3" spans="1:5" x14ac:dyDescent="0.3">
      <c r="B3" s="7" t="s">
        <v>2160</v>
      </c>
    </row>
    <row r="4" spans="1:5" x14ac:dyDescent="0.3">
      <c r="B4" s="3" t="s">
        <v>35</v>
      </c>
      <c r="C4" s="4" t="s">
        <v>394</v>
      </c>
      <c r="D4" s="3" t="s">
        <v>1765</v>
      </c>
      <c r="E4" s="4" t="s">
        <v>1101</v>
      </c>
    </row>
    <row r="5" spans="1:5" ht="226.8" x14ac:dyDescent="0.3">
      <c r="B5" s="5" t="s">
        <v>634</v>
      </c>
      <c r="C5" s="6" t="s">
        <v>635</v>
      </c>
      <c r="D5" s="5" t="s">
        <v>6</v>
      </c>
      <c r="E5" s="6" t="s">
        <v>2141</v>
      </c>
    </row>
    <row r="6" spans="1:5" x14ac:dyDescent="0.3">
      <c r="B6" s="18" t="s">
        <v>634</v>
      </c>
      <c r="C6" s="12" t="s">
        <v>635</v>
      </c>
      <c r="D6" s="18" t="s">
        <v>12</v>
      </c>
      <c r="E6" s="12" t="s">
        <v>2142</v>
      </c>
    </row>
    <row r="7" spans="1:5" ht="409.6" x14ac:dyDescent="0.3">
      <c r="B7" s="5" t="s">
        <v>636</v>
      </c>
      <c r="C7" s="6" t="s">
        <v>637</v>
      </c>
      <c r="D7" s="5" t="s">
        <v>6</v>
      </c>
      <c r="E7" s="6" t="s">
        <v>2143</v>
      </c>
    </row>
    <row r="8" spans="1:5" ht="37.799999999999997" x14ac:dyDescent="0.3">
      <c r="B8" s="18" t="s">
        <v>638</v>
      </c>
      <c r="C8" s="12" t="s">
        <v>639</v>
      </c>
      <c r="D8" s="18" t="s">
        <v>6</v>
      </c>
      <c r="E8" s="12" t="s">
        <v>2144</v>
      </c>
    </row>
    <row r="9" spans="1:5" x14ac:dyDescent="0.3">
      <c r="B9" s="5" t="s">
        <v>638</v>
      </c>
      <c r="C9" s="6" t="s">
        <v>639</v>
      </c>
      <c r="D9" s="5" t="s">
        <v>9</v>
      </c>
      <c r="E9" s="6" t="s">
        <v>1793</v>
      </c>
    </row>
    <row r="10" spans="1:5" ht="409.6" x14ac:dyDescent="0.3">
      <c r="B10" s="18" t="s">
        <v>640</v>
      </c>
      <c r="C10" s="12" t="s">
        <v>641</v>
      </c>
      <c r="D10" s="18" t="s">
        <v>6</v>
      </c>
      <c r="E10" s="12" t="s">
        <v>2145</v>
      </c>
    </row>
    <row r="11" spans="1:5" ht="50.4" x14ac:dyDescent="0.3">
      <c r="B11" s="5" t="s">
        <v>640</v>
      </c>
      <c r="C11" s="6" t="s">
        <v>641</v>
      </c>
      <c r="D11" s="5" t="s">
        <v>9</v>
      </c>
      <c r="E11" s="6" t="s">
        <v>2146</v>
      </c>
    </row>
    <row r="12" spans="1:5" ht="113.4" x14ac:dyDescent="0.3">
      <c r="B12" s="18" t="s">
        <v>642</v>
      </c>
      <c r="C12" s="12" t="s">
        <v>643</v>
      </c>
      <c r="D12" s="18" t="s">
        <v>6</v>
      </c>
      <c r="E12" s="12" t="s">
        <v>2147</v>
      </c>
    </row>
    <row r="13" spans="1:5" ht="25.2" x14ac:dyDescent="0.3">
      <c r="B13" s="5" t="s">
        <v>642</v>
      </c>
      <c r="C13" s="6" t="s">
        <v>643</v>
      </c>
      <c r="D13" s="5" t="s">
        <v>9</v>
      </c>
      <c r="E13" s="6" t="s">
        <v>2148</v>
      </c>
    </row>
    <row r="14" spans="1:5" ht="37.799999999999997" x14ac:dyDescent="0.3">
      <c r="B14" s="18" t="s">
        <v>642</v>
      </c>
      <c r="C14" s="12" t="s">
        <v>643</v>
      </c>
      <c r="D14" s="18" t="s">
        <v>12</v>
      </c>
      <c r="E14" s="12" t="s">
        <v>2149</v>
      </c>
    </row>
    <row r="15" spans="1:5" ht="409.6" x14ac:dyDescent="0.3">
      <c r="B15" s="5" t="s">
        <v>644</v>
      </c>
      <c r="C15" s="6" t="s">
        <v>645</v>
      </c>
      <c r="D15" s="5" t="s">
        <v>6</v>
      </c>
      <c r="E15" s="6" t="s">
        <v>2150</v>
      </c>
    </row>
    <row r="16" spans="1:5" ht="25.2" x14ac:dyDescent="0.3">
      <c r="B16" s="18" t="s">
        <v>644</v>
      </c>
      <c r="C16" s="12" t="s">
        <v>645</v>
      </c>
      <c r="D16" s="18" t="s">
        <v>9</v>
      </c>
      <c r="E16" s="12" t="s">
        <v>2148</v>
      </c>
    </row>
    <row r="17" spans="2:5" ht="75.599999999999994" x14ac:dyDescent="0.3">
      <c r="B17" s="5" t="s">
        <v>648</v>
      </c>
      <c r="C17" s="6" t="s">
        <v>649</v>
      </c>
      <c r="D17" s="5" t="s">
        <v>6</v>
      </c>
      <c r="E17" s="6" t="s">
        <v>2151</v>
      </c>
    </row>
    <row r="18" spans="2:5" ht="37.799999999999997" x14ac:dyDescent="0.3">
      <c r="B18" s="18" t="s">
        <v>648</v>
      </c>
      <c r="C18" s="12" t="s">
        <v>649</v>
      </c>
      <c r="D18" s="18" t="s">
        <v>9</v>
      </c>
      <c r="E18" s="12" t="s">
        <v>2152</v>
      </c>
    </row>
    <row r="19" spans="2:5" x14ac:dyDescent="0.3">
      <c r="B19" s="5" t="s">
        <v>648</v>
      </c>
      <c r="C19" s="6" t="s">
        <v>649</v>
      </c>
      <c r="D19" s="5" t="s">
        <v>12</v>
      </c>
      <c r="E19" s="6" t="s">
        <v>2153</v>
      </c>
    </row>
    <row r="20" spans="2:5" ht="226.8" x14ac:dyDescent="0.3">
      <c r="B20" s="18" t="s">
        <v>652</v>
      </c>
      <c r="C20" s="12" t="s">
        <v>653</v>
      </c>
      <c r="D20" s="18" t="s">
        <v>6</v>
      </c>
      <c r="E20" s="12" t="s">
        <v>2154</v>
      </c>
    </row>
    <row r="21" spans="2:5" x14ac:dyDescent="0.3">
      <c r="B21" s="5" t="s">
        <v>656</v>
      </c>
      <c r="C21" s="6" t="s">
        <v>657</v>
      </c>
      <c r="D21" s="5" t="s">
        <v>6</v>
      </c>
      <c r="E21" s="6" t="s">
        <v>2155</v>
      </c>
    </row>
    <row r="22" spans="2:5" x14ac:dyDescent="0.3">
      <c r="B22" s="18" t="s">
        <v>658</v>
      </c>
      <c r="C22" s="12" t="s">
        <v>659</v>
      </c>
      <c r="D22" s="18" t="s">
        <v>6</v>
      </c>
      <c r="E22" s="12" t="s">
        <v>2156</v>
      </c>
    </row>
    <row r="23" spans="2:5" ht="25.2" x14ac:dyDescent="0.3">
      <c r="B23" s="5" t="s">
        <v>660</v>
      </c>
      <c r="C23" s="6" t="s">
        <v>661</v>
      </c>
      <c r="D23" s="5" t="s">
        <v>6</v>
      </c>
      <c r="E23" s="6" t="s">
        <v>2157</v>
      </c>
    </row>
    <row r="24" spans="2:5" x14ac:dyDescent="0.3">
      <c r="B24" s="18" t="s">
        <v>660</v>
      </c>
      <c r="C24" s="12" t="s">
        <v>661</v>
      </c>
      <c r="D24" s="18" t="s">
        <v>9</v>
      </c>
      <c r="E24" s="12" t="s">
        <v>2158</v>
      </c>
    </row>
    <row r="25" spans="2:5" ht="25.2" x14ac:dyDescent="0.3">
      <c r="B25" s="5" t="s">
        <v>662</v>
      </c>
      <c r="C25" s="6" t="s">
        <v>663</v>
      </c>
      <c r="D25" s="5" t="s">
        <v>6</v>
      </c>
      <c r="E25" s="6" t="s">
        <v>2157</v>
      </c>
    </row>
    <row r="26" spans="2:5" x14ac:dyDescent="0.3">
      <c r="B26" s="18" t="s">
        <v>662</v>
      </c>
      <c r="C26" s="12" t="s">
        <v>663</v>
      </c>
      <c r="D26" s="18" t="s">
        <v>9</v>
      </c>
      <c r="E26" s="12" t="s">
        <v>2159</v>
      </c>
    </row>
  </sheetData>
  <pageMargins left="0.7" right="0.7" top="0.75" bottom="0.75" header="0.3" footer="0.3"/>
  <pageSetup paperSize="9" orientation="portrait" horizontalDpi="300" verticalDpi="300"/>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1-000000000000}">
  <dimension ref="A1:G10"/>
  <sheetViews>
    <sheetView workbookViewId="0"/>
  </sheetViews>
  <sheetFormatPr baseColWidth="10" defaultRowHeight="14.4" x14ac:dyDescent="0.3"/>
  <cols>
    <col min="2" max="2" width="9.6640625" customWidth="1"/>
    <col min="3" max="3" width="76.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TX-MKU'!A1", "Zurück")</f>
        <v>Zurück</v>
      </c>
    </row>
    <row r="3" spans="1:7" x14ac:dyDescent="0.3">
      <c r="B3" s="7" t="s">
        <v>3327</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431</v>
      </c>
      <c r="C6" s="6" t="s">
        <v>432</v>
      </c>
      <c r="D6" s="9" t="s">
        <v>54</v>
      </c>
      <c r="E6" s="9" t="s">
        <v>83</v>
      </c>
      <c r="F6" s="9" t="s">
        <v>54</v>
      </c>
      <c r="G6" s="9" t="s">
        <v>83</v>
      </c>
    </row>
    <row r="7" spans="1:7" ht="25.2" x14ac:dyDescent="0.3">
      <c r="B7" s="12" t="s">
        <v>433</v>
      </c>
      <c r="C7" s="12" t="s">
        <v>434</v>
      </c>
      <c r="D7" s="13" t="s">
        <v>83</v>
      </c>
      <c r="E7" s="13" t="s">
        <v>51</v>
      </c>
      <c r="F7" s="13" t="s">
        <v>83</v>
      </c>
      <c r="G7" s="13" t="s">
        <v>51</v>
      </c>
    </row>
    <row r="8" spans="1:7" ht="25.2" x14ac:dyDescent="0.3">
      <c r="B8" s="6" t="s">
        <v>435</v>
      </c>
      <c r="C8" s="6" t="s">
        <v>436</v>
      </c>
      <c r="D8" s="9" t="s">
        <v>211</v>
      </c>
      <c r="E8" s="9" t="s">
        <v>87</v>
      </c>
      <c r="F8" s="9" t="s">
        <v>211</v>
      </c>
      <c r="G8" s="9" t="s">
        <v>87</v>
      </c>
    </row>
    <row r="9" spans="1:7" ht="25.2" x14ac:dyDescent="0.3">
      <c r="B9" s="12" t="s">
        <v>437</v>
      </c>
      <c r="C9" s="12" t="s">
        <v>438</v>
      </c>
      <c r="D9" s="13" t="s">
        <v>87</v>
      </c>
      <c r="E9" s="13" t="s">
        <v>87</v>
      </c>
      <c r="F9" s="13" t="s">
        <v>87</v>
      </c>
      <c r="G9" s="13" t="s">
        <v>87</v>
      </c>
    </row>
    <row r="10" spans="1:7" ht="25.2" x14ac:dyDescent="0.3">
      <c r="B10" s="6" t="s">
        <v>439</v>
      </c>
      <c r="C10" s="6" t="s">
        <v>440</v>
      </c>
      <c r="D10" s="9" t="s">
        <v>51</v>
      </c>
      <c r="E10" s="9" t="s">
        <v>211</v>
      </c>
      <c r="F10" s="9" t="s">
        <v>51</v>
      </c>
      <c r="G10" s="9" t="s">
        <v>211</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1-000000000000}">
  <dimension ref="A1:G11"/>
  <sheetViews>
    <sheetView workbookViewId="0"/>
  </sheetViews>
  <sheetFormatPr baseColWidth="10" defaultRowHeight="14.4" x14ac:dyDescent="0.3"/>
  <cols>
    <col min="2" max="2" width="9.6640625" customWidth="1"/>
    <col min="3" max="3" width="83"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TX-MKU'!A1", "Zurück")</f>
        <v>Zurück</v>
      </c>
    </row>
    <row r="3" spans="1:7" x14ac:dyDescent="0.3">
      <c r="B3" s="7" t="s">
        <v>3293</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74</v>
      </c>
      <c r="C7" s="6" t="s">
        <v>75</v>
      </c>
      <c r="D7" s="9" t="s">
        <v>211</v>
      </c>
      <c r="E7" s="9" t="s">
        <v>211</v>
      </c>
      <c r="F7" s="9" t="s">
        <v>211</v>
      </c>
      <c r="G7" s="9" t="s">
        <v>211</v>
      </c>
    </row>
    <row r="8" spans="1:7" ht="25.2" x14ac:dyDescent="0.3">
      <c r="B8" s="6" t="s">
        <v>78</v>
      </c>
      <c r="C8" s="6" t="s">
        <v>79</v>
      </c>
      <c r="D8" s="9" t="s">
        <v>51</v>
      </c>
      <c r="E8" s="9" t="s">
        <v>51</v>
      </c>
      <c r="F8" s="9" t="s">
        <v>51</v>
      </c>
      <c r="G8" s="9" t="s">
        <v>51</v>
      </c>
    </row>
    <row r="9" spans="1:7" x14ac:dyDescent="0.3">
      <c r="B9" s="23" t="s">
        <v>40</v>
      </c>
      <c r="C9" s="23"/>
      <c r="D9" s="29"/>
      <c r="E9" s="29"/>
      <c r="F9" s="29"/>
      <c r="G9" s="29"/>
    </row>
    <row r="10" spans="1:7" ht="25.2" x14ac:dyDescent="0.3">
      <c r="B10" s="6" t="s">
        <v>80</v>
      </c>
      <c r="C10" s="6" t="s">
        <v>81</v>
      </c>
      <c r="D10" s="9" t="s">
        <v>87</v>
      </c>
      <c r="E10" s="9" t="s">
        <v>87</v>
      </c>
      <c r="F10" s="9" t="s">
        <v>87</v>
      </c>
      <c r="G10" s="9" t="s">
        <v>87</v>
      </c>
    </row>
    <row r="11" spans="1:7" ht="25.2" x14ac:dyDescent="0.3">
      <c r="B11" s="6" t="s">
        <v>84</v>
      </c>
      <c r="C11" s="6" t="s">
        <v>85</v>
      </c>
      <c r="D11" s="9" t="s">
        <v>87</v>
      </c>
      <c r="E11" s="9" t="s">
        <v>51</v>
      </c>
      <c r="F11" s="9" t="s">
        <v>87</v>
      </c>
      <c r="G11" s="9" t="s">
        <v>51</v>
      </c>
    </row>
  </sheetData>
  <mergeCells count="6">
    <mergeCell ref="B9:G9"/>
    <mergeCell ref="B4:B5"/>
    <mergeCell ref="C4:C5"/>
    <mergeCell ref="D4:E4"/>
    <mergeCell ref="F4:G4"/>
    <mergeCell ref="B6:G6"/>
  </mergeCells>
  <pageMargins left="0.7" right="0.7" top="0.75" bottom="0.75" header="0.3" footer="0.3"/>
  <pageSetup paperSize="9" orientation="portrait" horizontalDpi="300" verticalDpi="300"/>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TX-MKU'!A1", "Zurück")</f>
        <v>Zurück</v>
      </c>
    </row>
  </sheetData>
  <pageMargins left="0.7" right="0.7" top="0.75" bottom="0.75" header="0.3" footer="0.3"/>
  <pageSetup paperSize="9" orientation="portrait" horizontalDpi="300" verticalDpi="300"/>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1-000000000000}">
  <dimension ref="A1:I7"/>
  <sheetViews>
    <sheetView workbookViewId="0"/>
  </sheetViews>
  <sheetFormatPr baseColWidth="10" defaultRowHeight="14.4" x14ac:dyDescent="0.3"/>
  <cols>
    <col min="2" max="2" width="9.6640625" customWidth="1"/>
    <col min="3" max="3" width="68.44140625" customWidth="1"/>
    <col min="4" max="4" width="35.6640625" customWidth="1"/>
    <col min="5" max="5" width="33.6640625" customWidth="1"/>
    <col min="6" max="6" width="20.6640625" customWidth="1"/>
    <col min="7" max="7" width="19.6640625" customWidth="1"/>
    <col min="8" max="8" width="31.6640625" customWidth="1"/>
    <col min="9" max="9" width="24.6640625" customWidth="1"/>
  </cols>
  <sheetData>
    <row r="1" spans="1:9" x14ac:dyDescent="0.3">
      <c r="A1" s="2" t="str">
        <f>HYPERLINK("#'Auswahl Auswertungsmodul'!A1", "Zurück zum Start")</f>
        <v>Zurück zum Start</v>
      </c>
    </row>
    <row r="2" spans="1:9" x14ac:dyDescent="0.3">
      <c r="A2" s="2" t="str">
        <f>HYPERLINK("#'Auswahl TX-MKU'!A1", "Zurück")</f>
        <v>Zurück</v>
      </c>
    </row>
    <row r="3" spans="1:9" x14ac:dyDescent="0.3">
      <c r="B3" s="7" t="s">
        <v>4430</v>
      </c>
    </row>
    <row r="4" spans="1:9" x14ac:dyDescent="0.3">
      <c r="B4" s="4" t="s">
        <v>35</v>
      </c>
      <c r="C4" s="4" t="s">
        <v>394</v>
      </c>
      <c r="D4" s="19" t="s">
        <v>4423</v>
      </c>
      <c r="E4" s="19" t="s">
        <v>4424</v>
      </c>
      <c r="F4" s="19" t="s">
        <v>4425</v>
      </c>
      <c r="G4" s="19" t="s">
        <v>4426</v>
      </c>
      <c r="H4" s="19" t="s">
        <v>4427</v>
      </c>
      <c r="I4" s="19" t="s">
        <v>4428</v>
      </c>
    </row>
    <row r="5" spans="1:9" x14ac:dyDescent="0.3">
      <c r="B5" s="6" t="s">
        <v>431</v>
      </c>
      <c r="C5" s="6" t="s">
        <v>432</v>
      </c>
      <c r="D5" s="9" t="s">
        <v>1582</v>
      </c>
      <c r="E5" s="9" t="s">
        <v>1580</v>
      </c>
      <c r="F5" s="9" t="s">
        <v>1580</v>
      </c>
      <c r="G5" s="9" t="s">
        <v>1580</v>
      </c>
      <c r="H5" s="9" t="s">
        <v>1582</v>
      </c>
      <c r="I5" s="9" t="s">
        <v>1683</v>
      </c>
    </row>
    <row r="6" spans="1:9" x14ac:dyDescent="0.3">
      <c r="B6" s="12" t="s">
        <v>435</v>
      </c>
      <c r="C6" s="12" t="s">
        <v>436</v>
      </c>
      <c r="D6" s="13" t="s">
        <v>1587</v>
      </c>
      <c r="E6" s="13" t="s">
        <v>1580</v>
      </c>
      <c r="F6" s="13" t="s">
        <v>1580</v>
      </c>
      <c r="G6" s="13" t="s">
        <v>1580</v>
      </c>
      <c r="H6" s="13" t="s">
        <v>1587</v>
      </c>
      <c r="I6" s="13" t="s">
        <v>1580</v>
      </c>
    </row>
    <row r="7" spans="1:9" x14ac:dyDescent="0.3">
      <c r="B7" s="6" t="s">
        <v>437</v>
      </c>
      <c r="C7" s="6" t="s">
        <v>438</v>
      </c>
      <c r="D7" s="9" t="s">
        <v>1587</v>
      </c>
      <c r="E7" s="9" t="s">
        <v>1580</v>
      </c>
      <c r="F7" s="9" t="s">
        <v>1580</v>
      </c>
      <c r="G7" s="9" t="s">
        <v>1580</v>
      </c>
      <c r="H7" s="9" t="s">
        <v>1587</v>
      </c>
      <c r="I7" s="9" t="s">
        <v>1580</v>
      </c>
    </row>
  </sheetData>
  <pageMargins left="0.7" right="0.7" top="0.75" bottom="0.75" header="0.3" footer="0.3"/>
  <pageSetup paperSize="9" orientation="portrait" horizontalDpi="300" verticalDpi="300"/>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1-000000000000}">
  <dimension ref="A1:K16"/>
  <sheetViews>
    <sheetView workbookViewId="0"/>
  </sheetViews>
  <sheetFormatPr baseColWidth="10" defaultRowHeight="14.4" x14ac:dyDescent="0.3"/>
  <cols>
    <col min="2" max="2" width="9.6640625" customWidth="1"/>
    <col min="3" max="3" width="68.4414062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TX-MKU'!A1", "Zurück")</f>
        <v>Zurück</v>
      </c>
    </row>
    <row r="3" spans="1:11" x14ac:dyDescent="0.3">
      <c r="B3" s="7" t="s">
        <v>4485</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431</v>
      </c>
      <c r="C6" s="6" t="s">
        <v>432</v>
      </c>
      <c r="D6" s="6" t="s">
        <v>1621</v>
      </c>
      <c r="E6" s="9" t="s">
        <v>1580</v>
      </c>
      <c r="F6" s="9" t="s">
        <v>1580</v>
      </c>
      <c r="G6" s="9" t="s">
        <v>1580</v>
      </c>
      <c r="H6" s="9" t="s">
        <v>1580</v>
      </c>
      <c r="I6" s="9" t="s">
        <v>1580</v>
      </c>
      <c r="J6" s="9" t="s">
        <v>1580</v>
      </c>
      <c r="K6" s="9" t="s">
        <v>1683</v>
      </c>
    </row>
    <row r="7" spans="1:11" x14ac:dyDescent="0.3">
      <c r="B7" s="6" t="s">
        <v>431</v>
      </c>
      <c r="C7" s="6" t="s">
        <v>432</v>
      </c>
      <c r="D7" s="6" t="s">
        <v>4452</v>
      </c>
      <c r="E7" s="9" t="s">
        <v>1580</v>
      </c>
      <c r="F7" s="9" t="s">
        <v>1580</v>
      </c>
      <c r="G7" s="9" t="s">
        <v>1580</v>
      </c>
      <c r="H7" s="9" t="s">
        <v>1580</v>
      </c>
      <c r="I7" s="9" t="s">
        <v>1580</v>
      </c>
      <c r="J7" s="9" t="s">
        <v>1580</v>
      </c>
      <c r="K7" s="9" t="s">
        <v>1683</v>
      </c>
    </row>
    <row r="8" spans="1:11" x14ac:dyDescent="0.3">
      <c r="B8" s="6" t="s">
        <v>433</v>
      </c>
      <c r="C8" s="6" t="s">
        <v>434</v>
      </c>
      <c r="D8" s="6" t="s">
        <v>1621</v>
      </c>
      <c r="E8" s="9" t="s">
        <v>1580</v>
      </c>
      <c r="F8" s="9" t="s">
        <v>1580</v>
      </c>
      <c r="G8" s="9" t="s">
        <v>1580</v>
      </c>
      <c r="H8" s="9" t="s">
        <v>1580</v>
      </c>
      <c r="I8" s="9" t="s">
        <v>1580</v>
      </c>
      <c r="J8" s="9" t="s">
        <v>1580</v>
      </c>
      <c r="K8" s="9" t="s">
        <v>1580</v>
      </c>
    </row>
    <row r="9" spans="1:11" x14ac:dyDescent="0.3">
      <c r="B9" s="6" t="s">
        <v>433</v>
      </c>
      <c r="C9" s="6" t="s">
        <v>434</v>
      </c>
      <c r="D9" s="6" t="s">
        <v>4452</v>
      </c>
      <c r="E9" s="9" t="s">
        <v>1580</v>
      </c>
      <c r="F9" s="9" t="s">
        <v>1580</v>
      </c>
      <c r="G9" s="9" t="s">
        <v>1580</v>
      </c>
      <c r="H9" s="9" t="s">
        <v>1580</v>
      </c>
      <c r="I9" s="9" t="s">
        <v>1580</v>
      </c>
      <c r="J9" s="9" t="s">
        <v>1580</v>
      </c>
      <c r="K9" s="9" t="s">
        <v>1580</v>
      </c>
    </row>
    <row r="10" spans="1:11" x14ac:dyDescent="0.3">
      <c r="B10" s="6" t="s">
        <v>435</v>
      </c>
      <c r="C10" s="6" t="s">
        <v>436</v>
      </c>
      <c r="D10" s="6" t="s">
        <v>1621</v>
      </c>
      <c r="E10" s="9" t="s">
        <v>1580</v>
      </c>
      <c r="F10" s="9" t="s">
        <v>1580</v>
      </c>
      <c r="G10" s="9" t="s">
        <v>1580</v>
      </c>
      <c r="H10" s="9" t="s">
        <v>1580</v>
      </c>
      <c r="I10" s="9" t="s">
        <v>1580</v>
      </c>
      <c r="J10" s="9" t="s">
        <v>1580</v>
      </c>
      <c r="K10" s="9" t="s">
        <v>1580</v>
      </c>
    </row>
    <row r="11" spans="1:11" x14ac:dyDescent="0.3">
      <c r="B11" s="6" t="s">
        <v>435</v>
      </c>
      <c r="C11" s="6" t="s">
        <v>436</v>
      </c>
      <c r="D11" s="6" t="s">
        <v>4452</v>
      </c>
      <c r="E11" s="9" t="s">
        <v>1580</v>
      </c>
      <c r="F11" s="9" t="s">
        <v>1580</v>
      </c>
      <c r="G11" s="9" t="s">
        <v>1580</v>
      </c>
      <c r="H11" s="9" t="s">
        <v>1580</v>
      </c>
      <c r="I11" s="9" t="s">
        <v>1580</v>
      </c>
      <c r="J11" s="9" t="s">
        <v>1580</v>
      </c>
      <c r="K11" s="9" t="s">
        <v>1580</v>
      </c>
    </row>
    <row r="12" spans="1:11" x14ac:dyDescent="0.3">
      <c r="B12" s="6" t="s">
        <v>437</v>
      </c>
      <c r="C12" s="6" t="s">
        <v>438</v>
      </c>
      <c r="D12" s="6" t="s">
        <v>1621</v>
      </c>
      <c r="E12" s="9" t="s">
        <v>1580</v>
      </c>
      <c r="F12" s="9" t="s">
        <v>1580</v>
      </c>
      <c r="G12" s="9" t="s">
        <v>1580</v>
      </c>
      <c r="H12" s="9" t="s">
        <v>1580</v>
      </c>
      <c r="I12" s="9" t="s">
        <v>1580</v>
      </c>
      <c r="J12" s="9" t="s">
        <v>1580</v>
      </c>
      <c r="K12" s="9" t="s">
        <v>1580</v>
      </c>
    </row>
    <row r="13" spans="1:11" x14ac:dyDescent="0.3">
      <c r="B13" s="6" t="s">
        <v>437</v>
      </c>
      <c r="C13" s="6" t="s">
        <v>438</v>
      </c>
      <c r="D13" s="6" t="s">
        <v>4452</v>
      </c>
      <c r="E13" s="9" t="s">
        <v>1580</v>
      </c>
      <c r="F13" s="9" t="s">
        <v>1580</v>
      </c>
      <c r="G13" s="9" t="s">
        <v>1580</v>
      </c>
      <c r="H13" s="9" t="s">
        <v>1580</v>
      </c>
      <c r="I13" s="9" t="s">
        <v>1580</v>
      </c>
      <c r="J13" s="9" t="s">
        <v>1580</v>
      </c>
      <c r="K13" s="9" t="s">
        <v>1580</v>
      </c>
    </row>
    <row r="14" spans="1:11" x14ac:dyDescent="0.3">
      <c r="B14" s="6" t="s">
        <v>439</v>
      </c>
      <c r="C14" s="6" t="s">
        <v>440</v>
      </c>
      <c r="D14" s="6" t="s">
        <v>1621</v>
      </c>
      <c r="E14" s="9" t="s">
        <v>1580</v>
      </c>
      <c r="F14" s="9" t="s">
        <v>1580</v>
      </c>
      <c r="G14" s="9" t="s">
        <v>1580</v>
      </c>
      <c r="H14" s="9" t="s">
        <v>1580</v>
      </c>
      <c r="I14" s="9" t="s">
        <v>1580</v>
      </c>
      <c r="J14" s="9" t="s">
        <v>1580</v>
      </c>
      <c r="K14" s="9" t="s">
        <v>1580</v>
      </c>
    </row>
    <row r="15" spans="1:11" x14ac:dyDescent="0.3">
      <c r="B15" s="6" t="s">
        <v>439</v>
      </c>
      <c r="C15" s="6" t="s">
        <v>440</v>
      </c>
      <c r="D15" s="6" t="s">
        <v>4452</v>
      </c>
      <c r="E15" s="9" t="s">
        <v>1580</v>
      </c>
      <c r="F15" s="9" t="s">
        <v>1580</v>
      </c>
      <c r="G15" s="9" t="s">
        <v>1580</v>
      </c>
      <c r="H15" s="9" t="s">
        <v>1580</v>
      </c>
      <c r="I15" s="9" t="s">
        <v>1580</v>
      </c>
      <c r="J15" s="9" t="s">
        <v>1580</v>
      </c>
      <c r="K15" s="9" t="s">
        <v>1580</v>
      </c>
    </row>
    <row r="16" spans="1:11" x14ac:dyDescent="0.3">
      <c r="B16"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1-000000000000}">
  <dimension ref="A1:K16"/>
  <sheetViews>
    <sheetView workbookViewId="0"/>
  </sheetViews>
  <sheetFormatPr baseColWidth="10" defaultRowHeight="14.4" x14ac:dyDescent="0.3"/>
  <cols>
    <col min="2" max="2" width="9.6640625" customWidth="1"/>
    <col min="3" max="3" width="83"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TX-MKU'!A1", "Zurück")</f>
        <v>Zurück</v>
      </c>
    </row>
    <row r="3" spans="1:11" x14ac:dyDescent="0.3">
      <c r="B3" s="7" t="s">
        <v>4455</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74</v>
      </c>
      <c r="C7" s="6" t="s">
        <v>75</v>
      </c>
      <c r="D7" s="6" t="s">
        <v>1621</v>
      </c>
      <c r="E7" s="9" t="s">
        <v>1580</v>
      </c>
      <c r="F7" s="9" t="s">
        <v>1580</v>
      </c>
      <c r="G7" s="9" t="s">
        <v>1580</v>
      </c>
      <c r="H7" s="9" t="s">
        <v>1580</v>
      </c>
      <c r="I7" s="9" t="s">
        <v>1580</v>
      </c>
      <c r="J7" s="9" t="s">
        <v>1580</v>
      </c>
      <c r="K7" s="9" t="s">
        <v>1580</v>
      </c>
    </row>
    <row r="8" spans="1:11" x14ac:dyDescent="0.3">
      <c r="B8" s="6" t="s">
        <v>74</v>
      </c>
      <c r="C8" s="6" t="s">
        <v>75</v>
      </c>
      <c r="D8" s="6" t="s">
        <v>4452</v>
      </c>
      <c r="E8" s="9" t="s">
        <v>1580</v>
      </c>
      <c r="F8" s="9" t="s">
        <v>1580</v>
      </c>
      <c r="G8" s="9" t="s">
        <v>1580</v>
      </c>
      <c r="H8" s="9" t="s">
        <v>1580</v>
      </c>
      <c r="I8" s="9" t="s">
        <v>1580</v>
      </c>
      <c r="J8" s="9" t="s">
        <v>1580</v>
      </c>
      <c r="K8" s="9" t="s">
        <v>1580</v>
      </c>
    </row>
    <row r="9" spans="1:11" x14ac:dyDescent="0.3">
      <c r="B9" s="6" t="s">
        <v>78</v>
      </c>
      <c r="C9" s="6" t="s">
        <v>79</v>
      </c>
      <c r="D9" s="6" t="s">
        <v>1621</v>
      </c>
      <c r="E9" s="9" t="s">
        <v>1580</v>
      </c>
      <c r="F9" s="9" t="s">
        <v>1580</v>
      </c>
      <c r="G9" s="9" t="s">
        <v>1580</v>
      </c>
      <c r="H9" s="9" t="s">
        <v>1580</v>
      </c>
      <c r="I9" s="9" t="s">
        <v>1580</v>
      </c>
      <c r="J9" s="9" t="s">
        <v>1580</v>
      </c>
      <c r="K9" s="9" t="s">
        <v>1580</v>
      </c>
    </row>
    <row r="10" spans="1:11" x14ac:dyDescent="0.3">
      <c r="B10" s="6" t="s">
        <v>78</v>
      </c>
      <c r="C10" s="6" t="s">
        <v>79</v>
      </c>
      <c r="D10" s="6" t="s">
        <v>4452</v>
      </c>
      <c r="E10" s="9" t="s">
        <v>1580</v>
      </c>
      <c r="F10" s="9" t="s">
        <v>1580</v>
      </c>
      <c r="G10" s="9" t="s">
        <v>1580</v>
      </c>
      <c r="H10" s="9" t="s">
        <v>1580</v>
      </c>
      <c r="I10" s="9" t="s">
        <v>1580</v>
      </c>
      <c r="J10" s="9" t="s">
        <v>1580</v>
      </c>
      <c r="K10" s="9" t="s">
        <v>1580</v>
      </c>
    </row>
    <row r="11" spans="1:11" x14ac:dyDescent="0.3">
      <c r="B11" s="23" t="s">
        <v>40</v>
      </c>
      <c r="C11" s="23"/>
      <c r="D11" s="23"/>
      <c r="E11" s="29"/>
      <c r="F11" s="29"/>
      <c r="G11" s="29"/>
      <c r="H11" s="29"/>
      <c r="I11" s="29"/>
      <c r="J11" s="29"/>
      <c r="K11" s="29"/>
    </row>
    <row r="12" spans="1:11" x14ac:dyDescent="0.3">
      <c r="B12" s="6" t="s">
        <v>80</v>
      </c>
      <c r="C12" s="6" t="s">
        <v>81</v>
      </c>
      <c r="D12" s="6" t="s">
        <v>1621</v>
      </c>
      <c r="E12" s="9" t="s">
        <v>1580</v>
      </c>
      <c r="F12" s="9" t="s">
        <v>1580</v>
      </c>
      <c r="G12" s="9" t="s">
        <v>1580</v>
      </c>
      <c r="H12" s="9" t="s">
        <v>1580</v>
      </c>
      <c r="I12" s="9" t="s">
        <v>1580</v>
      </c>
      <c r="J12" s="9" t="s">
        <v>1580</v>
      </c>
      <c r="K12" s="9" t="s">
        <v>1580</v>
      </c>
    </row>
    <row r="13" spans="1:11" x14ac:dyDescent="0.3">
      <c r="B13" s="6" t="s">
        <v>80</v>
      </c>
      <c r="C13" s="6" t="s">
        <v>81</v>
      </c>
      <c r="D13" s="6" t="s">
        <v>4452</v>
      </c>
      <c r="E13" s="9" t="s">
        <v>1580</v>
      </c>
      <c r="F13" s="9" t="s">
        <v>1580</v>
      </c>
      <c r="G13" s="9" t="s">
        <v>1580</v>
      </c>
      <c r="H13" s="9" t="s">
        <v>1580</v>
      </c>
      <c r="I13" s="9" t="s">
        <v>1580</v>
      </c>
      <c r="J13" s="9" t="s">
        <v>1580</v>
      </c>
      <c r="K13" s="9" t="s">
        <v>1580</v>
      </c>
    </row>
    <row r="14" spans="1:11" x14ac:dyDescent="0.3">
      <c r="B14" s="6" t="s">
        <v>84</v>
      </c>
      <c r="C14" s="6" t="s">
        <v>85</v>
      </c>
      <c r="D14" s="6" t="s">
        <v>1621</v>
      </c>
      <c r="E14" s="9" t="s">
        <v>1580</v>
      </c>
      <c r="F14" s="9" t="s">
        <v>1580</v>
      </c>
      <c r="G14" s="9" t="s">
        <v>1580</v>
      </c>
      <c r="H14" s="9" t="s">
        <v>1580</v>
      </c>
      <c r="I14" s="9" t="s">
        <v>1580</v>
      </c>
      <c r="J14" s="9" t="s">
        <v>1580</v>
      </c>
      <c r="K14" s="9" t="s">
        <v>1580</v>
      </c>
    </row>
    <row r="15" spans="1:11" x14ac:dyDescent="0.3">
      <c r="B15" s="6" t="s">
        <v>84</v>
      </c>
      <c r="C15" s="6" t="s">
        <v>85</v>
      </c>
      <c r="D15" s="6" t="s">
        <v>4452</v>
      </c>
      <c r="E15" s="9" t="s">
        <v>1580</v>
      </c>
      <c r="F15" s="9" t="s">
        <v>1580</v>
      </c>
      <c r="G15" s="9" t="s">
        <v>1580</v>
      </c>
      <c r="H15" s="9" t="s">
        <v>1580</v>
      </c>
      <c r="I15" s="9" t="s">
        <v>1580</v>
      </c>
      <c r="J15" s="9" t="s">
        <v>1580</v>
      </c>
      <c r="K15" s="9" t="s">
        <v>1580</v>
      </c>
    </row>
    <row r="16" spans="1:11" x14ac:dyDescent="0.3">
      <c r="B16" s="17" t="s">
        <v>968</v>
      </c>
    </row>
  </sheetData>
  <mergeCells count="6">
    <mergeCell ref="B11:K11"/>
    <mergeCell ref="B4:B5"/>
    <mergeCell ref="C4:C5"/>
    <mergeCell ref="D4:D5"/>
    <mergeCell ref="E4:K4"/>
    <mergeCell ref="B6:K6"/>
  </mergeCells>
  <pageMargins left="0.7" right="0.7" top="0.75" bottom="0.75" header="0.3" footer="0.3"/>
  <pageSetup paperSize="9" orientation="portrait" horizontalDpi="300" verticalDpi="300"/>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TX-MKU'!A1", "Zurück")</f>
        <v>Zurück</v>
      </c>
    </row>
  </sheetData>
  <pageMargins left="0.7" right="0.7" top="0.75" bottom="0.75" header="0.3" footer="0.3"/>
  <pageSetup paperSize="9" orientation="portrait" horizontalDpi="300" verticalDpi="300"/>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1-000000000000}">
  <dimension ref="A1:C39"/>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HYPERLINK("#'TX-LUTX - K3_1_QI'!A1", "Qualitätsindikatoren: Übersicht über Auffälligkeiten und Qualitätssicherungsmaßnahmen gem. § 17 DeQS-RL")</f>
        <v>Qualitätsindikatoren: Übersicht über Auffälligkeiten und Qualitätssicherungsmaßnahmen gem. § 17 DeQS-RL</v>
      </c>
      <c r="C6" s="2" t="str">
        <f>HYPERLINK("#'TX-LUTX - K3_1_QI'!A1", "K3_1_QI")</f>
        <v>K3_1_QI</v>
      </c>
    </row>
    <row r="7" spans="1:3" x14ac:dyDescent="0.3">
      <c r="B7" s="2" t="str">
        <f>HYPERLINK("#'TX-LUTX - K3_1_AK'!A1", "Auffälligkeitskriterien: Übersicht über Auffälligkeiten und Qualitätssicherungsmaßnahmen gem. § 17 DeQS-RL")</f>
        <v>Auffälligkeitskriterien: Übersicht über Auffälligkeiten und Qualitätssicherungsmaßnahmen gem. § 17 DeQS-RL</v>
      </c>
      <c r="C7" s="2" t="str">
        <f>HYPERLINK("#'TX-LUTX - K3_1_AK'!A1", "K3_1_AK")</f>
        <v>K3_1_AK</v>
      </c>
    </row>
    <row r="8" spans="1:3" x14ac:dyDescent="0.3">
      <c r="B8" s="2" t="str">
        <f>HYPERLINK("#'TX-LUTX - K3_2_QI'!A1", "Qualitätsindikatoren: Auffälligkeiten und Bewertungen nach Abschluss des Stellungnahmeverfahrens (AJ 2024)")</f>
        <v>Qualitätsindikatoren: Auffälligkeiten und Bewertungen nach Abschluss des Stellungnahmeverfahrens (AJ 2024)</v>
      </c>
      <c r="C8" s="2" t="str">
        <f>HYPERLINK("#'TX-LUTX - K3_2_QI'!A1", "K3_2_QI")</f>
        <v>K3_2_QI</v>
      </c>
    </row>
    <row r="9" spans="1:3" x14ac:dyDescent="0.3">
      <c r="B9" s="2" t="str">
        <f>HYPERLINK("#'TX-LUTX - K3_2_AK'!A1", "Auffälligkeitskriterien: Auffälligkeiten und Bewertungen nach Abschluss des Stellungnahmeverfahrens (AJ 2024)")</f>
        <v>Auffälligkeitskriterien: Auffälligkeiten und Bewertungen nach Abschluss des Stellungnahmeverfahrens (AJ 2024)</v>
      </c>
      <c r="C9" s="2" t="str">
        <f>HYPERLINK("#'TX-LUTX - K3_2_AK'!A1", "K3_2_AK")</f>
        <v>K3_2_AK</v>
      </c>
    </row>
    <row r="10" spans="1:3" x14ac:dyDescent="0.3">
      <c r="B10" s="2" t="str">
        <f>HYPERLINK("#'TX-LUTX - K3_3_QI'!A1", "Qualitätsindikatoren: Wiederholte Auffälligkeiten (AJ 2024 und Vorjahre)")</f>
        <v>Qualitätsindikatoren: Wiederholte Auffälligkeiten (AJ 2024 und Vorjahre)</v>
      </c>
      <c r="C10" s="2" t="str">
        <f>HYPERLINK("#'TX-LUTX - K3_3_QI'!A1", "K3_3_QI")</f>
        <v>K3_3_QI</v>
      </c>
    </row>
    <row r="11" spans="1:3" x14ac:dyDescent="0.3">
      <c r="B11" s="2" t="str">
        <f>HYPERLINK("#'TX-LUTX - K3_3_AK'!A1", "Auffälligkeitskriterien: Wiederholte Auffälligkeiten (AJ 2024 und Vorjahre)")</f>
        <v>Auffälligkeitskriterien: Wiederholte Auffälligkeiten (AJ 2024 und Vorjahre)</v>
      </c>
      <c r="C11" s="2" t="str">
        <f>HYPERLINK("#'TX-LUTX - K3_3_AK'!A1", "K3_3_AK")</f>
        <v>K3_3_AK</v>
      </c>
    </row>
    <row r="12" spans="1:3" x14ac:dyDescent="0.3">
      <c r="B12" s="2" t="str">
        <f>HYPERLINK("#'TX-LUTX - K3_4_QI'!A1", "Qualitätsindikatoren: Mehrfache Auffälligkeiten bei Leistungserbringern (AJ 2024)")</f>
        <v>Qualitätsindikatoren: Mehrfache Auffälligkeiten bei Leistungserbringern (AJ 2024)</v>
      </c>
      <c r="C12" s="2" t="str">
        <f>HYPERLINK("#'TX-LUTX - K3_4_QI'!A1", "K3_4_QI")</f>
        <v>K3_4_QI</v>
      </c>
    </row>
    <row r="13" spans="1:3" x14ac:dyDescent="0.3">
      <c r="B13" s="2" t="str">
        <f>HYPERLINK("#'TX-LUTX - K3_4_AK'!A1", "Auffälligkeitskriterien: Mehrfache Auffälligkeiten bei Leistungserbringern (AJ 2024)")</f>
        <v>Auffälligkeitskriterien: Mehrfache Auffälligkeiten bei Leistungserbringern (AJ 2024)</v>
      </c>
      <c r="C13" s="2" t="str">
        <f>HYPERLINK("#'TX-LUTX - K3_4_AK'!A1", "K3_4_AK")</f>
        <v>K3_4_AK</v>
      </c>
    </row>
    <row r="14" spans="1:3" x14ac:dyDescent="0.3">
      <c r="B14" s="2" t="str">
        <f>HYPERLINK("#'TX-LUTX - K3_5_QI'!A1", "Auffälligkeiten und Stellungnahmeverfahren nach Fallzahl pro Qualitätsindikator (AJ 2024)")</f>
        <v>Auffälligkeiten und Stellungnahmeverfahren nach Fallzahl pro Qualitätsindikator (AJ 2024)</v>
      </c>
      <c r="C14" s="2" t="str">
        <f>HYPERLINK("#'TX-LUTX - K3_5_QI'!A1", "K3_5_QI")</f>
        <v>K3_5_QI</v>
      </c>
    </row>
    <row r="15" spans="1:3" x14ac:dyDescent="0.3">
      <c r="B15" s="2" t="str">
        <f>HYPERLINK("#'TX-LUTX - A_1_QI'!A1", "Qualitätsindikatoren: Art der Auffälligkeit (AJ 2024)")</f>
        <v>Qualitätsindikatoren: Art der Auffälligkeit (AJ 2024)</v>
      </c>
      <c r="C15" s="2" t="str">
        <f>HYPERLINK("#'TX-LUTX - A_1_QI'!A1", "A_1_QI")</f>
        <v>A_1_QI</v>
      </c>
    </row>
    <row r="16" spans="1:3" x14ac:dyDescent="0.3">
      <c r="B16" s="2" t="str">
        <f>HYPERLINK("#'TX-LUTX - A_1_AK'!A1", "Auffälligkeitskriterien: Art der Auffälligkeit (AJ 2024)")</f>
        <v>Auffälligkeitskriterien: Art der Auffälligkeit (AJ 2024)</v>
      </c>
      <c r="C16" s="2" t="str">
        <f>HYPERLINK("#'TX-LUTX - A_1_AK'!A1", "A_1_AK")</f>
        <v>A_1_AK</v>
      </c>
    </row>
    <row r="17" spans="2:3" x14ac:dyDescent="0.3">
      <c r="B17" s="2" t="str">
        <f>HYPERLINK("#'TX-LUTX - A_2_QI_a'!A1", "Qualitätsindikatoren: Stellungnahmeverfahren (AJ 2024)")</f>
        <v>Qualitätsindikatoren: Stellungnahmeverfahren (AJ 2024)</v>
      </c>
      <c r="C17" s="2" t="str">
        <f>HYPERLINK("#'TX-LUTX - A_2_QI_a'!A1", "A_2_QI_a")</f>
        <v>A_2_QI_a</v>
      </c>
    </row>
    <row r="18" spans="2:3" x14ac:dyDescent="0.3">
      <c r="B18" s="2" t="str">
        <f>HYPERLINK("#'TX-LUTX - A_2_AK_a'!A1", "Auffälligkeitskriterien: Stellungnahmeverfahren (AJ 2024)")</f>
        <v>Auffälligkeitskriterien: Stellungnahmeverfahren (AJ 2024)</v>
      </c>
      <c r="C18" s="2" t="str">
        <f>HYPERLINK("#'TX-LUTX - A_2_AK_a'!A1", "A_2_AK_a")</f>
        <v>A_2_AK_a</v>
      </c>
    </row>
    <row r="19" spans="2:3" x14ac:dyDescent="0.3">
      <c r="B19" s="2" t="str">
        <f>HYPERLINK("#'TX-LUTX - A_2_QI_b'!A1", "Qualitätsindikatoren: Freitextkommentare zur Nicht-Einleitung von Stellungnahmeverfahren (AJ 2024)")</f>
        <v>Qualitätsindikatoren: Freitextkommentare zur Nicht-Einleitung von Stellungnahmeverfahren (AJ 2024)</v>
      </c>
      <c r="C19" s="2" t="str">
        <f>HYPERLINK("#'TX-LUTX - A_2_QI_b'!A1", "A_2_QI_b")</f>
        <v>A_2_QI_b</v>
      </c>
    </row>
    <row r="20" spans="2:3" x14ac:dyDescent="0.3">
      <c r="B20" s="2" t="str">
        <f>HYPERLINK("#'TX-LUTX - A_2_AK_b'!A1", "Auffälligkeitskriterien: Freitextkommentare zur Nicht-Einleitung von Stellungnahmeverfahren (AJ 2024)")</f>
        <v>Auffälligkeitskriterien: Freitextkommentare zur Nicht-Einleitung von Stellungnahmeverfahren (AJ 2024)</v>
      </c>
      <c r="C20" s="2" t="str">
        <f>HYPERLINK("#'TX-LUTX - A_2_AK_b'!A1", "A_2_AK_b")</f>
        <v>A_2_AK_b</v>
      </c>
    </row>
    <row r="21" spans="2:3" x14ac:dyDescent="0.3">
      <c r="B21" s="2" t="str">
        <f>HYPERLINK("#'TX-LUTX - A_3_AK_a'!A1", "Auffälligkeitskriterien: Bewertung der qualitativ auffälligen Ergebnisse (AJ 2024)")</f>
        <v>Auffälligkeitskriterien: Bewertung der qualitativ auffälligen Ergebnisse (AJ 2024)</v>
      </c>
      <c r="C21" s="2" t="str">
        <f>HYPERLINK("#'TX-LUTX - A_3_AK_a'!A1", "A_3_AK_a")</f>
        <v>A_3_AK_a</v>
      </c>
    </row>
    <row r="22" spans="2:3" x14ac:dyDescent="0.3">
      <c r="B22" s="2" t="str">
        <f>HYPERLINK("#'TX-LUTX - A_3_AK_b'!A1", "Auffälligkeitskriterien: Freitextkommentare zur Bewertung der qualitativ auffälligen Ergebnisse (AJ 2024)")</f>
        <v>Auffälligkeitskriterien: Freitextkommentare zur Bewertung der qualitativ auffälligen Ergebnisse (AJ 2024)</v>
      </c>
      <c r="C22" s="2" t="str">
        <f>HYPERLINK("#'TX-LUTX - A_3_AK_b'!A1", "A_3_AK_b")</f>
        <v>A_3_AK_b</v>
      </c>
    </row>
    <row r="23" spans="2:3" x14ac:dyDescent="0.3">
      <c r="B23" s="2" t="str">
        <f>HYPERLINK("#'TX-LUTX - A_4_QI_a'!A1", "Qualitätsindikatoren: Bewertung der qualitativ auffälligen Ergebnisse (AJ 2024)")</f>
        <v>Qualitätsindikatoren: Bewertung der qualitativ auffälligen Ergebnisse (AJ 2024)</v>
      </c>
      <c r="C23" s="2" t="str">
        <f>HYPERLINK("#'TX-LUTX - A_4_QI_a'!A1", "A_4_QI_a")</f>
        <v>A_4_QI_a</v>
      </c>
    </row>
    <row r="24" spans="2:3" x14ac:dyDescent="0.3">
      <c r="B24" s="2" t="str">
        <f>HYPERLINK("#'TX-LUTX - A_4_QI_b'!A1", "Qualitätsindikatoren: Freitextkommentare zur Bewertung der qualitativ auffälligen Ergebnisse (AJ 2024)")</f>
        <v>Qualitätsindikatoren: Freitextkommentare zur Bewertung der qualitativ auffälligen Ergebnisse (AJ 2024)</v>
      </c>
      <c r="C24" s="2" t="str">
        <f>HYPERLINK("#'TX-LUTX - A_4_QI_b'!A1", "A_4_QI_b")</f>
        <v>A_4_QI_b</v>
      </c>
    </row>
    <row r="25" spans="2:3" x14ac:dyDescent="0.3">
      <c r="B25" s="2" t="str">
        <f>HYPERLINK("#'TX-LUTX - A_5_AK_a'!A1", "Auffälligkeitskriterien: Bewertung der qualitativ unauffälligen Ergebnisse (AJ 2024)")</f>
        <v>Auffälligkeitskriterien: Bewertung der qualitativ unauffälligen Ergebnisse (AJ 2024)</v>
      </c>
      <c r="C25" s="2" t="str">
        <f>HYPERLINK("#'TX-LUTX - A_5_AK_a'!A1", "A_5_AK_a")</f>
        <v>A_5_AK_a</v>
      </c>
    </row>
    <row r="26" spans="2:3" x14ac:dyDescent="0.3">
      <c r="B26" s="2" t="str">
        <f>HYPERLINK("#'TX-LUTX - A_5_AK_b'!A1", "Auffälligkeitskriterien: Freitextkommentare zur Bewertung der qualitativ unauffälligen Ergebnisse (AJ 2024)")</f>
        <v>Auffälligkeitskriterien: Freitextkommentare zur Bewertung der qualitativ unauffälligen Ergebnisse (AJ 2024)</v>
      </c>
      <c r="C26" s="2" t="str">
        <f>HYPERLINK("#'TX-LUTX - A_5_AK_b'!A1", "A_5_AK_b")</f>
        <v>A_5_AK_b</v>
      </c>
    </row>
    <row r="27" spans="2:3" x14ac:dyDescent="0.3">
      <c r="B27" s="2" t="str">
        <f>HYPERLINK("#'TX-LUTX - A_6_QI_a'!A1", "Qualitätsindikatoren: Bewertung der qualitativ unauffälligen Ergebnisse (AJ 2024)")</f>
        <v>Qualitätsindikatoren: Bewertung der qualitativ unauffälligen Ergebnisse (AJ 2024)</v>
      </c>
      <c r="C27" s="2" t="str">
        <f>HYPERLINK("#'TX-LUTX - A_6_QI_a'!A1", "A_6_QI_a")</f>
        <v>A_6_QI_a</v>
      </c>
    </row>
    <row r="28" spans="2:3" x14ac:dyDescent="0.3">
      <c r="B28" s="2" t="str">
        <f>HYPERLINK("#'TX-LUTX - A_6_QI_b'!A1", "Qualitätsindikatoren: Freitextkommentare zur Bewertung der qualitativ unauffälligen Ergebnisse (AJ 2024)")</f>
        <v>Qualitätsindikatoren: Freitextkommentare zur Bewertung der qualitativ unauffälligen Ergebnisse (AJ 2024)</v>
      </c>
      <c r="C28" s="2" t="str">
        <f>HYPERLINK("#'TX-LUTX - A_6_QI_b'!A1", "A_6_QI_b")</f>
        <v>A_6_QI_b</v>
      </c>
    </row>
    <row r="29" spans="2:3" x14ac:dyDescent="0.3">
      <c r="B29" s="2" t="str">
        <f>HYPERLINK("#'TX-LUTX - A_7_AK_a'!A1", "Auffälligkeitskriterien: Bewertung der  Ergebnisse als Sonstiges (AJ 2024)")</f>
        <v>Auffälligkeitskriterien: Bewertung der  Ergebnisse als Sonstiges (AJ 2024)</v>
      </c>
      <c r="C29" s="2" t="str">
        <f>HYPERLINK("#'TX-LUTX - A_7_AK_a'!A1", "A_7_AK_a")</f>
        <v>A_7_AK_a</v>
      </c>
    </row>
    <row r="30" spans="2:3" x14ac:dyDescent="0.3">
      <c r="B30" s="2" t="str">
        <f>HYPERLINK("#'TX-LUTX - A_7_AK_b'!A1", "Auffälligkeitskriterien: Freitextkommentare zur Bewertung der Ergebnisse als Sonstiges (AJ 2024)")</f>
        <v>Auffälligkeitskriterien: Freitextkommentare zur Bewertung der Ergebnisse als Sonstiges (AJ 2024)</v>
      </c>
      <c r="C30" s="2" t="str">
        <f>HYPERLINK("#'TX-LUTX - A_7_AK_b'!A1", "A_7_AK_b")</f>
        <v>A_7_AK_b</v>
      </c>
    </row>
    <row r="31" spans="2:3" x14ac:dyDescent="0.3">
      <c r="B31" s="2" t="str">
        <f>HYPERLINK("#'TX-LUTX - A_8_QI_a'!A1", "Qualitätsindikatoren: Bewertung der Ergebnisse als Dokumentationsfehler oder Sonstiges (AJ 2024)")</f>
        <v>Qualitätsindikatoren: Bewertung der Ergebnisse als Dokumentationsfehler oder Sonstiges (AJ 2024)</v>
      </c>
      <c r="C31" s="2" t="str">
        <f>HYPERLINK("#'TX-LUTX - A_8_QI_a'!A1", "A_8_QI_a")</f>
        <v>A_8_QI_a</v>
      </c>
    </row>
    <row r="32" spans="2:3" x14ac:dyDescent="0.3">
      <c r="B32" s="2" t="str">
        <f>HYPERLINK("#'TX-LUTX - A_8_QI_b'!A1", "Qualitätsindikatoren: Freitextkommentare zur Bewertung der Ergebnisse als Dokumentationsfehler oder Sonstiges (AJ 2024)")</f>
        <v>Qualitätsindikatoren: Freitextkommentare zur Bewertung der Ergebnisse als Dokumentationsfehler oder Sonstiges (AJ 2024)</v>
      </c>
      <c r="C32" s="2" t="str">
        <f>HYPERLINK("#'TX-LUTX - A_8_QI_b'!A1", "A_8_QI_b")</f>
        <v>A_8_QI_b</v>
      </c>
    </row>
    <row r="33" spans="2:3" x14ac:dyDescent="0.3">
      <c r="B33" s="2" t="str">
        <f>HYPERLINK("#'TX-LUTX - A_9_QI'!A1", "Qualitätsindikatoren: Initiierung Maßnahmenstufe 1 und 2 (AJ 2024)")</f>
        <v>Qualitätsindikatoren: Initiierung Maßnahmenstufe 1 und 2 (AJ 2024)</v>
      </c>
      <c r="C33" s="2" t="str">
        <f>HYPERLINK("#'TX-LUTX - A_9_QI'!A1", "A_9_QI")</f>
        <v>A_9_QI</v>
      </c>
    </row>
    <row r="34" spans="2:3" x14ac:dyDescent="0.3">
      <c r="B34" s="2" t="str">
        <f>HYPERLINK("#'TX-LUTX - A_9_AK'!A1", "Auffälligkeitskriterien: Initiierung Maßnahmenstufe 1 und 2 (AJ 2024)")</f>
        <v>Auffälligkeitskriterien: Initiierung Maßnahmenstufe 1 und 2 (AJ 2024)</v>
      </c>
      <c r="C34" s="2" t="str">
        <f>HYPERLINK("#'TX-LUTX - A_9_AK'!A1", "A_9_AK")</f>
        <v>A_9_AK</v>
      </c>
    </row>
    <row r="35" spans="2:3" x14ac:dyDescent="0.3">
      <c r="B35" s="2" t="str">
        <f>HYPERLINK("#'TX-LUTX - A_11_QI_AK'!A1", "Qualitätsindikatoren und Auffälligkeitskriterien: Best Practice (AJ 2024)")</f>
        <v>Qualitätsindikatoren und Auffälligkeitskriterien: Best Practice (AJ 2024)</v>
      </c>
      <c r="C35" s="2" t="str">
        <f>HYPERLINK("#'TX-LUTX - A_11_QI_AK'!A1", "A_11_QI_AK")</f>
        <v>A_11_QI_AK</v>
      </c>
    </row>
    <row r="36" spans="2:3" x14ac:dyDescent="0.3">
      <c r="B36" s="2" t="str">
        <f>HYPERLINK("#'TX-LUTX - A_12_QI'!A1", "Darstellung des Verlaufs der Bewertung (AJ 2024)")</f>
        <v>Darstellung des Verlaufs der Bewertung (AJ 2024)</v>
      </c>
      <c r="C36" s="2" t="str">
        <f>HYPERLINK("#'TX-LUTX - A_12_QI'!A1", "A_12_QI")</f>
        <v>A_12_QI</v>
      </c>
    </row>
    <row r="37" spans="2:3" x14ac:dyDescent="0.3">
      <c r="B37" s="2" t="str">
        <f>HYPERLINK("#'TX-LUTX - A_13_QI'!A1", "Qualitätsindikatoren: Art der Maßnahme in Maßnahmenstufe 1 (AJ 2023 und 2024)")</f>
        <v>Qualitätsindikatoren: Art der Maßnahme in Maßnahmenstufe 1 (AJ 2023 und 2024)</v>
      </c>
      <c r="C37" s="2" t="str">
        <f>HYPERLINK("#'TX-LUTX - A_13_QI'!A1", "A_13_QI")</f>
        <v>A_13_QI</v>
      </c>
    </row>
    <row r="38" spans="2:3" x14ac:dyDescent="0.3">
      <c r="B38" s="2" t="str">
        <f>HYPERLINK("#'TX-LUTX - A_13_AK'!A1", "Auffälligkeitskriterien: Art der Maßnahme in Maßnahmenstufe 1 (AJ 2023 und 2024)")</f>
        <v>Auffälligkeitskriterien: Art der Maßnahme in Maßnahmenstufe 1 (AJ 2023 und 2024)</v>
      </c>
      <c r="C38" s="2" t="str">
        <f>HYPERLINK("#'TX-LUTX - A_13_AK'!A1", "A_13_AK")</f>
        <v>A_13_AK</v>
      </c>
    </row>
    <row r="39" spans="2:3" x14ac:dyDescent="0.3">
      <c r="B39" s="2" t="str">
        <f>HYPERLINK("#'TX-LUTX - A_14_QI_AK'!A1", "Qualitätsindikatoren und Auffälligkeitskriterien: Freitextkommentare zu Maßnahmenstufe 2 (AJ 2024)")</f>
        <v>Qualitätsindikatoren und Auffälligkeitskriterien: Freitextkommentare zu Maßnahmenstufe 2 (AJ 2024)</v>
      </c>
      <c r="C39" s="2" t="str">
        <f>HYPERLINK("#'TX-LUTX - A_14_QI_AK'!A1", "A_14_QI_AK")</f>
        <v>A_14_QI_AK</v>
      </c>
    </row>
  </sheetData>
  <pageMargins left="0.7" right="0.7" top="0.75" bottom="0.75" header="0.3" footer="0.3"/>
  <pageSetup paperSize="9" orientation="portrait" horizontalDpi="300" verticalDpi="300"/>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1-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TX-LUTX'!A1", "Zurück")</f>
        <v>Zurück</v>
      </c>
    </row>
    <row r="3" spans="1:6" x14ac:dyDescent="0.3">
      <c r="B3" s="7" t="s">
        <v>5003</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1594</v>
      </c>
      <c r="D6" s="9" t="s">
        <v>3429</v>
      </c>
      <c r="E6" s="9" t="s">
        <v>1699</v>
      </c>
      <c r="F6" s="9" t="s">
        <v>3429</v>
      </c>
    </row>
    <row r="7" spans="1:6" x14ac:dyDescent="0.3">
      <c r="B7" s="10" t="s">
        <v>4873</v>
      </c>
      <c r="C7" s="9" t="s">
        <v>1594</v>
      </c>
      <c r="D7" s="9" t="s">
        <v>4530</v>
      </c>
      <c r="E7" s="9" t="s">
        <v>1699</v>
      </c>
      <c r="F7" s="9" t="s">
        <v>4530</v>
      </c>
    </row>
    <row r="8" spans="1:6" x14ac:dyDescent="0.3">
      <c r="B8" s="10" t="s">
        <v>4532</v>
      </c>
      <c r="C8" s="9" t="s">
        <v>1580</v>
      </c>
      <c r="D8" s="9" t="s">
        <v>4536</v>
      </c>
      <c r="E8" s="9" t="s">
        <v>1594</v>
      </c>
      <c r="F8" s="9" t="s">
        <v>5002</v>
      </c>
    </row>
    <row r="9" spans="1:6" x14ac:dyDescent="0.3">
      <c r="B9" s="9" t="s">
        <v>4535</v>
      </c>
      <c r="C9" s="9" t="s">
        <v>1580</v>
      </c>
      <c r="D9" s="9" t="s">
        <v>3429</v>
      </c>
      <c r="E9" s="9" t="s">
        <v>1580</v>
      </c>
      <c r="F9" s="9" t="s">
        <v>4536</v>
      </c>
    </row>
    <row r="10" spans="1:6" x14ac:dyDescent="0.3">
      <c r="B10" s="10" t="s">
        <v>4537</v>
      </c>
      <c r="C10" s="9" t="s">
        <v>1580</v>
      </c>
      <c r="D10" s="9" t="s">
        <v>3429</v>
      </c>
      <c r="E10" s="9" t="s">
        <v>1594</v>
      </c>
      <c r="F10" s="9" t="s">
        <v>4530</v>
      </c>
    </row>
    <row r="11" spans="1:6" x14ac:dyDescent="0.3">
      <c r="B11" s="9" t="s">
        <v>4879</v>
      </c>
      <c r="C11" s="9" t="s">
        <v>1580</v>
      </c>
      <c r="D11" s="9" t="s">
        <v>3429</v>
      </c>
      <c r="E11" s="9" t="s">
        <v>1594</v>
      </c>
      <c r="F11" s="9" t="s">
        <v>4530</v>
      </c>
    </row>
    <row r="12" spans="1:6" x14ac:dyDescent="0.3">
      <c r="B12" s="9" t="s">
        <v>4880</v>
      </c>
      <c r="C12" s="9" t="s">
        <v>1580</v>
      </c>
      <c r="D12" s="9" t="s">
        <v>3429</v>
      </c>
      <c r="E12" s="9" t="s">
        <v>1580</v>
      </c>
      <c r="F12" s="9" t="s">
        <v>4536</v>
      </c>
    </row>
    <row r="13" spans="1:6" x14ac:dyDescent="0.3">
      <c r="B13" s="9" t="s">
        <v>4538</v>
      </c>
      <c r="C13" s="9" t="s">
        <v>1580</v>
      </c>
      <c r="D13" s="9" t="s">
        <v>3429</v>
      </c>
      <c r="E13" s="9" t="s">
        <v>1580</v>
      </c>
      <c r="F13" s="9" t="s">
        <v>4536</v>
      </c>
    </row>
    <row r="14" spans="1:6" x14ac:dyDescent="0.3">
      <c r="B14" s="23" t="s">
        <v>4539</v>
      </c>
      <c r="C14" s="24" t="s">
        <v>4523</v>
      </c>
      <c r="D14" s="24" t="s">
        <v>4523</v>
      </c>
      <c r="E14" s="24" t="s">
        <v>4523</v>
      </c>
      <c r="F14" s="24" t="s">
        <v>4523</v>
      </c>
    </row>
    <row r="15" spans="1:6" x14ac:dyDescent="0.3">
      <c r="B15" s="6" t="s">
        <v>4540</v>
      </c>
      <c r="C15" s="9" t="s">
        <v>1580</v>
      </c>
      <c r="D15" s="9" t="s">
        <v>3429</v>
      </c>
      <c r="E15" s="9" t="s">
        <v>1580</v>
      </c>
      <c r="F15" s="9" t="s">
        <v>4536</v>
      </c>
    </row>
    <row r="16" spans="1:6" x14ac:dyDescent="0.3">
      <c r="B16" s="6" t="s">
        <v>4543</v>
      </c>
      <c r="C16" s="9" t="s">
        <v>1580</v>
      </c>
      <c r="D16" s="9" t="s">
        <v>3429</v>
      </c>
      <c r="E16" s="9" t="s">
        <v>1594</v>
      </c>
      <c r="F16" s="9" t="s">
        <v>4530</v>
      </c>
    </row>
    <row r="17" spans="2:6" x14ac:dyDescent="0.3">
      <c r="B17" s="9" t="s">
        <v>4546</v>
      </c>
      <c r="C17" s="9" t="s">
        <v>1580</v>
      </c>
      <c r="D17" s="9" t="s">
        <v>3429</v>
      </c>
      <c r="E17" s="9" t="s">
        <v>1594</v>
      </c>
      <c r="F17" s="9" t="s">
        <v>4530</v>
      </c>
    </row>
    <row r="18" spans="2:6" x14ac:dyDescent="0.3">
      <c r="B18" s="9" t="s">
        <v>4547</v>
      </c>
      <c r="C18" s="9" t="s">
        <v>1580</v>
      </c>
      <c r="D18" s="9" t="s">
        <v>3429</v>
      </c>
      <c r="E18" s="9" t="s">
        <v>1586</v>
      </c>
      <c r="F18" s="9" t="s">
        <v>4599</v>
      </c>
    </row>
    <row r="19" spans="2:6" x14ac:dyDescent="0.3">
      <c r="B19" s="9" t="s">
        <v>4548</v>
      </c>
      <c r="C19" s="9" t="s">
        <v>1580</v>
      </c>
      <c r="D19" s="9" t="s">
        <v>3429</v>
      </c>
      <c r="E19" s="9" t="s">
        <v>1580</v>
      </c>
      <c r="F19" s="9" t="s">
        <v>4536</v>
      </c>
    </row>
    <row r="20" spans="2:6" x14ac:dyDescent="0.3">
      <c r="B20" s="6" t="s">
        <v>4549</v>
      </c>
      <c r="C20" s="9" t="s">
        <v>1580</v>
      </c>
      <c r="D20" s="9" t="s">
        <v>3429</v>
      </c>
      <c r="E20" s="9" t="s">
        <v>1587</v>
      </c>
      <c r="F20" s="9" t="s">
        <v>4593</v>
      </c>
    </row>
    <row r="21" spans="2:6" x14ac:dyDescent="0.3">
      <c r="B21" s="23" t="s">
        <v>4550</v>
      </c>
      <c r="C21" s="24" t="s">
        <v>4523</v>
      </c>
      <c r="D21" s="24" t="s">
        <v>4523</v>
      </c>
      <c r="E21" s="24" t="s">
        <v>4523</v>
      </c>
      <c r="F21" s="24" t="s">
        <v>4523</v>
      </c>
    </row>
    <row r="22" spans="2:6" x14ac:dyDescent="0.3">
      <c r="B22" s="6" t="s">
        <v>4551</v>
      </c>
      <c r="C22" s="9" t="s">
        <v>1580</v>
      </c>
      <c r="D22" s="9" t="s">
        <v>3429</v>
      </c>
      <c r="E22" s="9" t="s">
        <v>1580</v>
      </c>
      <c r="F22" s="9" t="s">
        <v>4536</v>
      </c>
    </row>
    <row r="23" spans="2:6" x14ac:dyDescent="0.3">
      <c r="B23" s="6" t="s">
        <v>4553</v>
      </c>
      <c r="C23" s="9" t="s">
        <v>1580</v>
      </c>
      <c r="D23" s="9" t="s">
        <v>3429</v>
      </c>
      <c r="E23" s="9" t="s">
        <v>1584</v>
      </c>
      <c r="F23" s="9" t="s">
        <v>4908</v>
      </c>
    </row>
    <row r="24" spans="2:6" x14ac:dyDescent="0.3">
      <c r="B24" s="6" t="s">
        <v>4898</v>
      </c>
      <c r="C24" s="9" t="s">
        <v>1580</v>
      </c>
      <c r="D24" s="9" t="s">
        <v>3429</v>
      </c>
      <c r="E24" s="9" t="s">
        <v>1586</v>
      </c>
      <c r="F24" s="9" t="s">
        <v>4599</v>
      </c>
    </row>
    <row r="25" spans="2:6" x14ac:dyDescent="0.3">
      <c r="B25" s="6" t="s">
        <v>4556</v>
      </c>
      <c r="C25" s="9" t="s">
        <v>1580</v>
      </c>
      <c r="D25" s="9" t="s">
        <v>3429</v>
      </c>
      <c r="E25" s="9" t="s">
        <v>1587</v>
      </c>
      <c r="F25" s="9" t="s">
        <v>4593</v>
      </c>
    </row>
    <row r="26" spans="2:6" x14ac:dyDescent="0.3">
      <c r="B26" s="23" t="s">
        <v>4558</v>
      </c>
      <c r="C26" s="24" t="s">
        <v>4523</v>
      </c>
      <c r="D26" s="24" t="s">
        <v>4523</v>
      </c>
      <c r="E26" s="24" t="s">
        <v>4523</v>
      </c>
      <c r="F26" s="24" t="s">
        <v>4523</v>
      </c>
    </row>
    <row r="27" spans="2:6" x14ac:dyDescent="0.3">
      <c r="B27" s="6" t="s">
        <v>4444</v>
      </c>
      <c r="C27" s="9" t="s">
        <v>1580</v>
      </c>
      <c r="D27" s="9" t="s">
        <v>4559</v>
      </c>
      <c r="E27" s="9" t="s">
        <v>1580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1-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TX-LUTX'!A1", "Zurück")</f>
        <v>Zurück</v>
      </c>
    </row>
    <row r="3" spans="1:6" x14ac:dyDescent="0.3">
      <c r="B3" s="7" t="s">
        <v>4625</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1691</v>
      </c>
      <c r="D6" s="9" t="s">
        <v>4530</v>
      </c>
      <c r="E6" s="9" t="s">
        <v>1855</v>
      </c>
      <c r="F6" s="9" t="s">
        <v>4530</v>
      </c>
    </row>
    <row r="7" spans="1:6" x14ac:dyDescent="0.3">
      <c r="B7" s="10" t="s">
        <v>4532</v>
      </c>
      <c r="C7" s="9" t="s">
        <v>1586</v>
      </c>
      <c r="D7" s="9" t="s">
        <v>4621</v>
      </c>
      <c r="E7" s="9" t="s">
        <v>1592</v>
      </c>
      <c r="F7" s="9" t="s">
        <v>4622</v>
      </c>
    </row>
    <row r="8" spans="1:6" x14ac:dyDescent="0.3">
      <c r="B8" s="9" t="s">
        <v>4535</v>
      </c>
      <c r="C8" s="9" t="s">
        <v>1580</v>
      </c>
      <c r="D8" s="9" t="s">
        <v>4536</v>
      </c>
      <c r="E8" s="9" t="s">
        <v>1580</v>
      </c>
      <c r="F8" s="9" t="s">
        <v>4536</v>
      </c>
    </row>
    <row r="9" spans="1:6" x14ac:dyDescent="0.3">
      <c r="B9" s="10" t="s">
        <v>4537</v>
      </c>
      <c r="C9" s="9" t="s">
        <v>1586</v>
      </c>
      <c r="D9" s="9" t="s">
        <v>4530</v>
      </c>
      <c r="E9" s="9" t="s">
        <v>1592</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1580</v>
      </c>
      <c r="D12" s="9" t="s">
        <v>4536</v>
      </c>
      <c r="E12" s="9" t="s">
        <v>1580</v>
      </c>
      <c r="F12" s="9" t="s">
        <v>4536</v>
      </c>
    </row>
    <row r="13" spans="1:6" x14ac:dyDescent="0.3">
      <c r="B13" s="6" t="s">
        <v>4543</v>
      </c>
      <c r="C13" s="9" t="s">
        <v>1586</v>
      </c>
      <c r="D13" s="9" t="s">
        <v>4530</v>
      </c>
      <c r="E13" s="9" t="s">
        <v>1592</v>
      </c>
      <c r="F13" s="9" t="s">
        <v>4530</v>
      </c>
    </row>
    <row r="14" spans="1:6" x14ac:dyDescent="0.3">
      <c r="B14" s="9" t="s">
        <v>4546</v>
      </c>
      <c r="C14" s="9" t="s">
        <v>1586</v>
      </c>
      <c r="D14" s="9" t="s">
        <v>4530</v>
      </c>
      <c r="E14" s="9" t="s">
        <v>1592</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1587</v>
      </c>
      <c r="F17" s="9" t="s">
        <v>4587</v>
      </c>
    </row>
    <row r="18" spans="2:6" x14ac:dyDescent="0.3">
      <c r="B18" s="23" t="s">
        <v>4550</v>
      </c>
      <c r="C18" s="24" t="s">
        <v>4523</v>
      </c>
      <c r="D18" s="24" t="s">
        <v>4523</v>
      </c>
      <c r="E18" s="24" t="s">
        <v>4523</v>
      </c>
      <c r="F18" s="24" t="s">
        <v>4523</v>
      </c>
    </row>
    <row r="19" spans="2:6" x14ac:dyDescent="0.3">
      <c r="B19" s="6" t="s">
        <v>4551</v>
      </c>
      <c r="C19" s="9" t="s">
        <v>1587</v>
      </c>
      <c r="D19" s="9" t="s">
        <v>4623</v>
      </c>
      <c r="E19" s="9" t="s">
        <v>1580</v>
      </c>
      <c r="F19" s="9" t="s">
        <v>4536</v>
      </c>
    </row>
    <row r="20" spans="2:6" x14ac:dyDescent="0.3">
      <c r="B20" s="6" t="s">
        <v>4553</v>
      </c>
      <c r="C20" s="9" t="s">
        <v>1587</v>
      </c>
      <c r="D20" s="9" t="s">
        <v>4623</v>
      </c>
      <c r="E20" s="9" t="s">
        <v>1683</v>
      </c>
      <c r="F20" s="9" t="s">
        <v>4624</v>
      </c>
    </row>
    <row r="21" spans="2:6" x14ac:dyDescent="0.3">
      <c r="B21" s="6" t="s">
        <v>4556</v>
      </c>
      <c r="C21" s="9" t="s">
        <v>1580</v>
      </c>
      <c r="D21" s="9" t="s">
        <v>4536</v>
      </c>
      <c r="E21" s="9" t="s">
        <v>1579</v>
      </c>
      <c r="F21" s="9" t="s">
        <v>4623</v>
      </c>
    </row>
    <row r="22" spans="2:6" x14ac:dyDescent="0.3">
      <c r="B22" s="23" t="s">
        <v>4558</v>
      </c>
      <c r="C22" s="24" t="s">
        <v>4523</v>
      </c>
      <c r="D22" s="24" t="s">
        <v>4523</v>
      </c>
      <c r="E22" s="24" t="s">
        <v>4523</v>
      </c>
      <c r="F22" s="24" t="s">
        <v>4523</v>
      </c>
    </row>
    <row r="23" spans="2:6" x14ac:dyDescent="0.3">
      <c r="B23" s="6" t="s">
        <v>4444</v>
      </c>
      <c r="C23" s="9" t="s">
        <v>1580</v>
      </c>
      <c r="D23" s="9" t="s">
        <v>4559</v>
      </c>
      <c r="E23" s="9" t="s">
        <v>1580</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25"/>
  <sheetViews>
    <sheetView workbookViewId="0"/>
  </sheetViews>
  <sheetFormatPr baseColWidth="10" defaultRowHeight="14.4" x14ac:dyDescent="0.3"/>
  <cols>
    <col min="2" max="2" width="9.6640625" customWidth="1"/>
    <col min="3" max="3" width="44.44140625" customWidth="1"/>
    <col min="4" max="4" width="17" customWidth="1"/>
    <col min="5" max="5" width="22.6640625" customWidth="1"/>
    <col min="6" max="6" width="44.44140625" customWidth="1"/>
    <col min="7" max="7" width="30.6640625" customWidth="1"/>
  </cols>
  <sheetData>
    <row r="1" spans="1:7" x14ac:dyDescent="0.3">
      <c r="A1" s="2" t="str">
        <f>HYPERLINK("#'Auswahl Auswertungsmodul'!A1", "Zurück zum Start")</f>
        <v>Zurück zum Start</v>
      </c>
    </row>
    <row r="2" spans="1:7" x14ac:dyDescent="0.3">
      <c r="A2" s="2" t="str">
        <f>HYPERLINK("#'Auswahl PCI'!A1", "Zurück")</f>
        <v>Zurück</v>
      </c>
    </row>
    <row r="3" spans="1:7" x14ac:dyDescent="0.3">
      <c r="B3" s="7" t="s">
        <v>2337</v>
      </c>
    </row>
    <row r="4" spans="1:7" x14ac:dyDescent="0.3">
      <c r="B4" s="25" t="s">
        <v>35</v>
      </c>
      <c r="C4" s="25" t="s">
        <v>36</v>
      </c>
      <c r="D4" s="25" t="s">
        <v>1619</v>
      </c>
      <c r="E4" s="28" t="s">
        <v>1574</v>
      </c>
      <c r="F4" s="21" t="s">
        <v>1575</v>
      </c>
      <c r="G4" s="25" t="s">
        <v>1575</v>
      </c>
    </row>
    <row r="5" spans="1:7" x14ac:dyDescent="0.3">
      <c r="B5" s="22"/>
      <c r="C5" s="22"/>
      <c r="D5" s="22"/>
      <c r="E5" s="27"/>
      <c r="F5" s="8" t="s">
        <v>2310</v>
      </c>
      <c r="G5" s="8" t="s">
        <v>33</v>
      </c>
    </row>
    <row r="6" spans="1:7" x14ac:dyDescent="0.3">
      <c r="B6" s="23" t="s">
        <v>56</v>
      </c>
      <c r="C6" s="23"/>
      <c r="D6" s="23"/>
      <c r="E6" s="29"/>
      <c r="F6" s="29"/>
      <c r="G6" s="29"/>
    </row>
    <row r="7" spans="1:7" ht="25.2" x14ac:dyDescent="0.3">
      <c r="B7" s="6" t="s">
        <v>168</v>
      </c>
      <c r="C7" s="6" t="s">
        <v>169</v>
      </c>
      <c r="D7" s="6" t="s">
        <v>1621</v>
      </c>
      <c r="E7" s="9" t="s">
        <v>1622</v>
      </c>
      <c r="F7" s="9" t="s">
        <v>2327</v>
      </c>
      <c r="G7" s="9" t="s">
        <v>2327</v>
      </c>
    </row>
    <row r="8" spans="1:7" ht="25.2" x14ac:dyDescent="0.3">
      <c r="B8" s="6" t="s">
        <v>168</v>
      </c>
      <c r="C8" s="6" t="s">
        <v>169</v>
      </c>
      <c r="D8" s="6" t="s">
        <v>1626</v>
      </c>
      <c r="E8" s="9" t="s">
        <v>1627</v>
      </c>
      <c r="F8" s="9" t="s">
        <v>2328</v>
      </c>
      <c r="G8" s="9" t="s">
        <v>1629</v>
      </c>
    </row>
    <row r="9" spans="1:7" ht="25.2" x14ac:dyDescent="0.3">
      <c r="B9" s="6" t="s">
        <v>168</v>
      </c>
      <c r="C9" s="6" t="s">
        <v>169</v>
      </c>
      <c r="D9" s="6" t="s">
        <v>1631</v>
      </c>
      <c r="E9" s="9" t="s">
        <v>1632</v>
      </c>
      <c r="F9" s="9" t="s">
        <v>229</v>
      </c>
      <c r="G9" s="9" t="s">
        <v>2099</v>
      </c>
    </row>
    <row r="10" spans="1:7" ht="25.2" x14ac:dyDescent="0.3">
      <c r="B10" s="6" t="s">
        <v>172</v>
      </c>
      <c r="C10" s="6" t="s">
        <v>173</v>
      </c>
      <c r="D10" s="6" t="s">
        <v>1621</v>
      </c>
      <c r="E10" s="9" t="s">
        <v>1634</v>
      </c>
      <c r="F10" s="9" t="s">
        <v>2329</v>
      </c>
      <c r="G10" s="9" t="s">
        <v>175</v>
      </c>
    </row>
    <row r="11" spans="1:7" ht="25.2" x14ac:dyDescent="0.3">
      <c r="B11" s="6" t="s">
        <v>172</v>
      </c>
      <c r="C11" s="6" t="s">
        <v>173</v>
      </c>
      <c r="D11" s="6" t="s">
        <v>1626</v>
      </c>
      <c r="E11" s="9" t="s">
        <v>1636</v>
      </c>
      <c r="F11" s="9" t="s">
        <v>1638</v>
      </c>
      <c r="G11" s="9" t="s">
        <v>665</v>
      </c>
    </row>
    <row r="12" spans="1:7" ht="25.2" x14ac:dyDescent="0.3">
      <c r="B12" s="6" t="s">
        <v>172</v>
      </c>
      <c r="C12" s="6" t="s">
        <v>173</v>
      </c>
      <c r="D12" s="6" t="s">
        <v>1631</v>
      </c>
      <c r="E12" s="9" t="s">
        <v>1589</v>
      </c>
      <c r="F12" s="9" t="s">
        <v>89</v>
      </c>
      <c r="G12" s="9" t="s">
        <v>89</v>
      </c>
    </row>
    <row r="13" spans="1:7" ht="25.2" x14ac:dyDescent="0.3">
      <c r="B13" s="6" t="s">
        <v>176</v>
      </c>
      <c r="C13" s="6" t="s">
        <v>177</v>
      </c>
      <c r="D13" s="6" t="s">
        <v>1621</v>
      </c>
      <c r="E13" s="9" t="s">
        <v>1640</v>
      </c>
      <c r="F13" s="9" t="s">
        <v>2330</v>
      </c>
      <c r="G13" s="9" t="s">
        <v>179</v>
      </c>
    </row>
    <row r="14" spans="1:7" ht="25.2" x14ac:dyDescent="0.3">
      <c r="B14" s="6" t="s">
        <v>176</v>
      </c>
      <c r="C14" s="6" t="s">
        <v>177</v>
      </c>
      <c r="D14" s="6" t="s">
        <v>1626</v>
      </c>
      <c r="E14" s="9" t="s">
        <v>1643</v>
      </c>
      <c r="F14" s="9" t="s">
        <v>2006</v>
      </c>
      <c r="G14" s="9" t="s">
        <v>494</v>
      </c>
    </row>
    <row r="15" spans="1:7" ht="25.2" x14ac:dyDescent="0.3">
      <c r="B15" s="6" t="s">
        <v>176</v>
      </c>
      <c r="C15" s="6" t="s">
        <v>177</v>
      </c>
      <c r="D15" s="6" t="s">
        <v>1631</v>
      </c>
      <c r="E15" s="9" t="s">
        <v>1600</v>
      </c>
      <c r="F15" s="9" t="s">
        <v>107</v>
      </c>
      <c r="G15" s="9" t="s">
        <v>107</v>
      </c>
    </row>
    <row r="16" spans="1:7" x14ac:dyDescent="0.3">
      <c r="B16" s="23" t="s">
        <v>40</v>
      </c>
      <c r="C16" s="23"/>
      <c r="D16" s="23"/>
      <c r="E16" s="29"/>
      <c r="F16" s="29"/>
      <c r="G16" s="29"/>
    </row>
    <row r="17" spans="2:7" ht="25.2" x14ac:dyDescent="0.3">
      <c r="B17" s="6" t="s">
        <v>180</v>
      </c>
      <c r="C17" s="6" t="s">
        <v>42</v>
      </c>
      <c r="D17" s="6" t="s">
        <v>1621</v>
      </c>
      <c r="E17" s="9" t="s">
        <v>1646</v>
      </c>
      <c r="F17" s="9" t="s">
        <v>2331</v>
      </c>
      <c r="G17" s="9" t="s">
        <v>2332</v>
      </c>
    </row>
    <row r="18" spans="2:7" ht="25.2" x14ac:dyDescent="0.3">
      <c r="B18" s="6" t="s">
        <v>180</v>
      </c>
      <c r="C18" s="6" t="s">
        <v>42</v>
      </c>
      <c r="D18" s="6" t="s">
        <v>1626</v>
      </c>
      <c r="E18" s="9" t="s">
        <v>1650</v>
      </c>
      <c r="F18" s="9" t="s">
        <v>769</v>
      </c>
      <c r="G18" s="9" t="s">
        <v>2019</v>
      </c>
    </row>
    <row r="19" spans="2:7" ht="25.2" x14ac:dyDescent="0.3">
      <c r="B19" s="6" t="s">
        <v>180</v>
      </c>
      <c r="C19" s="6" t="s">
        <v>42</v>
      </c>
      <c r="D19" s="6" t="s">
        <v>1631</v>
      </c>
      <c r="E19" s="9" t="s">
        <v>1654</v>
      </c>
      <c r="F19" s="9" t="s">
        <v>2333</v>
      </c>
      <c r="G19" s="9" t="s">
        <v>2334</v>
      </c>
    </row>
    <row r="20" spans="2:7" ht="25.2" x14ac:dyDescent="0.3">
      <c r="B20" s="6" t="s">
        <v>183</v>
      </c>
      <c r="C20" s="6" t="s">
        <v>46</v>
      </c>
      <c r="D20" s="6" t="s">
        <v>1621</v>
      </c>
      <c r="E20" s="9" t="s">
        <v>1658</v>
      </c>
      <c r="F20" s="9" t="s">
        <v>2335</v>
      </c>
      <c r="G20" s="9" t="s">
        <v>1661</v>
      </c>
    </row>
    <row r="21" spans="2:7" ht="25.2" x14ac:dyDescent="0.3">
      <c r="B21" s="6" t="s">
        <v>183</v>
      </c>
      <c r="C21" s="6" t="s">
        <v>46</v>
      </c>
      <c r="D21" s="6" t="s">
        <v>1626</v>
      </c>
      <c r="E21" s="9" t="s">
        <v>1662</v>
      </c>
      <c r="F21" s="9" t="s">
        <v>2336</v>
      </c>
      <c r="G21" s="9" t="s">
        <v>878</v>
      </c>
    </row>
    <row r="22" spans="2:7" ht="25.2" x14ac:dyDescent="0.3">
      <c r="B22" s="6" t="s">
        <v>183</v>
      </c>
      <c r="C22" s="6" t="s">
        <v>46</v>
      </c>
      <c r="D22" s="6" t="s">
        <v>1631</v>
      </c>
      <c r="E22" s="9" t="s">
        <v>1664</v>
      </c>
      <c r="F22" s="9" t="s">
        <v>1888</v>
      </c>
      <c r="G22" s="9" t="s">
        <v>1667</v>
      </c>
    </row>
    <row r="23" spans="2:7" ht="25.2" x14ac:dyDescent="0.3">
      <c r="B23" s="6" t="s">
        <v>186</v>
      </c>
      <c r="C23" s="6" t="s">
        <v>50</v>
      </c>
      <c r="D23" s="6" t="s">
        <v>1621</v>
      </c>
      <c r="E23" s="9" t="s">
        <v>1592</v>
      </c>
      <c r="F23" s="9" t="s">
        <v>1042</v>
      </c>
      <c r="G23" s="9" t="s">
        <v>95</v>
      </c>
    </row>
    <row r="24" spans="2:7" ht="25.2" x14ac:dyDescent="0.3">
      <c r="B24" s="6" t="s">
        <v>186</v>
      </c>
      <c r="C24" s="6" t="s">
        <v>50</v>
      </c>
      <c r="D24" s="6" t="s">
        <v>1626</v>
      </c>
      <c r="E24" s="9" t="s">
        <v>1592</v>
      </c>
      <c r="F24" s="9" t="s">
        <v>1042</v>
      </c>
      <c r="G24" s="9" t="s">
        <v>95</v>
      </c>
    </row>
    <row r="25" spans="2:7" ht="25.2" x14ac:dyDescent="0.3">
      <c r="B25" s="6" t="s">
        <v>186</v>
      </c>
      <c r="C25" s="6" t="s">
        <v>50</v>
      </c>
      <c r="D25" s="6" t="s">
        <v>1631</v>
      </c>
      <c r="E25" s="9" t="s">
        <v>1580</v>
      </c>
      <c r="F25" s="9" t="s">
        <v>51</v>
      </c>
      <c r="G25" s="9" t="s">
        <v>51</v>
      </c>
    </row>
  </sheetData>
  <mergeCells count="7">
    <mergeCell ref="B6:G6"/>
    <mergeCell ref="B16:G16"/>
    <mergeCell ref="B4:B5"/>
    <mergeCell ref="C4:C5"/>
    <mergeCell ref="D4:D5"/>
    <mergeCell ref="E4:E5"/>
    <mergeCell ref="F4:G4"/>
  </mergeCells>
  <pageMargins left="0.7" right="0.7" top="0.75" bottom="0.75" header="0.3" footer="0.3"/>
  <pageSetup paperSize="9" orientation="portrait" horizontalDpi="300" verticalDpi="300"/>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1-000000000000}">
  <dimension ref="A1:O11"/>
  <sheetViews>
    <sheetView workbookViewId="0"/>
  </sheetViews>
  <sheetFormatPr baseColWidth="10" defaultRowHeight="14.4" x14ac:dyDescent="0.3"/>
  <cols>
    <col min="2" max="2" width="9.6640625" customWidth="1"/>
    <col min="3" max="3" width="65.8867187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TX-LUTX'!A1", "Zurück")</f>
        <v>Zurück</v>
      </c>
    </row>
    <row r="3" spans="1:15" x14ac:dyDescent="0.3">
      <c r="B3" s="7" t="s">
        <v>5968</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556</v>
      </c>
      <c r="C7" s="6" t="s">
        <v>419</v>
      </c>
      <c r="D7" s="9" t="s">
        <v>1595</v>
      </c>
      <c r="E7" s="9" t="s">
        <v>1580</v>
      </c>
      <c r="F7" s="9" t="s">
        <v>87</v>
      </c>
      <c r="G7" s="9" t="s">
        <v>99</v>
      </c>
      <c r="H7" s="9" t="s">
        <v>87</v>
      </c>
      <c r="I7" s="9" t="s">
        <v>99</v>
      </c>
      <c r="J7" s="9" t="s">
        <v>86</v>
      </c>
      <c r="K7" s="9" t="s">
        <v>1595</v>
      </c>
      <c r="L7" s="9" t="s">
        <v>87</v>
      </c>
      <c r="M7" s="9" t="s">
        <v>99</v>
      </c>
      <c r="N7" s="9" t="s">
        <v>87</v>
      </c>
      <c r="O7" s="9" t="s">
        <v>99</v>
      </c>
    </row>
    <row r="8" spans="1:15" ht="25.2" x14ac:dyDescent="0.3">
      <c r="B8" s="12" t="s">
        <v>557</v>
      </c>
      <c r="C8" s="12" t="s">
        <v>421</v>
      </c>
      <c r="D8" s="13" t="s">
        <v>1595</v>
      </c>
      <c r="E8" s="13" t="s">
        <v>1580</v>
      </c>
      <c r="F8" s="13" t="s">
        <v>87</v>
      </c>
      <c r="G8" s="13" t="s">
        <v>99</v>
      </c>
      <c r="H8" s="13" t="s">
        <v>87</v>
      </c>
      <c r="I8" s="13" t="s">
        <v>99</v>
      </c>
      <c r="J8" s="13" t="s">
        <v>86</v>
      </c>
      <c r="K8" s="13" t="s">
        <v>1595</v>
      </c>
      <c r="L8" s="13" t="s">
        <v>87</v>
      </c>
      <c r="M8" s="13" t="s">
        <v>99</v>
      </c>
      <c r="N8" s="13" t="s">
        <v>87</v>
      </c>
      <c r="O8" s="13" t="s">
        <v>99</v>
      </c>
    </row>
    <row r="9" spans="1:15" ht="25.2" x14ac:dyDescent="0.3">
      <c r="B9" s="6" t="s">
        <v>558</v>
      </c>
      <c r="C9" s="6" t="s">
        <v>423</v>
      </c>
      <c r="D9" s="9" t="s">
        <v>2359</v>
      </c>
      <c r="E9" s="9" t="s">
        <v>1580</v>
      </c>
      <c r="F9" s="9" t="s">
        <v>211</v>
      </c>
      <c r="G9" s="9" t="s">
        <v>99</v>
      </c>
      <c r="H9" s="9" t="s">
        <v>211</v>
      </c>
      <c r="I9" s="9" t="s">
        <v>99</v>
      </c>
      <c r="J9" s="9" t="s">
        <v>210</v>
      </c>
      <c r="K9" s="9" t="s">
        <v>2359</v>
      </c>
      <c r="L9" s="9" t="s">
        <v>211</v>
      </c>
      <c r="M9" s="9" t="s">
        <v>99</v>
      </c>
      <c r="N9" s="9" t="s">
        <v>211</v>
      </c>
      <c r="O9" s="9" t="s">
        <v>99</v>
      </c>
    </row>
    <row r="10" spans="1:15" ht="25.2" x14ac:dyDescent="0.3">
      <c r="B10" s="12" t="s">
        <v>559</v>
      </c>
      <c r="C10" s="12" t="s">
        <v>425</v>
      </c>
      <c r="D10" s="13" t="s">
        <v>1893</v>
      </c>
      <c r="E10" s="13" t="s">
        <v>1580</v>
      </c>
      <c r="F10" s="13" t="s">
        <v>87</v>
      </c>
      <c r="G10" s="13" t="s">
        <v>54</v>
      </c>
      <c r="H10" s="13" t="s">
        <v>87</v>
      </c>
      <c r="I10" s="13" t="s">
        <v>54</v>
      </c>
      <c r="J10" s="13" t="s">
        <v>87</v>
      </c>
      <c r="K10" s="13" t="s">
        <v>54</v>
      </c>
      <c r="L10" s="13" t="s">
        <v>87</v>
      </c>
      <c r="M10" s="13" t="s">
        <v>54</v>
      </c>
      <c r="N10" s="13" t="s">
        <v>86</v>
      </c>
      <c r="O10" s="13" t="s">
        <v>1893</v>
      </c>
    </row>
    <row r="11" spans="1:15" ht="25.2" x14ac:dyDescent="0.3">
      <c r="B11" s="6" t="s">
        <v>560</v>
      </c>
      <c r="C11" s="6" t="s">
        <v>427</v>
      </c>
      <c r="D11" s="9" t="s">
        <v>1083</v>
      </c>
      <c r="E11" s="9" t="s">
        <v>1580</v>
      </c>
      <c r="F11" s="9" t="s">
        <v>965</v>
      </c>
      <c r="G11" s="9" t="s">
        <v>1602</v>
      </c>
      <c r="H11" s="9" t="s">
        <v>48</v>
      </c>
      <c r="I11" s="9" t="s">
        <v>107</v>
      </c>
      <c r="J11" s="9" t="s">
        <v>965</v>
      </c>
      <c r="K11" s="9" t="s">
        <v>1602</v>
      </c>
      <c r="L11" s="9" t="s">
        <v>1015</v>
      </c>
      <c r="M11" s="9" t="s">
        <v>1709</v>
      </c>
      <c r="N11" s="9" t="s">
        <v>48</v>
      </c>
      <c r="O11" s="9" t="s">
        <v>107</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1-000000000000}">
  <dimension ref="A1:M14"/>
  <sheetViews>
    <sheetView workbookViewId="0"/>
  </sheetViews>
  <sheetFormatPr baseColWidth="10" defaultRowHeight="14.4" x14ac:dyDescent="0.3"/>
  <cols>
    <col min="2" max="2" width="9.6640625" customWidth="1"/>
    <col min="3" max="3" width="84.7773437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TX-LUTX'!A1", "Zurück")</f>
        <v>Zurück</v>
      </c>
    </row>
    <row r="3" spans="1:13" x14ac:dyDescent="0.3">
      <c r="B3" s="7" t="s">
        <v>5485</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132</v>
      </c>
      <c r="C8" s="6" t="s">
        <v>133</v>
      </c>
      <c r="D8" s="9" t="s">
        <v>99</v>
      </c>
      <c r="E8" s="9" t="s">
        <v>1580</v>
      </c>
      <c r="F8" s="9" t="s">
        <v>51</v>
      </c>
      <c r="G8" s="9" t="s">
        <v>99</v>
      </c>
      <c r="H8" s="9" t="s">
        <v>51</v>
      </c>
      <c r="I8" s="9" t="s">
        <v>99</v>
      </c>
      <c r="J8" s="9" t="s">
        <v>51</v>
      </c>
      <c r="K8" s="9" t="s">
        <v>99</v>
      </c>
      <c r="L8" s="9" t="s">
        <v>51</v>
      </c>
      <c r="M8" s="9" t="s">
        <v>99</v>
      </c>
    </row>
    <row r="9" spans="1:13" x14ac:dyDescent="0.3">
      <c r="B9" s="23" t="s">
        <v>40</v>
      </c>
      <c r="C9" s="23"/>
      <c r="D9" s="29"/>
      <c r="E9" s="29"/>
      <c r="F9" s="29"/>
      <c r="G9" s="29"/>
      <c r="H9" s="29"/>
      <c r="I9" s="29"/>
      <c r="J9" s="29"/>
      <c r="K9" s="29"/>
      <c r="L9" s="29"/>
      <c r="M9" s="29"/>
    </row>
    <row r="10" spans="1:13" ht="25.2" x14ac:dyDescent="0.3">
      <c r="B10" s="6" t="s">
        <v>134</v>
      </c>
      <c r="C10" s="6" t="s">
        <v>42</v>
      </c>
      <c r="D10" s="9" t="s">
        <v>99</v>
      </c>
      <c r="E10" s="9" t="s">
        <v>1580</v>
      </c>
      <c r="F10" s="9" t="s">
        <v>51</v>
      </c>
      <c r="G10" s="9" t="s">
        <v>99</v>
      </c>
      <c r="H10" s="9" t="s">
        <v>51</v>
      </c>
      <c r="I10" s="9" t="s">
        <v>99</v>
      </c>
      <c r="J10" s="9" t="s">
        <v>51</v>
      </c>
      <c r="K10" s="9" t="s">
        <v>99</v>
      </c>
      <c r="L10" s="9" t="s">
        <v>51</v>
      </c>
      <c r="M10" s="9" t="s">
        <v>99</v>
      </c>
    </row>
    <row r="11" spans="1:13" ht="25.2" x14ac:dyDescent="0.3">
      <c r="B11" s="6" t="s">
        <v>135</v>
      </c>
      <c r="C11" s="6" t="s">
        <v>46</v>
      </c>
      <c r="D11" s="9" t="s">
        <v>99</v>
      </c>
      <c r="E11" s="9" t="s">
        <v>1580</v>
      </c>
      <c r="F11" s="9" t="s">
        <v>51</v>
      </c>
      <c r="G11" s="9" t="s">
        <v>99</v>
      </c>
      <c r="H11" s="9" t="s">
        <v>51</v>
      </c>
      <c r="I11" s="9" t="s">
        <v>99</v>
      </c>
      <c r="J11" s="9" t="s">
        <v>51</v>
      </c>
      <c r="K11" s="9" t="s">
        <v>99</v>
      </c>
      <c r="L11" s="9" t="s">
        <v>51</v>
      </c>
      <c r="M11" s="9" t="s">
        <v>99</v>
      </c>
    </row>
    <row r="12" spans="1:13" ht="25.2" x14ac:dyDescent="0.3">
      <c r="B12" s="6" t="s">
        <v>136</v>
      </c>
      <c r="C12" s="6" t="s">
        <v>64</v>
      </c>
      <c r="D12" s="9" t="s">
        <v>1595</v>
      </c>
      <c r="E12" s="9" t="s">
        <v>1580</v>
      </c>
      <c r="F12" s="9" t="s">
        <v>87</v>
      </c>
      <c r="G12" s="9" t="s">
        <v>99</v>
      </c>
      <c r="H12" s="9" t="s">
        <v>87</v>
      </c>
      <c r="I12" s="9" t="s">
        <v>99</v>
      </c>
      <c r="J12" s="9" t="s">
        <v>86</v>
      </c>
      <c r="K12" s="9" t="s">
        <v>1595</v>
      </c>
      <c r="L12" s="9" t="s">
        <v>87</v>
      </c>
      <c r="M12" s="9" t="s">
        <v>99</v>
      </c>
    </row>
    <row r="13" spans="1:13" ht="25.2" x14ac:dyDescent="0.3">
      <c r="B13" s="6" t="s">
        <v>137</v>
      </c>
      <c r="C13" s="6" t="s">
        <v>66</v>
      </c>
      <c r="D13" s="9" t="s">
        <v>1763</v>
      </c>
      <c r="E13" s="9" t="s">
        <v>1580</v>
      </c>
      <c r="F13" s="9" t="s">
        <v>1070</v>
      </c>
      <c r="G13" s="9" t="s">
        <v>1893</v>
      </c>
      <c r="H13" s="9" t="s">
        <v>68</v>
      </c>
      <c r="I13" s="9" t="s">
        <v>54</v>
      </c>
      <c r="J13" s="9" t="s">
        <v>1070</v>
      </c>
      <c r="K13" s="9" t="s">
        <v>1893</v>
      </c>
      <c r="L13" s="9" t="s">
        <v>1021</v>
      </c>
      <c r="M13" s="9" t="s">
        <v>1027</v>
      </c>
    </row>
    <row r="14" spans="1:13" ht="25.2" x14ac:dyDescent="0.3">
      <c r="B14" s="6" t="s">
        <v>138</v>
      </c>
      <c r="C14" s="6" t="s">
        <v>70</v>
      </c>
      <c r="D14" s="9" t="s">
        <v>1098</v>
      </c>
      <c r="E14" s="9" t="s">
        <v>1580</v>
      </c>
      <c r="F14" s="9" t="s">
        <v>83</v>
      </c>
      <c r="G14" s="9" t="s">
        <v>54</v>
      </c>
      <c r="H14" s="9" t="s">
        <v>83</v>
      </c>
      <c r="I14" s="9" t="s">
        <v>54</v>
      </c>
      <c r="J14" s="9" t="s">
        <v>1019</v>
      </c>
      <c r="K14" s="9" t="s">
        <v>1893</v>
      </c>
      <c r="L14" s="9" t="s">
        <v>1019</v>
      </c>
      <c r="M14" s="9" t="s">
        <v>1893</v>
      </c>
    </row>
  </sheetData>
  <mergeCells count="11">
    <mergeCell ref="B7:M7"/>
    <mergeCell ref="B9:M9"/>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1-000000000000}">
  <dimension ref="A1:I10"/>
  <sheetViews>
    <sheetView workbookViewId="0"/>
  </sheetViews>
  <sheetFormatPr baseColWidth="10" defaultRowHeight="14.4" x14ac:dyDescent="0.3"/>
  <cols>
    <col min="2" max="2" width="9.6640625" customWidth="1"/>
    <col min="3" max="3" width="65.886718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TX-LUTX'!A1", "Zurück")</f>
        <v>Zurück</v>
      </c>
    </row>
    <row r="3" spans="1:9" x14ac:dyDescent="0.3">
      <c r="B3" s="7" t="s">
        <v>6910</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556</v>
      </c>
      <c r="C6" s="6" t="s">
        <v>419</v>
      </c>
      <c r="D6" s="9" t="s">
        <v>1587</v>
      </c>
      <c r="E6" s="9" t="s">
        <v>1580</v>
      </c>
      <c r="F6" s="9" t="s">
        <v>1580</v>
      </c>
      <c r="G6" s="9" t="s">
        <v>1587</v>
      </c>
      <c r="H6" s="9" t="s">
        <v>1580</v>
      </c>
      <c r="I6" s="9" t="s">
        <v>1580</v>
      </c>
    </row>
    <row r="7" spans="1:9" x14ac:dyDescent="0.3">
      <c r="B7" s="12" t="s">
        <v>557</v>
      </c>
      <c r="C7" s="12" t="s">
        <v>421</v>
      </c>
      <c r="D7" s="13" t="s">
        <v>1587</v>
      </c>
      <c r="E7" s="13" t="s">
        <v>1580</v>
      </c>
      <c r="F7" s="13" t="s">
        <v>1580</v>
      </c>
      <c r="G7" s="13" t="s">
        <v>1587</v>
      </c>
      <c r="H7" s="13" t="s">
        <v>1580</v>
      </c>
      <c r="I7" s="13" t="s">
        <v>1580</v>
      </c>
    </row>
    <row r="8" spans="1:9" x14ac:dyDescent="0.3">
      <c r="B8" s="6" t="s">
        <v>558</v>
      </c>
      <c r="C8" s="6" t="s">
        <v>423</v>
      </c>
      <c r="D8" s="9" t="s">
        <v>1683</v>
      </c>
      <c r="E8" s="9" t="s">
        <v>1587</v>
      </c>
      <c r="F8" s="9" t="s">
        <v>1580</v>
      </c>
      <c r="G8" s="9" t="s">
        <v>1683</v>
      </c>
      <c r="H8" s="9" t="s">
        <v>1580</v>
      </c>
      <c r="I8" s="9" t="s">
        <v>1580</v>
      </c>
    </row>
    <row r="9" spans="1:9" x14ac:dyDescent="0.3">
      <c r="B9" s="12" t="s">
        <v>559</v>
      </c>
      <c r="C9" s="12" t="s">
        <v>425</v>
      </c>
      <c r="D9" s="13" t="s">
        <v>1587</v>
      </c>
      <c r="E9" s="13" t="s">
        <v>1580</v>
      </c>
      <c r="F9" s="13" t="s">
        <v>1580</v>
      </c>
      <c r="G9" s="13" t="s">
        <v>1580</v>
      </c>
      <c r="H9" s="13" t="s">
        <v>1580</v>
      </c>
      <c r="I9" s="13" t="s">
        <v>1580</v>
      </c>
    </row>
    <row r="10" spans="1:9" x14ac:dyDescent="0.3">
      <c r="B10" s="6" t="s">
        <v>560</v>
      </c>
      <c r="C10" s="6" t="s">
        <v>427</v>
      </c>
      <c r="D10" s="9" t="s">
        <v>1579</v>
      </c>
      <c r="E10" s="9" t="s">
        <v>1580</v>
      </c>
      <c r="F10" s="9" t="s">
        <v>1580</v>
      </c>
      <c r="G10" s="9" t="s">
        <v>1587</v>
      </c>
      <c r="H10" s="9" t="s">
        <v>1580</v>
      </c>
      <c r="I10" s="9"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1-000000000000}">
  <dimension ref="A1:I13"/>
  <sheetViews>
    <sheetView workbookViewId="0"/>
  </sheetViews>
  <sheetFormatPr baseColWidth="10" defaultRowHeight="14.4" x14ac:dyDescent="0.3"/>
  <cols>
    <col min="2" max="2" width="9.6640625" customWidth="1"/>
    <col min="3" max="3" width="84.777343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TX-LUTX'!A1", "Zurück")</f>
        <v>Zurück</v>
      </c>
    </row>
    <row r="3" spans="1:9" x14ac:dyDescent="0.3">
      <c r="B3" s="7" t="s">
        <v>6880</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132</v>
      </c>
      <c r="C7" s="6" t="s">
        <v>133</v>
      </c>
      <c r="D7" s="9" t="s">
        <v>1580</v>
      </c>
      <c r="E7" s="9" t="s">
        <v>1580</v>
      </c>
      <c r="F7" s="9" t="s">
        <v>1580</v>
      </c>
      <c r="G7" s="9" t="s">
        <v>1580</v>
      </c>
      <c r="H7" s="9" t="s">
        <v>1580</v>
      </c>
      <c r="I7" s="9" t="s">
        <v>1580</v>
      </c>
    </row>
    <row r="8" spans="1:9" x14ac:dyDescent="0.3">
      <c r="B8" s="23" t="s">
        <v>40</v>
      </c>
      <c r="C8" s="23"/>
      <c r="D8" s="29"/>
      <c r="E8" s="29"/>
      <c r="F8" s="29"/>
      <c r="G8" s="29"/>
      <c r="H8" s="29"/>
      <c r="I8" s="29"/>
    </row>
    <row r="9" spans="1:9" x14ac:dyDescent="0.3">
      <c r="B9" s="6" t="s">
        <v>134</v>
      </c>
      <c r="C9" s="6" t="s">
        <v>42</v>
      </c>
      <c r="D9" s="9" t="s">
        <v>1580</v>
      </c>
      <c r="E9" s="9" t="s">
        <v>1580</v>
      </c>
      <c r="F9" s="9" t="s">
        <v>1580</v>
      </c>
      <c r="G9" s="9" t="s">
        <v>1580</v>
      </c>
      <c r="H9" s="9" t="s">
        <v>1580</v>
      </c>
      <c r="I9" s="9" t="s">
        <v>1580</v>
      </c>
    </row>
    <row r="10" spans="1:9" x14ac:dyDescent="0.3">
      <c r="B10" s="6" t="s">
        <v>135</v>
      </c>
      <c r="C10" s="6" t="s">
        <v>46</v>
      </c>
      <c r="D10" s="9" t="s">
        <v>1580</v>
      </c>
      <c r="E10" s="9" t="s">
        <v>1580</v>
      </c>
      <c r="F10" s="9" t="s">
        <v>1580</v>
      </c>
      <c r="G10" s="9" t="s">
        <v>1580</v>
      </c>
      <c r="H10" s="9" t="s">
        <v>1580</v>
      </c>
      <c r="I10" s="9" t="s">
        <v>1580</v>
      </c>
    </row>
    <row r="11" spans="1:9" x14ac:dyDescent="0.3">
      <c r="B11" s="6" t="s">
        <v>136</v>
      </c>
      <c r="C11" s="6" t="s">
        <v>64</v>
      </c>
      <c r="D11" s="9" t="s">
        <v>1587</v>
      </c>
      <c r="E11" s="9" t="s">
        <v>1587</v>
      </c>
      <c r="F11" s="9" t="s">
        <v>1580</v>
      </c>
      <c r="G11" s="9" t="s">
        <v>1587</v>
      </c>
      <c r="H11" s="9" t="s">
        <v>1580</v>
      </c>
      <c r="I11" s="9" t="s">
        <v>1580</v>
      </c>
    </row>
    <row r="12" spans="1:9" x14ac:dyDescent="0.3">
      <c r="B12" s="6" t="s">
        <v>137</v>
      </c>
      <c r="C12" s="6" t="s">
        <v>66</v>
      </c>
      <c r="D12" s="9" t="s">
        <v>1582</v>
      </c>
      <c r="E12" s="9" t="s">
        <v>1587</v>
      </c>
      <c r="F12" s="9" t="s">
        <v>1580</v>
      </c>
      <c r="G12" s="9" t="s">
        <v>1587</v>
      </c>
      <c r="H12" s="9" t="s">
        <v>1580</v>
      </c>
      <c r="I12" s="9" t="s">
        <v>1580</v>
      </c>
    </row>
    <row r="13" spans="1:9" x14ac:dyDescent="0.3">
      <c r="B13" s="6" t="s">
        <v>138</v>
      </c>
      <c r="C13" s="6" t="s">
        <v>70</v>
      </c>
      <c r="D13" s="9" t="s">
        <v>1586</v>
      </c>
      <c r="E13" s="9" t="s">
        <v>1580</v>
      </c>
      <c r="F13" s="9" t="s">
        <v>1580</v>
      </c>
      <c r="G13" s="9" t="s">
        <v>1587</v>
      </c>
      <c r="H13" s="9" t="s">
        <v>1580</v>
      </c>
      <c r="I13" s="9" t="s">
        <v>1580</v>
      </c>
    </row>
  </sheetData>
  <mergeCells count="6">
    <mergeCell ref="B8:I8"/>
    <mergeCell ref="B4:B5"/>
    <mergeCell ref="C4:C5"/>
    <mergeCell ref="D4:F4"/>
    <mergeCell ref="G4:I4"/>
    <mergeCell ref="B6:I6"/>
  </mergeCells>
  <pageMargins left="0.7" right="0.7" top="0.75" bottom="0.75" header="0.3" footer="0.3"/>
  <pageSetup paperSize="9" orientation="portrait" horizontalDpi="300" verticalDpi="300"/>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1-000000000000}">
  <dimension ref="A1:G6"/>
  <sheetViews>
    <sheetView workbookViewId="0"/>
  </sheetViews>
  <sheetFormatPr baseColWidth="10" defaultRowHeight="14.4" x14ac:dyDescent="0.3"/>
  <cols>
    <col min="2" max="2" width="95.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TX-LUTX'!A1", "Zurück")</f>
        <v>Zurück</v>
      </c>
    </row>
    <row r="3" spans="1:7" x14ac:dyDescent="0.3">
      <c r="B3" s="7" t="s">
        <v>6983</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1584</v>
      </c>
      <c r="C6" s="5" t="s">
        <v>1586</v>
      </c>
      <c r="D6" s="5" t="s">
        <v>1580</v>
      </c>
      <c r="E6" s="5" t="s">
        <v>1586</v>
      </c>
      <c r="F6" s="5" t="s">
        <v>1586</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1-000000000000}">
  <dimension ref="A1:G6"/>
  <sheetViews>
    <sheetView workbookViewId="0"/>
  </sheetViews>
  <sheetFormatPr baseColWidth="10" defaultRowHeight="14.4" x14ac:dyDescent="0.3"/>
  <cols>
    <col min="2" max="2" width="98.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TX-LUTX'!A1", "Zurück")</f>
        <v>Zurück</v>
      </c>
    </row>
    <row r="3" spans="1:7" x14ac:dyDescent="0.3">
      <c r="B3" s="7" t="s">
        <v>6952</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1579</v>
      </c>
      <c r="C6" s="5" t="s">
        <v>1586</v>
      </c>
      <c r="D6" s="5" t="s">
        <v>1580</v>
      </c>
      <c r="E6" s="5" t="s">
        <v>1683</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1-000000000000}">
  <dimension ref="A1:E10"/>
  <sheetViews>
    <sheetView workbookViewId="0"/>
  </sheetViews>
  <sheetFormatPr baseColWidth="10" defaultRowHeight="14.4" x14ac:dyDescent="0.3"/>
  <cols>
    <col min="2" max="2" width="89"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TX-LUTX'!A1", "Zurück")</f>
        <v>Zurück</v>
      </c>
    </row>
    <row r="3" spans="1:5" x14ac:dyDescent="0.3">
      <c r="B3" s="7" t="s">
        <v>7507</v>
      </c>
    </row>
    <row r="4" spans="1:5" x14ac:dyDescent="0.3">
      <c r="B4" s="4" t="s">
        <v>7014</v>
      </c>
      <c r="C4" s="3" t="s">
        <v>7015</v>
      </c>
      <c r="D4" s="3" t="s">
        <v>7016</v>
      </c>
      <c r="E4" s="3" t="s">
        <v>7017</v>
      </c>
    </row>
    <row r="5" spans="1:5" x14ac:dyDescent="0.3">
      <c r="B5" s="6" t="s">
        <v>7500</v>
      </c>
      <c r="C5" s="5" t="s">
        <v>1586</v>
      </c>
      <c r="D5" s="5" t="s">
        <v>7462</v>
      </c>
      <c r="E5" s="5" t="s">
        <v>7501</v>
      </c>
    </row>
    <row r="6" spans="1:5" x14ac:dyDescent="0.3">
      <c r="B6" s="12" t="s">
        <v>7502</v>
      </c>
      <c r="C6" s="18" t="s">
        <v>1586</v>
      </c>
      <c r="D6" s="18" t="s">
        <v>7462</v>
      </c>
      <c r="E6" s="18" t="s">
        <v>7462</v>
      </c>
    </row>
    <row r="7" spans="1:5" x14ac:dyDescent="0.3">
      <c r="B7" s="6" t="s">
        <v>7503</v>
      </c>
      <c r="C7" s="5" t="s">
        <v>1586</v>
      </c>
      <c r="D7" s="5" t="s">
        <v>7462</v>
      </c>
      <c r="E7" s="5" t="s">
        <v>7462</v>
      </c>
    </row>
    <row r="8" spans="1:5" x14ac:dyDescent="0.3">
      <c r="B8" s="12" t="s">
        <v>7504</v>
      </c>
      <c r="C8" s="18" t="s">
        <v>1586</v>
      </c>
      <c r="D8" s="18" t="s">
        <v>7462</v>
      </c>
      <c r="E8" s="18" t="s">
        <v>7501</v>
      </c>
    </row>
    <row r="9" spans="1:5" x14ac:dyDescent="0.3">
      <c r="B9" s="6" t="s">
        <v>7505</v>
      </c>
      <c r="C9" s="5" t="s">
        <v>1586</v>
      </c>
      <c r="D9" s="5" t="s">
        <v>7462</v>
      </c>
      <c r="E9" s="5" t="s">
        <v>7229</v>
      </c>
    </row>
    <row r="10" spans="1:5" x14ac:dyDescent="0.3">
      <c r="B10" s="12" t="s">
        <v>3459</v>
      </c>
      <c r="C10" s="18" t="s">
        <v>1594</v>
      </c>
      <c r="D10" s="18" t="s">
        <v>7506</v>
      </c>
      <c r="E10" s="18" t="s">
        <v>7394</v>
      </c>
    </row>
  </sheetData>
  <pageMargins left="0.7" right="0.7" top="0.75" bottom="0.75" header="0.3" footer="0.3"/>
  <pageSetup paperSize="9" orientation="portrait" horizontalDpi="300" verticalDpi="300"/>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1-000000000000}">
  <dimension ref="A1:E11"/>
  <sheetViews>
    <sheetView workbookViewId="0"/>
  </sheetViews>
  <sheetFormatPr baseColWidth="10" defaultRowHeight="14.4" x14ac:dyDescent="0.3"/>
  <cols>
    <col min="2" max="2" width="9.6640625" customWidth="1"/>
    <col min="3" max="3" width="65.886718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TX-LUTX'!A1", "Zurück")</f>
        <v>Zurück</v>
      </c>
    </row>
    <row r="3" spans="1:5" x14ac:dyDescent="0.3">
      <c r="B3" s="7" t="s">
        <v>561</v>
      </c>
    </row>
    <row r="4" spans="1:5" x14ac:dyDescent="0.3">
      <c r="B4" s="25" t="s">
        <v>35</v>
      </c>
      <c r="C4" s="25" t="s">
        <v>394</v>
      </c>
      <c r="D4" s="21" t="s">
        <v>37</v>
      </c>
      <c r="E4" s="25" t="s">
        <v>37</v>
      </c>
    </row>
    <row r="5" spans="1:5" x14ac:dyDescent="0.3">
      <c r="B5" s="22"/>
      <c r="C5" s="22"/>
      <c r="D5" s="8" t="s">
        <v>38</v>
      </c>
      <c r="E5" s="8" t="s">
        <v>39</v>
      </c>
    </row>
    <row r="6" spans="1:5" ht="25.2" x14ac:dyDescent="0.3">
      <c r="B6" s="6" t="s">
        <v>556</v>
      </c>
      <c r="C6" s="6" t="s">
        <v>419</v>
      </c>
      <c r="D6" s="9" t="s">
        <v>86</v>
      </c>
      <c r="E6" s="9" t="s">
        <v>87</v>
      </c>
    </row>
    <row r="7" spans="1:5" ht="25.2" x14ac:dyDescent="0.3">
      <c r="B7" s="12" t="s">
        <v>557</v>
      </c>
      <c r="C7" s="12" t="s">
        <v>421</v>
      </c>
      <c r="D7" s="13" t="s">
        <v>86</v>
      </c>
      <c r="E7" s="13" t="s">
        <v>87</v>
      </c>
    </row>
    <row r="8" spans="1:5" ht="25.2" x14ac:dyDescent="0.3">
      <c r="B8" s="6" t="s">
        <v>558</v>
      </c>
      <c r="C8" s="6" t="s">
        <v>423</v>
      </c>
      <c r="D8" s="9" t="s">
        <v>210</v>
      </c>
      <c r="E8" s="9" t="s">
        <v>211</v>
      </c>
    </row>
    <row r="9" spans="1:5" ht="25.2" x14ac:dyDescent="0.3">
      <c r="B9" s="12" t="s">
        <v>559</v>
      </c>
      <c r="C9" s="12" t="s">
        <v>425</v>
      </c>
      <c r="D9" s="13" t="s">
        <v>86</v>
      </c>
      <c r="E9" s="13" t="s">
        <v>87</v>
      </c>
    </row>
    <row r="10" spans="1:5" ht="25.2" x14ac:dyDescent="0.3">
      <c r="B10" s="6" t="s">
        <v>560</v>
      </c>
      <c r="C10" s="6" t="s">
        <v>427</v>
      </c>
      <c r="D10" s="9" t="s">
        <v>47</v>
      </c>
      <c r="E10" s="9" t="s">
        <v>48</v>
      </c>
    </row>
    <row r="11" spans="1:5" ht="25.2" x14ac:dyDescent="0.3">
      <c r="B11" s="14" t="s">
        <v>52</v>
      </c>
      <c r="C11" s="14"/>
      <c r="D11" s="15" t="s">
        <v>98</v>
      </c>
      <c r="E11" s="15" t="s">
        <v>99</v>
      </c>
    </row>
  </sheetData>
  <mergeCells count="3">
    <mergeCell ref="B4:B5"/>
    <mergeCell ref="C4:C5"/>
    <mergeCell ref="D4:E4"/>
  </mergeCells>
  <pageMargins left="0.7" right="0.7" top="0.75" bottom="0.75" header="0.3" footer="0.3"/>
  <pageSetup paperSize="9" orientation="portrait" horizontalDpi="300" verticalDpi="300"/>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1-000000000000}">
  <dimension ref="A1:E14"/>
  <sheetViews>
    <sheetView workbookViewId="0"/>
  </sheetViews>
  <sheetFormatPr baseColWidth="10" defaultRowHeight="14.4" x14ac:dyDescent="0.3"/>
  <cols>
    <col min="2" max="2" width="9.6640625" customWidth="1"/>
    <col min="3" max="3" width="84.777343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TX-LUTX'!A1", "Zurück")</f>
        <v>Zurück</v>
      </c>
    </row>
    <row r="3" spans="1:5" x14ac:dyDescent="0.3">
      <c r="B3" s="7" t="s">
        <v>139</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132</v>
      </c>
      <c r="C7" s="6" t="s">
        <v>133</v>
      </c>
      <c r="D7" s="9" t="s">
        <v>51</v>
      </c>
      <c r="E7" s="9" t="s">
        <v>51</v>
      </c>
    </row>
    <row r="8" spans="1:5" x14ac:dyDescent="0.3">
      <c r="B8" s="23" t="s">
        <v>40</v>
      </c>
      <c r="C8" s="23"/>
      <c r="D8" s="29"/>
      <c r="E8" s="29"/>
    </row>
    <row r="9" spans="1:5" ht="25.2" x14ac:dyDescent="0.3">
      <c r="B9" s="6" t="s">
        <v>134</v>
      </c>
      <c r="C9" s="6" t="s">
        <v>42</v>
      </c>
      <c r="D9" s="9" t="s">
        <v>51</v>
      </c>
      <c r="E9" s="9" t="s">
        <v>51</v>
      </c>
    </row>
    <row r="10" spans="1:5" ht="25.2" x14ac:dyDescent="0.3">
      <c r="B10" s="6" t="s">
        <v>135</v>
      </c>
      <c r="C10" s="6" t="s">
        <v>46</v>
      </c>
      <c r="D10" s="9" t="s">
        <v>51</v>
      </c>
      <c r="E10" s="9" t="s">
        <v>51</v>
      </c>
    </row>
    <row r="11" spans="1:5" ht="25.2" x14ac:dyDescent="0.3">
      <c r="B11" s="6" t="s">
        <v>136</v>
      </c>
      <c r="C11" s="6" t="s">
        <v>64</v>
      </c>
      <c r="D11" s="9" t="s">
        <v>86</v>
      </c>
      <c r="E11" s="9" t="s">
        <v>87</v>
      </c>
    </row>
    <row r="12" spans="1:5" ht="25.2" x14ac:dyDescent="0.3">
      <c r="B12" s="6" t="s">
        <v>137</v>
      </c>
      <c r="C12" s="6" t="s">
        <v>66</v>
      </c>
      <c r="D12" s="9" t="s">
        <v>67</v>
      </c>
      <c r="E12" s="9" t="s">
        <v>68</v>
      </c>
    </row>
    <row r="13" spans="1:5" ht="25.2" x14ac:dyDescent="0.3">
      <c r="B13" s="6" t="s">
        <v>138</v>
      </c>
      <c r="C13" s="6" t="s">
        <v>70</v>
      </c>
      <c r="D13" s="9" t="s">
        <v>82</v>
      </c>
      <c r="E13" s="9" t="s">
        <v>83</v>
      </c>
    </row>
    <row r="14" spans="1:5" ht="25.2" x14ac:dyDescent="0.3">
      <c r="B14" s="10" t="s">
        <v>52</v>
      </c>
      <c r="C14" s="10"/>
      <c r="D14" s="11" t="s">
        <v>94</v>
      </c>
      <c r="E14" s="11" t="s">
        <v>95</v>
      </c>
    </row>
  </sheetData>
  <mergeCells count="5">
    <mergeCell ref="B4:B5"/>
    <mergeCell ref="C4:C5"/>
    <mergeCell ref="D4:E4"/>
    <mergeCell ref="B6:E6"/>
    <mergeCell ref="B8:E8"/>
  </mergeCells>
  <pageMargins left="0.7" right="0.7" top="0.75" bottom="0.75" header="0.3" footer="0.3"/>
  <pageSetup paperSize="9" orientation="portrait" horizontalDpi="300" verticalDpi="300"/>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1-000000000000}">
  <dimension ref="A1:G11"/>
  <sheetViews>
    <sheetView workbookViewId="0"/>
  </sheetViews>
  <sheetFormatPr baseColWidth="10" defaultRowHeight="14.4" x14ac:dyDescent="0.3"/>
  <cols>
    <col min="2" max="2" width="9.6640625" customWidth="1"/>
    <col min="3" max="3" width="65.88671875"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TX-LUTX'!A1", "Zurück")</f>
        <v>Zurück</v>
      </c>
    </row>
    <row r="3" spans="1:7" x14ac:dyDescent="0.3">
      <c r="B3" s="7" t="s">
        <v>1203</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556</v>
      </c>
      <c r="C6" s="6" t="s">
        <v>419</v>
      </c>
      <c r="D6" s="9" t="s">
        <v>87</v>
      </c>
      <c r="E6" s="9" t="s">
        <v>86</v>
      </c>
      <c r="F6" s="9" t="s">
        <v>87</v>
      </c>
      <c r="G6" s="9" t="s">
        <v>87</v>
      </c>
    </row>
    <row r="7" spans="1:7" ht="25.2" x14ac:dyDescent="0.3">
      <c r="B7" s="12" t="s">
        <v>557</v>
      </c>
      <c r="C7" s="12" t="s">
        <v>421</v>
      </c>
      <c r="D7" s="13" t="s">
        <v>87</v>
      </c>
      <c r="E7" s="13" t="s">
        <v>86</v>
      </c>
      <c r="F7" s="13" t="s">
        <v>86</v>
      </c>
      <c r="G7" s="13" t="s">
        <v>87</v>
      </c>
    </row>
    <row r="8" spans="1:7" ht="25.2" x14ac:dyDescent="0.3">
      <c r="B8" s="6" t="s">
        <v>558</v>
      </c>
      <c r="C8" s="6" t="s">
        <v>423</v>
      </c>
      <c r="D8" s="9" t="s">
        <v>211</v>
      </c>
      <c r="E8" s="9" t="s">
        <v>210</v>
      </c>
      <c r="F8" s="9" t="s">
        <v>1007</v>
      </c>
      <c r="G8" s="9" t="s">
        <v>211</v>
      </c>
    </row>
    <row r="9" spans="1:7" ht="25.2" x14ac:dyDescent="0.3">
      <c r="B9" s="12" t="s">
        <v>559</v>
      </c>
      <c r="C9" s="12" t="s">
        <v>425</v>
      </c>
      <c r="D9" s="13" t="s">
        <v>87</v>
      </c>
      <c r="E9" s="13" t="s">
        <v>86</v>
      </c>
      <c r="F9" s="13" t="s">
        <v>87</v>
      </c>
      <c r="G9" s="13" t="s">
        <v>87</v>
      </c>
    </row>
    <row r="10" spans="1:7" ht="25.2" x14ac:dyDescent="0.3">
      <c r="B10" s="6" t="s">
        <v>560</v>
      </c>
      <c r="C10" s="6" t="s">
        <v>427</v>
      </c>
      <c r="D10" s="9" t="s">
        <v>48</v>
      </c>
      <c r="E10" s="9" t="s">
        <v>47</v>
      </c>
      <c r="F10" s="9" t="s">
        <v>48</v>
      </c>
      <c r="G10" s="9" t="s">
        <v>48</v>
      </c>
    </row>
    <row r="11" spans="1:7" x14ac:dyDescent="0.3">
      <c r="B11"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10"/>
  <sheetViews>
    <sheetView workbookViewId="0"/>
  </sheetViews>
  <sheetFormatPr baseColWidth="10" defaultRowHeight="14.4" x14ac:dyDescent="0.3"/>
  <cols>
    <col min="2" max="2" width="9.6640625" customWidth="1"/>
    <col min="3" max="3" width="41"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PCI'!A1", "Zurück")</f>
        <v>Zurück</v>
      </c>
    </row>
    <row r="3" spans="1:5" x14ac:dyDescent="0.3">
      <c r="B3" s="7" t="s">
        <v>2377</v>
      </c>
    </row>
    <row r="4" spans="1:5" x14ac:dyDescent="0.3">
      <c r="B4" s="3" t="s">
        <v>35</v>
      </c>
      <c r="C4" s="4" t="s">
        <v>36</v>
      </c>
      <c r="D4" s="3" t="s">
        <v>1765</v>
      </c>
      <c r="E4" s="4" t="s">
        <v>1101</v>
      </c>
    </row>
    <row r="5" spans="1:5" x14ac:dyDescent="0.3">
      <c r="B5" s="23" t="s">
        <v>56</v>
      </c>
      <c r="C5" s="23"/>
      <c r="D5" s="30"/>
      <c r="E5" s="23"/>
    </row>
    <row r="6" spans="1:5" x14ac:dyDescent="0.3">
      <c r="B6" s="5" t="s">
        <v>168</v>
      </c>
      <c r="C6" s="6" t="s">
        <v>169</v>
      </c>
      <c r="D6" s="5" t="s">
        <v>24</v>
      </c>
      <c r="E6" s="6" t="s">
        <v>2373</v>
      </c>
    </row>
    <row r="7" spans="1:5" ht="63" x14ac:dyDescent="0.3">
      <c r="B7" s="5" t="s">
        <v>168</v>
      </c>
      <c r="C7" s="6" t="s">
        <v>169</v>
      </c>
      <c r="D7" s="5" t="s">
        <v>32</v>
      </c>
      <c r="E7" s="6" t="s">
        <v>2374</v>
      </c>
    </row>
    <row r="8" spans="1:5" x14ac:dyDescent="0.3">
      <c r="B8" s="23" t="s">
        <v>40</v>
      </c>
      <c r="C8" s="23"/>
      <c r="D8" s="30"/>
      <c r="E8" s="23"/>
    </row>
    <row r="9" spans="1:5" ht="63" x14ac:dyDescent="0.3">
      <c r="B9" s="5" t="s">
        <v>180</v>
      </c>
      <c r="C9" s="6" t="s">
        <v>42</v>
      </c>
      <c r="D9" s="5" t="s">
        <v>32</v>
      </c>
      <c r="E9" s="6" t="s">
        <v>2375</v>
      </c>
    </row>
    <row r="10" spans="1:5" x14ac:dyDescent="0.3">
      <c r="B10" s="5" t="s">
        <v>183</v>
      </c>
      <c r="C10" s="6" t="s">
        <v>46</v>
      </c>
      <c r="D10" s="5" t="s">
        <v>32</v>
      </c>
      <c r="E10" s="6" t="s">
        <v>2376</v>
      </c>
    </row>
  </sheetData>
  <mergeCells count="2">
    <mergeCell ref="B5:E5"/>
    <mergeCell ref="B8:E8"/>
  </mergeCells>
  <pageMargins left="0.7" right="0.7" top="0.75" bottom="0.75" header="0.3" footer="0.3"/>
  <pageSetup paperSize="9" orientation="portrait" horizontalDpi="300" verticalDpi="300"/>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1-000000000000}">
  <dimension ref="A1:G14"/>
  <sheetViews>
    <sheetView workbookViewId="0"/>
  </sheetViews>
  <sheetFormatPr baseColWidth="10" defaultRowHeight="14.4" x14ac:dyDescent="0.3"/>
  <cols>
    <col min="2" max="2" width="9.6640625" customWidth="1"/>
    <col min="3" max="3" width="84.77734375"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TX-LUTX'!A1", "Zurück")</f>
        <v>Zurück</v>
      </c>
    </row>
    <row r="3" spans="1:7" x14ac:dyDescent="0.3">
      <c r="B3" s="7" t="s">
        <v>979</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132</v>
      </c>
      <c r="C7" s="6" t="s">
        <v>133</v>
      </c>
      <c r="D7" s="9" t="s">
        <v>51</v>
      </c>
      <c r="E7" s="9" t="s">
        <v>51</v>
      </c>
      <c r="F7" s="9" t="s">
        <v>51</v>
      </c>
      <c r="G7" s="9" t="s">
        <v>51</v>
      </c>
    </row>
    <row r="8" spans="1:7" x14ac:dyDescent="0.3">
      <c r="B8" s="23" t="s">
        <v>40</v>
      </c>
      <c r="C8" s="23"/>
      <c r="D8" s="29"/>
      <c r="E8" s="29"/>
      <c r="F8" s="29"/>
      <c r="G8" s="29"/>
    </row>
    <row r="9" spans="1:7" ht="25.2" x14ac:dyDescent="0.3">
      <c r="B9" s="6" t="s">
        <v>134</v>
      </c>
      <c r="C9" s="6" t="s">
        <v>42</v>
      </c>
      <c r="D9" s="9" t="s">
        <v>51</v>
      </c>
      <c r="E9" s="9" t="s">
        <v>51</v>
      </c>
      <c r="F9" s="9" t="s">
        <v>51</v>
      </c>
      <c r="G9" s="9" t="s">
        <v>51</v>
      </c>
    </row>
    <row r="10" spans="1:7" ht="25.2" x14ac:dyDescent="0.3">
      <c r="B10" s="6" t="s">
        <v>135</v>
      </c>
      <c r="C10" s="6" t="s">
        <v>46</v>
      </c>
      <c r="D10" s="9" t="s">
        <v>51</v>
      </c>
      <c r="E10" s="9" t="s">
        <v>51</v>
      </c>
      <c r="F10" s="9" t="s">
        <v>51</v>
      </c>
      <c r="G10" s="9" t="s">
        <v>51</v>
      </c>
    </row>
    <row r="11" spans="1:7" ht="25.2" x14ac:dyDescent="0.3">
      <c r="B11" s="6" t="s">
        <v>136</v>
      </c>
      <c r="C11" s="6" t="s">
        <v>64</v>
      </c>
      <c r="D11" s="9" t="s">
        <v>87</v>
      </c>
      <c r="E11" s="9" t="s">
        <v>86</v>
      </c>
      <c r="F11" s="9" t="s">
        <v>87</v>
      </c>
      <c r="G11" s="9" t="s">
        <v>87</v>
      </c>
    </row>
    <row r="12" spans="1:7" ht="25.2" x14ac:dyDescent="0.3">
      <c r="B12" s="6" t="s">
        <v>137</v>
      </c>
      <c r="C12" s="6" t="s">
        <v>66</v>
      </c>
      <c r="D12" s="9" t="s">
        <v>68</v>
      </c>
      <c r="E12" s="9" t="s">
        <v>67</v>
      </c>
      <c r="F12" s="9" t="s">
        <v>68</v>
      </c>
      <c r="G12" s="9" t="s">
        <v>68</v>
      </c>
    </row>
    <row r="13" spans="1:7" ht="25.2" x14ac:dyDescent="0.3">
      <c r="B13" s="6" t="s">
        <v>138</v>
      </c>
      <c r="C13" s="6" t="s">
        <v>70</v>
      </c>
      <c r="D13" s="9" t="s">
        <v>83</v>
      </c>
      <c r="E13" s="9" t="s">
        <v>82</v>
      </c>
      <c r="F13" s="9" t="s">
        <v>83</v>
      </c>
      <c r="G13" s="9" t="s">
        <v>83</v>
      </c>
    </row>
    <row r="14" spans="1:7" x14ac:dyDescent="0.3">
      <c r="B14" s="17" t="s">
        <v>968</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TX-LUTX'!A1", "Zurück")</f>
        <v>Zurück</v>
      </c>
    </row>
  </sheetData>
  <pageMargins left="0.7" right="0.7" top="0.75" bottom="0.75" header="0.3" footer="0.3"/>
  <pageSetup paperSize="9" orientation="portrait" horizontalDpi="300" verticalDpi="300"/>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TX-LUTX'!A1", "Zurück")</f>
        <v>Zurück</v>
      </c>
    </row>
  </sheetData>
  <pageMargins left="0.7" right="0.7" top="0.75" bottom="0.75" header="0.3" footer="0.3"/>
  <pageSetup paperSize="9" orientation="portrait" horizontalDpi="300" verticalDpi="300"/>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1-000000000000}">
  <dimension ref="A1:G13"/>
  <sheetViews>
    <sheetView workbookViewId="0"/>
  </sheetViews>
  <sheetFormatPr baseColWidth="10" defaultRowHeight="14.4" x14ac:dyDescent="0.3"/>
  <cols>
    <col min="2" max="2" width="9.6640625" customWidth="1"/>
    <col min="3" max="3" width="84.7773437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TX-LUTX'!A1", "Zurück")</f>
        <v>Zurück</v>
      </c>
    </row>
    <row r="3" spans="1:7" x14ac:dyDescent="0.3">
      <c r="B3" s="7" t="s">
        <v>1608</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132</v>
      </c>
      <c r="C7" s="6" t="s">
        <v>133</v>
      </c>
      <c r="D7" s="9" t="s">
        <v>1580</v>
      </c>
      <c r="E7" s="9" t="s">
        <v>51</v>
      </c>
      <c r="F7" s="9" t="s">
        <v>51</v>
      </c>
      <c r="G7" s="9" t="s">
        <v>51</v>
      </c>
    </row>
    <row r="8" spans="1:7" x14ac:dyDescent="0.3">
      <c r="B8" s="23" t="s">
        <v>40</v>
      </c>
      <c r="C8" s="23"/>
      <c r="D8" s="29"/>
      <c r="E8" s="29"/>
      <c r="F8" s="29"/>
      <c r="G8" s="29"/>
    </row>
    <row r="9" spans="1:7" ht="25.2" x14ac:dyDescent="0.3">
      <c r="B9" s="6" t="s">
        <v>134</v>
      </c>
      <c r="C9" s="6" t="s">
        <v>42</v>
      </c>
      <c r="D9" s="9" t="s">
        <v>1580</v>
      </c>
      <c r="E9" s="9" t="s">
        <v>51</v>
      </c>
      <c r="F9" s="9" t="s">
        <v>51</v>
      </c>
      <c r="G9" s="9" t="s">
        <v>51</v>
      </c>
    </row>
    <row r="10" spans="1:7" ht="25.2" x14ac:dyDescent="0.3">
      <c r="B10" s="6" t="s">
        <v>135</v>
      </c>
      <c r="C10" s="6" t="s">
        <v>46</v>
      </c>
      <c r="D10" s="9" t="s">
        <v>1580</v>
      </c>
      <c r="E10" s="9" t="s">
        <v>51</v>
      </c>
      <c r="F10" s="9" t="s">
        <v>51</v>
      </c>
      <c r="G10" s="9" t="s">
        <v>51</v>
      </c>
    </row>
    <row r="11" spans="1:7" ht="25.2" x14ac:dyDescent="0.3">
      <c r="B11" s="6" t="s">
        <v>136</v>
      </c>
      <c r="C11" s="6" t="s">
        <v>64</v>
      </c>
      <c r="D11" s="9" t="s">
        <v>1587</v>
      </c>
      <c r="E11" s="9" t="s">
        <v>86</v>
      </c>
      <c r="F11" s="9" t="s">
        <v>87</v>
      </c>
      <c r="G11" s="9" t="s">
        <v>87</v>
      </c>
    </row>
    <row r="12" spans="1:7" ht="25.2" x14ac:dyDescent="0.3">
      <c r="B12" s="6" t="s">
        <v>137</v>
      </c>
      <c r="C12" s="6" t="s">
        <v>66</v>
      </c>
      <c r="D12" s="9" t="s">
        <v>1582</v>
      </c>
      <c r="E12" s="9" t="s">
        <v>1070</v>
      </c>
      <c r="F12" s="9" t="s">
        <v>68</v>
      </c>
      <c r="G12" s="9" t="s">
        <v>68</v>
      </c>
    </row>
    <row r="13" spans="1:7" ht="25.2" x14ac:dyDescent="0.3">
      <c r="B13" s="6" t="s">
        <v>138</v>
      </c>
      <c r="C13" s="6" t="s">
        <v>70</v>
      </c>
      <c r="D13" s="9" t="s">
        <v>1586</v>
      </c>
      <c r="E13" s="9" t="s">
        <v>1019</v>
      </c>
      <c r="F13" s="9" t="s">
        <v>83</v>
      </c>
      <c r="G13" s="9" t="s">
        <v>83</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TX-LUTX'!A1", "Zurück")</f>
        <v>Zurück</v>
      </c>
    </row>
  </sheetData>
  <pageMargins left="0.7" right="0.7" top="0.75" bottom="0.75" header="0.3" footer="0.3"/>
  <pageSetup paperSize="9" orientation="portrait" horizontalDpi="300" verticalDpi="300"/>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1-000000000000}">
  <dimension ref="A1:G10"/>
  <sheetViews>
    <sheetView workbookViewId="0"/>
  </sheetViews>
  <sheetFormatPr baseColWidth="10" defaultRowHeight="14.4" x14ac:dyDescent="0.3"/>
  <cols>
    <col min="2" max="2" width="9.6640625" customWidth="1"/>
    <col min="3" max="3" width="65.8867187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TX-LUTX'!A1", "Zurück")</f>
        <v>Zurück</v>
      </c>
    </row>
    <row r="3" spans="1:7" x14ac:dyDescent="0.3">
      <c r="B3" s="7" t="s">
        <v>1879</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556</v>
      </c>
      <c r="C6" s="6" t="s">
        <v>419</v>
      </c>
      <c r="D6" s="9" t="s">
        <v>1587</v>
      </c>
      <c r="E6" s="9" t="s">
        <v>87</v>
      </c>
      <c r="F6" s="9" t="s">
        <v>87</v>
      </c>
      <c r="G6" s="9" t="s">
        <v>86</v>
      </c>
    </row>
    <row r="7" spans="1:7" ht="25.2" x14ac:dyDescent="0.3">
      <c r="B7" s="12" t="s">
        <v>557</v>
      </c>
      <c r="C7" s="12" t="s">
        <v>421</v>
      </c>
      <c r="D7" s="13" t="s">
        <v>1587</v>
      </c>
      <c r="E7" s="13" t="s">
        <v>87</v>
      </c>
      <c r="F7" s="13" t="s">
        <v>87</v>
      </c>
      <c r="G7" s="13" t="s">
        <v>86</v>
      </c>
    </row>
    <row r="8" spans="1:7" ht="25.2" x14ac:dyDescent="0.3">
      <c r="B8" s="6" t="s">
        <v>558</v>
      </c>
      <c r="C8" s="6" t="s">
        <v>423</v>
      </c>
      <c r="D8" s="9" t="s">
        <v>1683</v>
      </c>
      <c r="E8" s="9" t="s">
        <v>1007</v>
      </c>
      <c r="F8" s="9" t="s">
        <v>1007</v>
      </c>
      <c r="G8" s="9" t="s">
        <v>1007</v>
      </c>
    </row>
    <row r="9" spans="1:7" ht="25.2" x14ac:dyDescent="0.3">
      <c r="B9" s="12" t="s">
        <v>559</v>
      </c>
      <c r="C9" s="12" t="s">
        <v>425</v>
      </c>
      <c r="D9" s="13" t="s">
        <v>1587</v>
      </c>
      <c r="E9" s="13" t="s">
        <v>87</v>
      </c>
      <c r="F9" s="13" t="s">
        <v>87</v>
      </c>
      <c r="G9" s="13" t="s">
        <v>87</v>
      </c>
    </row>
    <row r="10" spans="1:7" ht="25.2" x14ac:dyDescent="0.3">
      <c r="B10" s="6" t="s">
        <v>560</v>
      </c>
      <c r="C10" s="6" t="s">
        <v>427</v>
      </c>
      <c r="D10" s="9" t="s">
        <v>1579</v>
      </c>
      <c r="E10" s="9" t="s">
        <v>48</v>
      </c>
      <c r="F10" s="9" t="s">
        <v>48</v>
      </c>
      <c r="G10" s="9" t="s">
        <v>965</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TX-LUTX'!A1", "Zurück")</f>
        <v>Zurück</v>
      </c>
    </row>
  </sheetData>
  <pageMargins left="0.7" right="0.7" top="0.75" bottom="0.75" header="0.3" footer="0.3"/>
  <pageSetup paperSize="9" orientation="portrait" horizontalDpi="300" verticalDpi="300"/>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1-000000000000}">
  <dimension ref="A1:F13"/>
  <sheetViews>
    <sheetView workbookViewId="0"/>
  </sheetViews>
  <sheetFormatPr baseColWidth="10" defaultRowHeight="14.4" x14ac:dyDescent="0.3"/>
  <cols>
    <col min="2" max="2" width="9.6640625" customWidth="1"/>
    <col min="3" max="3" width="84.7773437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TX-LUTX'!A1", "Zurück")</f>
        <v>Zurück</v>
      </c>
    </row>
    <row r="3" spans="1:6" x14ac:dyDescent="0.3">
      <c r="B3" s="7" t="s">
        <v>2323</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132</v>
      </c>
      <c r="C7" s="6" t="s">
        <v>133</v>
      </c>
      <c r="D7" s="9" t="s">
        <v>1580</v>
      </c>
      <c r="E7" s="9" t="s">
        <v>51</v>
      </c>
      <c r="F7" s="9" t="s">
        <v>51</v>
      </c>
    </row>
    <row r="8" spans="1:6" x14ac:dyDescent="0.3">
      <c r="B8" s="23" t="s">
        <v>40</v>
      </c>
      <c r="C8" s="23"/>
      <c r="D8" s="29"/>
      <c r="E8" s="29"/>
      <c r="F8" s="29"/>
    </row>
    <row r="9" spans="1:6" ht="25.2" x14ac:dyDescent="0.3">
      <c r="B9" s="6" t="s">
        <v>134</v>
      </c>
      <c r="C9" s="6" t="s">
        <v>42</v>
      </c>
      <c r="D9" s="9" t="s">
        <v>1580</v>
      </c>
      <c r="E9" s="9" t="s">
        <v>51</v>
      </c>
      <c r="F9" s="9" t="s">
        <v>51</v>
      </c>
    </row>
    <row r="10" spans="1:6" ht="25.2" x14ac:dyDescent="0.3">
      <c r="B10" s="6" t="s">
        <v>135</v>
      </c>
      <c r="C10" s="6" t="s">
        <v>46</v>
      </c>
      <c r="D10" s="9" t="s">
        <v>1580</v>
      </c>
      <c r="E10" s="9" t="s">
        <v>51</v>
      </c>
      <c r="F10" s="9" t="s">
        <v>51</v>
      </c>
    </row>
    <row r="11" spans="1:6" ht="25.2" x14ac:dyDescent="0.3">
      <c r="B11" s="6" t="s">
        <v>136</v>
      </c>
      <c r="C11" s="6" t="s">
        <v>64</v>
      </c>
      <c r="D11" s="9" t="s">
        <v>1587</v>
      </c>
      <c r="E11" s="9" t="s">
        <v>87</v>
      </c>
      <c r="F11" s="9" t="s">
        <v>87</v>
      </c>
    </row>
    <row r="12" spans="1:6" ht="25.2" x14ac:dyDescent="0.3">
      <c r="B12" s="6" t="s">
        <v>137</v>
      </c>
      <c r="C12" s="6" t="s">
        <v>66</v>
      </c>
      <c r="D12" s="9" t="s">
        <v>1582</v>
      </c>
      <c r="E12" s="9" t="s">
        <v>68</v>
      </c>
      <c r="F12" s="9" t="s">
        <v>68</v>
      </c>
    </row>
    <row r="13" spans="1:6" ht="25.2" x14ac:dyDescent="0.3">
      <c r="B13" s="6" t="s">
        <v>138</v>
      </c>
      <c r="C13" s="6" t="s">
        <v>70</v>
      </c>
      <c r="D13" s="9" t="s">
        <v>1586</v>
      </c>
      <c r="E13" s="9" t="s">
        <v>83</v>
      </c>
      <c r="F13" s="9" t="s">
        <v>83</v>
      </c>
    </row>
  </sheetData>
  <mergeCells count="6">
    <mergeCell ref="B8:F8"/>
    <mergeCell ref="B4:B5"/>
    <mergeCell ref="C4:C5"/>
    <mergeCell ref="D4:D5"/>
    <mergeCell ref="E4:F4"/>
    <mergeCell ref="B6:F6"/>
  </mergeCells>
  <pageMargins left="0.7" right="0.7" top="0.75" bottom="0.75" header="0.3" footer="0.3"/>
  <pageSetup paperSize="9" orientation="portrait" horizontalDpi="300" verticalDpi="300"/>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TX-LUTX'!A1", "Zurück")</f>
        <v>Zurück</v>
      </c>
    </row>
  </sheetData>
  <pageMargins left="0.7" right="0.7" top="0.75" bottom="0.75" header="0.3" footer="0.3"/>
  <pageSetup paperSize="9" orientation="portrait" horizontalDpi="300" verticalDpi="300"/>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1-000000000000}">
  <dimension ref="A1:H10"/>
  <sheetViews>
    <sheetView workbookViewId="0"/>
  </sheetViews>
  <sheetFormatPr baseColWidth="10" defaultRowHeight="14.4" x14ac:dyDescent="0.3"/>
  <cols>
    <col min="2" max="2" width="9.6640625" customWidth="1"/>
    <col min="3" max="3" width="65.8867187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TX-LUTX'!A1", "Zurück")</f>
        <v>Zurück</v>
      </c>
    </row>
    <row r="3" spans="1:8" x14ac:dyDescent="0.3">
      <c r="B3" s="7" t="s">
        <v>2465</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556</v>
      </c>
      <c r="C6" s="6" t="s">
        <v>419</v>
      </c>
      <c r="D6" s="9" t="s">
        <v>1587</v>
      </c>
      <c r="E6" s="9" t="s">
        <v>87</v>
      </c>
      <c r="F6" s="9" t="s">
        <v>87</v>
      </c>
      <c r="G6" s="9" t="s">
        <v>87</v>
      </c>
      <c r="H6" s="9" t="s">
        <v>87</v>
      </c>
    </row>
    <row r="7" spans="1:8" ht="25.2" x14ac:dyDescent="0.3">
      <c r="B7" s="12" t="s">
        <v>557</v>
      </c>
      <c r="C7" s="12" t="s">
        <v>421</v>
      </c>
      <c r="D7" s="13" t="s">
        <v>1587</v>
      </c>
      <c r="E7" s="13" t="s">
        <v>87</v>
      </c>
      <c r="F7" s="13" t="s">
        <v>87</v>
      </c>
      <c r="G7" s="13" t="s">
        <v>87</v>
      </c>
      <c r="H7" s="13" t="s">
        <v>87</v>
      </c>
    </row>
    <row r="8" spans="1:8" ht="25.2" x14ac:dyDescent="0.3">
      <c r="B8" s="6" t="s">
        <v>558</v>
      </c>
      <c r="C8" s="6" t="s">
        <v>423</v>
      </c>
      <c r="D8" s="9" t="s">
        <v>1683</v>
      </c>
      <c r="E8" s="9" t="s">
        <v>211</v>
      </c>
      <c r="F8" s="9" t="s">
        <v>211</v>
      </c>
      <c r="G8" s="9" t="s">
        <v>211</v>
      </c>
      <c r="H8" s="9" t="s">
        <v>211</v>
      </c>
    </row>
    <row r="9" spans="1:8" ht="25.2" x14ac:dyDescent="0.3">
      <c r="B9" s="12" t="s">
        <v>559</v>
      </c>
      <c r="C9" s="12" t="s">
        <v>425</v>
      </c>
      <c r="D9" s="13" t="s">
        <v>1587</v>
      </c>
      <c r="E9" s="13" t="s">
        <v>87</v>
      </c>
      <c r="F9" s="13" t="s">
        <v>87</v>
      </c>
      <c r="G9" s="13" t="s">
        <v>87</v>
      </c>
      <c r="H9" s="13" t="s">
        <v>87</v>
      </c>
    </row>
    <row r="10" spans="1:8" ht="25.2" x14ac:dyDescent="0.3">
      <c r="B10" s="6" t="s">
        <v>560</v>
      </c>
      <c r="C10" s="6" t="s">
        <v>427</v>
      </c>
      <c r="D10" s="9" t="s">
        <v>1579</v>
      </c>
      <c r="E10" s="9" t="s">
        <v>48</v>
      </c>
      <c r="F10" s="9" t="s">
        <v>48</v>
      </c>
      <c r="G10" s="9" t="s">
        <v>48</v>
      </c>
      <c r="H10" s="9" t="s">
        <v>48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41"/>
  <sheetViews>
    <sheetView workbookViewId="0"/>
  </sheetViews>
  <sheetFormatPr baseColWidth="10" defaultRowHeight="14.4" x14ac:dyDescent="0.3"/>
  <cols>
    <col min="2" max="2" width="9.6640625" customWidth="1"/>
    <col min="3" max="3" width="89" customWidth="1"/>
    <col min="4" max="4" width="17" customWidth="1"/>
    <col min="5" max="5" width="22.6640625" customWidth="1"/>
    <col min="6" max="6" width="29.6640625" customWidth="1"/>
    <col min="7" max="7" width="57.6640625" customWidth="1"/>
    <col min="8" max="8" width="80.6640625" customWidth="1"/>
    <col min="9" max="9" width="35.6640625" customWidth="1"/>
  </cols>
  <sheetData>
    <row r="1" spans="1:9" x14ac:dyDescent="0.3">
      <c r="A1" s="2" t="str">
        <f>HYPERLINK("#'Auswahl Auswertungsmodul'!A1", "Zurück zum Start")</f>
        <v>Zurück zum Start</v>
      </c>
    </row>
    <row r="2" spans="1:9" x14ac:dyDescent="0.3">
      <c r="A2" s="2" t="str">
        <f>HYPERLINK("#'Auswahl PCI'!A1", "Zurück")</f>
        <v>Zurück</v>
      </c>
    </row>
    <row r="3" spans="1:9" x14ac:dyDescent="0.3">
      <c r="B3" s="7" t="s">
        <v>2538</v>
      </c>
    </row>
    <row r="4" spans="1:9" x14ac:dyDescent="0.3">
      <c r="B4" s="25" t="s">
        <v>35</v>
      </c>
      <c r="C4" s="25" t="s">
        <v>394</v>
      </c>
      <c r="D4" s="25" t="s">
        <v>1619</v>
      </c>
      <c r="E4" s="28" t="s">
        <v>1574</v>
      </c>
      <c r="F4" s="21" t="s">
        <v>1575</v>
      </c>
      <c r="G4" s="25" t="s">
        <v>1575</v>
      </c>
      <c r="H4" s="25" t="s">
        <v>1575</v>
      </c>
      <c r="I4" s="25" t="s">
        <v>1575</v>
      </c>
    </row>
    <row r="5" spans="1:9" x14ac:dyDescent="0.3">
      <c r="B5" s="22"/>
      <c r="C5" s="22"/>
      <c r="D5" s="22"/>
      <c r="E5" s="27"/>
      <c r="F5" s="8" t="s">
        <v>2436</v>
      </c>
      <c r="G5" s="8" t="s">
        <v>2437</v>
      </c>
      <c r="H5" s="8" t="s">
        <v>2438</v>
      </c>
      <c r="I5" s="8" t="s">
        <v>33</v>
      </c>
    </row>
    <row r="6" spans="1:9" ht="25.2" x14ac:dyDescent="0.3">
      <c r="B6" s="6" t="s">
        <v>634</v>
      </c>
      <c r="C6" s="6" t="s">
        <v>635</v>
      </c>
      <c r="D6" s="6" t="s">
        <v>1621</v>
      </c>
      <c r="E6" s="9" t="s">
        <v>1751</v>
      </c>
      <c r="F6" s="9" t="s">
        <v>1085</v>
      </c>
      <c r="G6" s="9" t="s">
        <v>1223</v>
      </c>
      <c r="H6" s="9" t="s">
        <v>1924</v>
      </c>
      <c r="I6" s="9" t="s">
        <v>1223</v>
      </c>
    </row>
    <row r="7" spans="1:9" ht="25.2" x14ac:dyDescent="0.3">
      <c r="B7" s="6" t="s">
        <v>634</v>
      </c>
      <c r="C7" s="6" t="s">
        <v>635</v>
      </c>
      <c r="D7" s="6" t="s">
        <v>1626</v>
      </c>
      <c r="E7" s="9" t="s">
        <v>1739</v>
      </c>
      <c r="F7" s="9" t="s">
        <v>1927</v>
      </c>
      <c r="G7" s="9" t="s">
        <v>1074</v>
      </c>
      <c r="H7" s="9" t="s">
        <v>1925</v>
      </c>
      <c r="I7" s="9" t="s">
        <v>1074</v>
      </c>
    </row>
    <row r="8" spans="1:9" ht="25.2" x14ac:dyDescent="0.3">
      <c r="B8" s="6" t="s">
        <v>634</v>
      </c>
      <c r="C8" s="6" t="s">
        <v>635</v>
      </c>
      <c r="D8" s="6" t="s">
        <v>1631</v>
      </c>
      <c r="E8" s="9" t="s">
        <v>1611</v>
      </c>
      <c r="F8" s="9" t="s">
        <v>149</v>
      </c>
      <c r="G8" s="9" t="s">
        <v>149</v>
      </c>
      <c r="H8" s="9" t="s">
        <v>2101</v>
      </c>
      <c r="I8" s="9" t="s">
        <v>149</v>
      </c>
    </row>
    <row r="9" spans="1:9" ht="25.2" x14ac:dyDescent="0.3">
      <c r="B9" s="6" t="s">
        <v>636</v>
      </c>
      <c r="C9" s="6" t="s">
        <v>637</v>
      </c>
      <c r="D9" s="6" t="s">
        <v>1621</v>
      </c>
      <c r="E9" s="9" t="s">
        <v>1693</v>
      </c>
      <c r="F9" s="9" t="s">
        <v>249</v>
      </c>
      <c r="G9" s="9" t="s">
        <v>1239</v>
      </c>
      <c r="H9" s="9" t="s">
        <v>1225</v>
      </c>
      <c r="I9" s="9" t="s">
        <v>1239</v>
      </c>
    </row>
    <row r="10" spans="1:9" ht="25.2" x14ac:dyDescent="0.3">
      <c r="B10" s="6" t="s">
        <v>636</v>
      </c>
      <c r="C10" s="6" t="s">
        <v>637</v>
      </c>
      <c r="D10" s="6" t="s">
        <v>1626</v>
      </c>
      <c r="E10" s="9" t="s">
        <v>1760</v>
      </c>
      <c r="F10" s="9" t="s">
        <v>166</v>
      </c>
      <c r="G10" s="9" t="s">
        <v>1919</v>
      </c>
      <c r="H10" s="9" t="s">
        <v>1919</v>
      </c>
      <c r="I10" s="9" t="s">
        <v>1919</v>
      </c>
    </row>
    <row r="11" spans="1:9" ht="25.2" x14ac:dyDescent="0.3">
      <c r="B11" s="6" t="s">
        <v>636</v>
      </c>
      <c r="C11" s="6" t="s">
        <v>637</v>
      </c>
      <c r="D11" s="6" t="s">
        <v>1631</v>
      </c>
      <c r="E11" s="9" t="s">
        <v>1587</v>
      </c>
      <c r="F11" s="9" t="s">
        <v>87</v>
      </c>
      <c r="G11" s="9" t="s">
        <v>87</v>
      </c>
      <c r="H11" s="9" t="s">
        <v>86</v>
      </c>
      <c r="I11" s="9" t="s">
        <v>87</v>
      </c>
    </row>
    <row r="12" spans="1:9" ht="25.2" x14ac:dyDescent="0.3">
      <c r="B12" s="6" t="s">
        <v>638</v>
      </c>
      <c r="C12" s="6" t="s">
        <v>639</v>
      </c>
      <c r="D12" s="6" t="s">
        <v>1621</v>
      </c>
      <c r="E12" s="9" t="s">
        <v>1693</v>
      </c>
      <c r="F12" s="9" t="s">
        <v>249</v>
      </c>
      <c r="G12" s="9" t="s">
        <v>1942</v>
      </c>
      <c r="H12" s="9" t="s">
        <v>1227</v>
      </c>
      <c r="I12" s="9" t="s">
        <v>249</v>
      </c>
    </row>
    <row r="13" spans="1:9" ht="25.2" x14ac:dyDescent="0.3">
      <c r="B13" s="6" t="s">
        <v>638</v>
      </c>
      <c r="C13" s="6" t="s">
        <v>639</v>
      </c>
      <c r="D13" s="6" t="s">
        <v>1626</v>
      </c>
      <c r="E13" s="9" t="s">
        <v>1678</v>
      </c>
      <c r="F13" s="9" t="s">
        <v>202</v>
      </c>
      <c r="G13" s="9" t="s">
        <v>1332</v>
      </c>
      <c r="H13" s="9" t="s">
        <v>2510</v>
      </c>
      <c r="I13" s="9" t="s">
        <v>202</v>
      </c>
    </row>
    <row r="14" spans="1:9" ht="25.2" x14ac:dyDescent="0.3">
      <c r="B14" s="6" t="s">
        <v>638</v>
      </c>
      <c r="C14" s="6" t="s">
        <v>639</v>
      </c>
      <c r="D14" s="6" t="s">
        <v>1631</v>
      </c>
      <c r="E14" s="9" t="s">
        <v>1582</v>
      </c>
      <c r="F14" s="9" t="s">
        <v>68</v>
      </c>
      <c r="G14" s="9" t="s">
        <v>68</v>
      </c>
      <c r="H14" s="9" t="s">
        <v>1070</v>
      </c>
      <c r="I14" s="9" t="s">
        <v>68</v>
      </c>
    </row>
    <row r="15" spans="1:9" ht="25.2" x14ac:dyDescent="0.3">
      <c r="B15" s="6" t="s">
        <v>640</v>
      </c>
      <c r="C15" s="6" t="s">
        <v>641</v>
      </c>
      <c r="D15" s="6" t="s">
        <v>1621</v>
      </c>
      <c r="E15" s="9" t="s">
        <v>1756</v>
      </c>
      <c r="F15" s="9" t="s">
        <v>2511</v>
      </c>
      <c r="G15" s="9" t="s">
        <v>2512</v>
      </c>
      <c r="H15" s="9" t="s">
        <v>2511</v>
      </c>
      <c r="I15" s="9" t="s">
        <v>2511</v>
      </c>
    </row>
    <row r="16" spans="1:9" ht="25.2" x14ac:dyDescent="0.3">
      <c r="B16" s="6" t="s">
        <v>640</v>
      </c>
      <c r="C16" s="6" t="s">
        <v>641</v>
      </c>
      <c r="D16" s="6" t="s">
        <v>1626</v>
      </c>
      <c r="E16" s="9" t="s">
        <v>1751</v>
      </c>
      <c r="F16" s="9" t="s">
        <v>1085</v>
      </c>
      <c r="G16" s="9" t="s">
        <v>2513</v>
      </c>
      <c r="H16" s="9" t="s">
        <v>1085</v>
      </c>
      <c r="I16" s="9" t="s">
        <v>1223</v>
      </c>
    </row>
    <row r="17" spans="2:9" ht="25.2" x14ac:dyDescent="0.3">
      <c r="B17" s="6" t="s">
        <v>640</v>
      </c>
      <c r="C17" s="6" t="s">
        <v>641</v>
      </c>
      <c r="D17" s="6" t="s">
        <v>1631</v>
      </c>
      <c r="E17" s="9" t="s">
        <v>1584</v>
      </c>
      <c r="F17" s="9" t="s">
        <v>77</v>
      </c>
      <c r="G17" s="9" t="s">
        <v>77</v>
      </c>
      <c r="H17" s="9" t="s">
        <v>77</v>
      </c>
      <c r="I17" s="9" t="s">
        <v>1860</v>
      </c>
    </row>
    <row r="18" spans="2:9" ht="25.2" x14ac:dyDescent="0.3">
      <c r="B18" s="6" t="s">
        <v>642</v>
      </c>
      <c r="C18" s="6" t="s">
        <v>643</v>
      </c>
      <c r="D18" s="6" t="s">
        <v>1621</v>
      </c>
      <c r="E18" s="9" t="s">
        <v>1760</v>
      </c>
      <c r="F18" s="9" t="s">
        <v>2514</v>
      </c>
      <c r="G18" s="9" t="s">
        <v>2515</v>
      </c>
      <c r="H18" s="9" t="s">
        <v>1231</v>
      </c>
      <c r="I18" s="9" t="s">
        <v>1762</v>
      </c>
    </row>
    <row r="19" spans="2:9" ht="25.2" x14ac:dyDescent="0.3">
      <c r="B19" s="6" t="s">
        <v>642</v>
      </c>
      <c r="C19" s="6" t="s">
        <v>643</v>
      </c>
      <c r="D19" s="6" t="s">
        <v>1626</v>
      </c>
      <c r="E19" s="9" t="s">
        <v>1739</v>
      </c>
      <c r="F19" s="9" t="s">
        <v>1915</v>
      </c>
      <c r="G19" s="9" t="s">
        <v>1915</v>
      </c>
      <c r="H19" s="9" t="s">
        <v>1926</v>
      </c>
      <c r="I19" s="9" t="s">
        <v>1074</v>
      </c>
    </row>
    <row r="20" spans="2:9" ht="25.2" x14ac:dyDescent="0.3">
      <c r="B20" s="6" t="s">
        <v>642</v>
      </c>
      <c r="C20" s="6" t="s">
        <v>643</v>
      </c>
      <c r="D20" s="6" t="s">
        <v>1631</v>
      </c>
      <c r="E20" s="9" t="s">
        <v>1587</v>
      </c>
      <c r="F20" s="9" t="s">
        <v>86</v>
      </c>
      <c r="G20" s="9" t="s">
        <v>87</v>
      </c>
      <c r="H20" s="9" t="s">
        <v>87</v>
      </c>
      <c r="I20" s="9" t="s">
        <v>87</v>
      </c>
    </row>
    <row r="21" spans="2:9" ht="25.2" x14ac:dyDescent="0.3">
      <c r="B21" s="6" t="s">
        <v>644</v>
      </c>
      <c r="C21" s="6" t="s">
        <v>645</v>
      </c>
      <c r="D21" s="6" t="s">
        <v>1621</v>
      </c>
      <c r="E21" s="9" t="s">
        <v>1928</v>
      </c>
      <c r="F21" s="9" t="s">
        <v>2516</v>
      </c>
      <c r="G21" s="9" t="s">
        <v>2517</v>
      </c>
      <c r="H21" s="9" t="s">
        <v>1944</v>
      </c>
      <c r="I21" s="9" t="s">
        <v>1944</v>
      </c>
    </row>
    <row r="22" spans="2:9" ht="25.2" x14ac:dyDescent="0.3">
      <c r="B22" s="6" t="s">
        <v>644</v>
      </c>
      <c r="C22" s="6" t="s">
        <v>645</v>
      </c>
      <c r="D22" s="6" t="s">
        <v>1626</v>
      </c>
      <c r="E22" s="9" t="s">
        <v>1928</v>
      </c>
      <c r="F22" s="9" t="s">
        <v>2516</v>
      </c>
      <c r="G22" s="9" t="s">
        <v>2517</v>
      </c>
      <c r="H22" s="9" t="s">
        <v>1944</v>
      </c>
      <c r="I22" s="9" t="s">
        <v>1944</v>
      </c>
    </row>
    <row r="23" spans="2:9" ht="25.2" x14ac:dyDescent="0.3">
      <c r="B23" s="6" t="s">
        <v>644</v>
      </c>
      <c r="C23" s="6" t="s">
        <v>645</v>
      </c>
      <c r="D23" s="6" t="s">
        <v>1631</v>
      </c>
      <c r="E23" s="9" t="s">
        <v>1580</v>
      </c>
      <c r="F23" s="9" t="s">
        <v>51</v>
      </c>
      <c r="G23" s="9" t="s">
        <v>51</v>
      </c>
      <c r="H23" s="9" t="s">
        <v>51</v>
      </c>
      <c r="I23" s="9" t="s">
        <v>51</v>
      </c>
    </row>
    <row r="24" spans="2:9" ht="25.2" x14ac:dyDescent="0.3">
      <c r="B24" s="6" t="s">
        <v>648</v>
      </c>
      <c r="C24" s="6" t="s">
        <v>649</v>
      </c>
      <c r="D24" s="6" t="s">
        <v>1621</v>
      </c>
      <c r="E24" s="9" t="s">
        <v>1931</v>
      </c>
      <c r="F24" s="9" t="s">
        <v>651</v>
      </c>
      <c r="G24" s="9" t="s">
        <v>2518</v>
      </c>
      <c r="H24" s="9" t="s">
        <v>2519</v>
      </c>
      <c r="I24" s="9" t="s">
        <v>1933</v>
      </c>
    </row>
    <row r="25" spans="2:9" ht="25.2" x14ac:dyDescent="0.3">
      <c r="B25" s="6" t="s">
        <v>648</v>
      </c>
      <c r="C25" s="6" t="s">
        <v>649</v>
      </c>
      <c r="D25" s="6" t="s">
        <v>1626</v>
      </c>
      <c r="E25" s="9" t="s">
        <v>1935</v>
      </c>
      <c r="F25" s="9" t="s">
        <v>2520</v>
      </c>
      <c r="G25" s="9" t="s">
        <v>2521</v>
      </c>
      <c r="H25" s="9" t="s">
        <v>2522</v>
      </c>
      <c r="I25" s="9" t="s">
        <v>1937</v>
      </c>
    </row>
    <row r="26" spans="2:9" ht="25.2" x14ac:dyDescent="0.3">
      <c r="B26" s="6" t="s">
        <v>648</v>
      </c>
      <c r="C26" s="6" t="s">
        <v>649</v>
      </c>
      <c r="D26" s="6" t="s">
        <v>1631</v>
      </c>
      <c r="E26" s="9" t="s">
        <v>1582</v>
      </c>
      <c r="F26" s="9" t="s">
        <v>68</v>
      </c>
      <c r="G26" s="9" t="s">
        <v>68</v>
      </c>
      <c r="H26" s="9" t="s">
        <v>68</v>
      </c>
      <c r="I26" s="9" t="s">
        <v>68</v>
      </c>
    </row>
    <row r="27" spans="2:9" ht="25.2" x14ac:dyDescent="0.3">
      <c r="B27" s="6" t="s">
        <v>652</v>
      </c>
      <c r="C27" s="6" t="s">
        <v>653</v>
      </c>
      <c r="D27" s="6" t="s">
        <v>1621</v>
      </c>
      <c r="E27" s="9" t="s">
        <v>1939</v>
      </c>
      <c r="F27" s="9" t="s">
        <v>1991</v>
      </c>
      <c r="G27" s="9" t="s">
        <v>2523</v>
      </c>
      <c r="H27" s="9" t="s">
        <v>655</v>
      </c>
      <c r="I27" s="9" t="s">
        <v>2524</v>
      </c>
    </row>
    <row r="28" spans="2:9" ht="25.2" x14ac:dyDescent="0.3">
      <c r="B28" s="6" t="s">
        <v>652</v>
      </c>
      <c r="C28" s="6" t="s">
        <v>653</v>
      </c>
      <c r="D28" s="6" t="s">
        <v>1626</v>
      </c>
      <c r="E28" s="9" t="s">
        <v>1756</v>
      </c>
      <c r="F28" s="9" t="s">
        <v>2511</v>
      </c>
      <c r="G28" s="9" t="s">
        <v>2525</v>
      </c>
      <c r="H28" s="9" t="s">
        <v>213</v>
      </c>
      <c r="I28" s="9" t="s">
        <v>1229</v>
      </c>
    </row>
    <row r="29" spans="2:9" ht="25.2" x14ac:dyDescent="0.3">
      <c r="B29" s="6" t="s">
        <v>652</v>
      </c>
      <c r="C29" s="6" t="s">
        <v>653</v>
      </c>
      <c r="D29" s="6" t="s">
        <v>1631</v>
      </c>
      <c r="E29" s="9" t="s">
        <v>1587</v>
      </c>
      <c r="F29" s="9" t="s">
        <v>87</v>
      </c>
      <c r="G29" s="9" t="s">
        <v>87</v>
      </c>
      <c r="H29" s="9" t="s">
        <v>87</v>
      </c>
      <c r="I29" s="9" t="s">
        <v>87</v>
      </c>
    </row>
    <row r="30" spans="2:9" ht="25.2" x14ac:dyDescent="0.3">
      <c r="B30" s="6" t="s">
        <v>656</v>
      </c>
      <c r="C30" s="6" t="s">
        <v>657</v>
      </c>
      <c r="D30" s="6" t="s">
        <v>1621</v>
      </c>
      <c r="E30" s="9" t="s">
        <v>1693</v>
      </c>
      <c r="F30" s="9" t="s">
        <v>1942</v>
      </c>
      <c r="G30" s="9" t="s">
        <v>2526</v>
      </c>
      <c r="H30" s="9" t="s">
        <v>1025</v>
      </c>
      <c r="I30" s="9" t="s">
        <v>249</v>
      </c>
    </row>
    <row r="31" spans="2:9" ht="25.2" x14ac:dyDescent="0.3">
      <c r="B31" s="6" t="s">
        <v>656</v>
      </c>
      <c r="C31" s="6" t="s">
        <v>657</v>
      </c>
      <c r="D31" s="6" t="s">
        <v>1626</v>
      </c>
      <c r="E31" s="9" t="s">
        <v>1705</v>
      </c>
      <c r="F31" s="9" t="s">
        <v>1328</v>
      </c>
      <c r="G31" s="9" t="s">
        <v>2527</v>
      </c>
      <c r="H31" s="9" t="s">
        <v>2528</v>
      </c>
      <c r="I31" s="9" t="s">
        <v>273</v>
      </c>
    </row>
    <row r="32" spans="2:9" ht="25.2" x14ac:dyDescent="0.3">
      <c r="B32" s="6" t="s">
        <v>656</v>
      </c>
      <c r="C32" s="6" t="s">
        <v>657</v>
      </c>
      <c r="D32" s="6" t="s">
        <v>1631</v>
      </c>
      <c r="E32" s="9" t="s">
        <v>1683</v>
      </c>
      <c r="F32" s="9" t="s">
        <v>211</v>
      </c>
      <c r="G32" s="9" t="s">
        <v>211</v>
      </c>
      <c r="H32" s="9" t="s">
        <v>1007</v>
      </c>
      <c r="I32" s="9" t="s">
        <v>211</v>
      </c>
    </row>
    <row r="33" spans="2:9" ht="25.2" x14ac:dyDescent="0.3">
      <c r="B33" s="6" t="s">
        <v>658</v>
      </c>
      <c r="C33" s="6" t="s">
        <v>659</v>
      </c>
      <c r="D33" s="6" t="s">
        <v>1621</v>
      </c>
      <c r="E33" s="9" t="s">
        <v>1756</v>
      </c>
      <c r="F33" s="9" t="s">
        <v>1943</v>
      </c>
      <c r="G33" s="9" t="s">
        <v>2529</v>
      </c>
      <c r="H33" s="9" t="s">
        <v>2511</v>
      </c>
      <c r="I33" s="9" t="s">
        <v>2529</v>
      </c>
    </row>
    <row r="34" spans="2:9" ht="25.2" x14ac:dyDescent="0.3">
      <c r="B34" s="6" t="s">
        <v>658</v>
      </c>
      <c r="C34" s="6" t="s">
        <v>659</v>
      </c>
      <c r="D34" s="6" t="s">
        <v>1626</v>
      </c>
      <c r="E34" s="9" t="s">
        <v>1853</v>
      </c>
      <c r="F34" s="9" t="s">
        <v>1854</v>
      </c>
      <c r="G34" s="9" t="s">
        <v>2530</v>
      </c>
      <c r="H34" s="9" t="s">
        <v>2446</v>
      </c>
      <c r="I34" s="9" t="s">
        <v>2531</v>
      </c>
    </row>
    <row r="35" spans="2:9" ht="25.2" x14ac:dyDescent="0.3">
      <c r="B35" s="6" t="s">
        <v>658</v>
      </c>
      <c r="C35" s="6" t="s">
        <v>659</v>
      </c>
      <c r="D35" s="6" t="s">
        <v>1631</v>
      </c>
      <c r="E35" s="9" t="s">
        <v>1586</v>
      </c>
      <c r="F35" s="9" t="s">
        <v>83</v>
      </c>
      <c r="G35" s="9" t="s">
        <v>1019</v>
      </c>
      <c r="H35" s="9" t="s">
        <v>83</v>
      </c>
      <c r="I35" s="9" t="s">
        <v>83</v>
      </c>
    </row>
    <row r="36" spans="2:9" ht="25.2" x14ac:dyDescent="0.3">
      <c r="B36" s="6" t="s">
        <v>660</v>
      </c>
      <c r="C36" s="6" t="s">
        <v>661</v>
      </c>
      <c r="D36" s="6" t="s">
        <v>1621</v>
      </c>
      <c r="E36" s="9" t="s">
        <v>1928</v>
      </c>
      <c r="F36" s="9" t="s">
        <v>647</v>
      </c>
      <c r="G36" s="9" t="s">
        <v>2532</v>
      </c>
      <c r="H36" s="9" t="s">
        <v>1233</v>
      </c>
      <c r="I36" s="9" t="s">
        <v>1233</v>
      </c>
    </row>
    <row r="37" spans="2:9" ht="25.2" x14ac:dyDescent="0.3">
      <c r="B37" s="6" t="s">
        <v>660</v>
      </c>
      <c r="C37" s="6" t="s">
        <v>661</v>
      </c>
      <c r="D37" s="6" t="s">
        <v>1626</v>
      </c>
      <c r="E37" s="9" t="s">
        <v>1945</v>
      </c>
      <c r="F37" s="9" t="s">
        <v>554</v>
      </c>
      <c r="G37" s="9" t="s">
        <v>2533</v>
      </c>
      <c r="H37" s="9" t="s">
        <v>1946</v>
      </c>
      <c r="I37" s="9" t="s">
        <v>2045</v>
      </c>
    </row>
    <row r="38" spans="2:9" ht="25.2" x14ac:dyDescent="0.3">
      <c r="B38" s="6" t="s">
        <v>660</v>
      </c>
      <c r="C38" s="6" t="s">
        <v>661</v>
      </c>
      <c r="D38" s="6" t="s">
        <v>1631</v>
      </c>
      <c r="E38" s="9" t="s">
        <v>1614</v>
      </c>
      <c r="F38" s="9" t="s">
        <v>156</v>
      </c>
      <c r="G38" s="9" t="s">
        <v>1193</v>
      </c>
      <c r="H38" s="9" t="s">
        <v>1615</v>
      </c>
      <c r="I38" s="9" t="s">
        <v>156</v>
      </c>
    </row>
    <row r="39" spans="2:9" ht="25.2" x14ac:dyDescent="0.3">
      <c r="B39" s="6" t="s">
        <v>662</v>
      </c>
      <c r="C39" s="6" t="s">
        <v>663</v>
      </c>
      <c r="D39" s="6" t="s">
        <v>1621</v>
      </c>
      <c r="E39" s="9" t="s">
        <v>1636</v>
      </c>
      <c r="F39" s="9" t="s">
        <v>665</v>
      </c>
      <c r="G39" s="9" t="s">
        <v>2534</v>
      </c>
      <c r="H39" s="9" t="s">
        <v>2535</v>
      </c>
      <c r="I39" s="9" t="s">
        <v>2481</v>
      </c>
    </row>
    <row r="40" spans="2:9" ht="25.2" x14ac:dyDescent="0.3">
      <c r="B40" s="6" t="s">
        <v>662</v>
      </c>
      <c r="C40" s="6" t="s">
        <v>663</v>
      </c>
      <c r="D40" s="6" t="s">
        <v>1626</v>
      </c>
      <c r="E40" s="9" t="s">
        <v>1643</v>
      </c>
      <c r="F40" s="9" t="s">
        <v>494</v>
      </c>
      <c r="G40" s="9" t="s">
        <v>2536</v>
      </c>
      <c r="H40" s="9" t="s">
        <v>2537</v>
      </c>
      <c r="I40" s="9" t="s">
        <v>2006</v>
      </c>
    </row>
    <row r="41" spans="2:9" ht="25.2" x14ac:dyDescent="0.3">
      <c r="B41" s="6" t="s">
        <v>662</v>
      </c>
      <c r="C41" s="6" t="s">
        <v>663</v>
      </c>
      <c r="D41" s="6" t="s">
        <v>1631</v>
      </c>
      <c r="E41" s="9" t="s">
        <v>1586</v>
      </c>
      <c r="F41" s="9" t="s">
        <v>83</v>
      </c>
      <c r="G41" s="9" t="s">
        <v>1019</v>
      </c>
      <c r="H41" s="9" t="s">
        <v>1019</v>
      </c>
      <c r="I41" s="9" t="s">
        <v>83</v>
      </c>
    </row>
  </sheetData>
  <mergeCells count="5">
    <mergeCell ref="B4:B5"/>
    <mergeCell ref="C4:C5"/>
    <mergeCell ref="D4:D5"/>
    <mergeCell ref="E4:E5"/>
    <mergeCell ref="F4:I4"/>
  </mergeCells>
  <pageMargins left="0.7" right="0.7" top="0.75" bottom="0.75" header="0.3" footer="0.3"/>
  <pageSetup paperSize="9" orientation="portrait" horizontalDpi="300" verticalDpi="300"/>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TX-LUTX'!A1", "Zurück")</f>
        <v>Zurück</v>
      </c>
    </row>
  </sheetData>
  <pageMargins left="0.7" right="0.7" top="0.75" bottom="0.75" header="0.3" footer="0.3"/>
  <pageSetup paperSize="9" orientation="portrait" horizontalDpi="300" verticalDpi="300"/>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1-000000000000}">
  <dimension ref="A1:E13"/>
  <sheetViews>
    <sheetView workbookViewId="0"/>
  </sheetViews>
  <sheetFormatPr baseColWidth="10" defaultRowHeight="14.4" x14ac:dyDescent="0.3"/>
  <cols>
    <col min="2" max="2" width="9.6640625" customWidth="1"/>
    <col min="3" max="3" width="84.7773437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TX-LUTX'!A1", "Zurück")</f>
        <v>Zurück</v>
      </c>
    </row>
    <row r="3" spans="1:5" x14ac:dyDescent="0.3">
      <c r="B3" s="7" t="s">
        <v>2922</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132</v>
      </c>
      <c r="C7" s="6" t="s">
        <v>133</v>
      </c>
      <c r="D7" s="9" t="s">
        <v>1580</v>
      </c>
      <c r="E7" s="9" t="s">
        <v>51</v>
      </c>
    </row>
    <row r="8" spans="1:5" x14ac:dyDescent="0.3">
      <c r="B8" s="23" t="s">
        <v>40</v>
      </c>
      <c r="C8" s="23"/>
      <c r="D8" s="29"/>
      <c r="E8" s="29"/>
    </row>
    <row r="9" spans="1:5" ht="25.2" x14ac:dyDescent="0.3">
      <c r="B9" s="6" t="s">
        <v>134</v>
      </c>
      <c r="C9" s="6" t="s">
        <v>42</v>
      </c>
      <c r="D9" s="9" t="s">
        <v>1580</v>
      </c>
      <c r="E9" s="9" t="s">
        <v>51</v>
      </c>
    </row>
    <row r="10" spans="1:5" ht="25.2" x14ac:dyDescent="0.3">
      <c r="B10" s="6" t="s">
        <v>135</v>
      </c>
      <c r="C10" s="6" t="s">
        <v>46</v>
      </c>
      <c r="D10" s="9" t="s">
        <v>1580</v>
      </c>
      <c r="E10" s="9" t="s">
        <v>51</v>
      </c>
    </row>
    <row r="11" spans="1:5" ht="25.2" x14ac:dyDescent="0.3">
      <c r="B11" s="6" t="s">
        <v>136</v>
      </c>
      <c r="C11" s="6" t="s">
        <v>64</v>
      </c>
      <c r="D11" s="9" t="s">
        <v>1587</v>
      </c>
      <c r="E11" s="9" t="s">
        <v>87</v>
      </c>
    </row>
    <row r="12" spans="1:5" ht="25.2" x14ac:dyDescent="0.3">
      <c r="B12" s="6" t="s">
        <v>137</v>
      </c>
      <c r="C12" s="6" t="s">
        <v>66</v>
      </c>
      <c r="D12" s="9" t="s">
        <v>1582</v>
      </c>
      <c r="E12" s="9" t="s">
        <v>1021</v>
      </c>
    </row>
    <row r="13" spans="1:5" ht="25.2" x14ac:dyDescent="0.3">
      <c r="B13" s="6" t="s">
        <v>138</v>
      </c>
      <c r="C13" s="6" t="s">
        <v>70</v>
      </c>
      <c r="D13" s="9" t="s">
        <v>1586</v>
      </c>
      <c r="E13" s="9" t="s">
        <v>1019</v>
      </c>
    </row>
  </sheetData>
  <mergeCells count="5">
    <mergeCell ref="B4:B5"/>
    <mergeCell ref="C4:C5"/>
    <mergeCell ref="D4:D5"/>
    <mergeCell ref="B6:E6"/>
    <mergeCell ref="B8:E8"/>
  </mergeCells>
  <pageMargins left="0.7" right="0.7" top="0.75" bottom="0.75" header="0.3" footer="0.3"/>
  <pageSetup paperSize="9" orientation="portrait" horizontalDpi="300" verticalDpi="300"/>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TX-LUTX'!A1", "Zurück")</f>
        <v>Zurück</v>
      </c>
    </row>
  </sheetData>
  <pageMargins left="0.7" right="0.7" top="0.75" bottom="0.75" header="0.3" footer="0.3"/>
  <pageSetup paperSize="9" orientation="portrait" horizontalDpi="300" verticalDpi="300"/>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1-000000000000}">
  <dimension ref="A1:H10"/>
  <sheetViews>
    <sheetView workbookViewId="0"/>
  </sheetViews>
  <sheetFormatPr baseColWidth="10" defaultRowHeight="14.4" x14ac:dyDescent="0.3"/>
  <cols>
    <col min="2" max="2" width="9.6640625" customWidth="1"/>
    <col min="3" max="3" width="65.8867187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TX-LUTX'!A1", "Zurück")</f>
        <v>Zurück</v>
      </c>
    </row>
    <row r="3" spans="1:8" x14ac:dyDescent="0.3">
      <c r="B3" s="7" t="s">
        <v>3025</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556</v>
      </c>
      <c r="C6" s="6" t="s">
        <v>419</v>
      </c>
      <c r="D6" s="9" t="s">
        <v>1587</v>
      </c>
      <c r="E6" s="9" t="s">
        <v>87</v>
      </c>
      <c r="F6" s="9" t="s">
        <v>87</v>
      </c>
      <c r="G6" s="9" t="s">
        <v>87</v>
      </c>
      <c r="H6" s="9" t="s">
        <v>87</v>
      </c>
    </row>
    <row r="7" spans="1:8" ht="25.2" x14ac:dyDescent="0.3">
      <c r="B7" s="12" t="s">
        <v>557</v>
      </c>
      <c r="C7" s="12" t="s">
        <v>421</v>
      </c>
      <c r="D7" s="13" t="s">
        <v>1587</v>
      </c>
      <c r="E7" s="13" t="s">
        <v>87</v>
      </c>
      <c r="F7" s="13" t="s">
        <v>87</v>
      </c>
      <c r="G7" s="13" t="s">
        <v>87</v>
      </c>
      <c r="H7" s="13" t="s">
        <v>87</v>
      </c>
    </row>
    <row r="8" spans="1:8" ht="25.2" x14ac:dyDescent="0.3">
      <c r="B8" s="6" t="s">
        <v>558</v>
      </c>
      <c r="C8" s="6" t="s">
        <v>423</v>
      </c>
      <c r="D8" s="9" t="s">
        <v>1683</v>
      </c>
      <c r="E8" s="9" t="s">
        <v>211</v>
      </c>
      <c r="F8" s="9" t="s">
        <v>211</v>
      </c>
      <c r="G8" s="9" t="s">
        <v>211</v>
      </c>
      <c r="H8" s="9" t="s">
        <v>211</v>
      </c>
    </row>
    <row r="9" spans="1:8" ht="25.2" x14ac:dyDescent="0.3">
      <c r="B9" s="12" t="s">
        <v>559</v>
      </c>
      <c r="C9" s="12" t="s">
        <v>425</v>
      </c>
      <c r="D9" s="13" t="s">
        <v>1587</v>
      </c>
      <c r="E9" s="13" t="s">
        <v>87</v>
      </c>
      <c r="F9" s="13" t="s">
        <v>87</v>
      </c>
      <c r="G9" s="13" t="s">
        <v>87</v>
      </c>
      <c r="H9" s="13" t="s">
        <v>86</v>
      </c>
    </row>
    <row r="10" spans="1:8" ht="25.2" x14ac:dyDescent="0.3">
      <c r="B10" s="6" t="s">
        <v>560</v>
      </c>
      <c r="C10" s="6" t="s">
        <v>427</v>
      </c>
      <c r="D10" s="9" t="s">
        <v>1579</v>
      </c>
      <c r="E10" s="9" t="s">
        <v>1015</v>
      </c>
      <c r="F10" s="9" t="s">
        <v>48</v>
      </c>
      <c r="G10" s="9" t="s">
        <v>48</v>
      </c>
      <c r="H10" s="9" t="s">
        <v>48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TX-LUTX'!A1", "Zurück")</f>
        <v>Zurück</v>
      </c>
    </row>
  </sheetData>
  <pageMargins left="0.7" right="0.7" top="0.75" bottom="0.75" header="0.3" footer="0.3"/>
  <pageSetup paperSize="9" orientation="portrait" horizontalDpi="300" verticalDpi="300"/>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1-000000000000}">
  <dimension ref="A1:G10"/>
  <sheetViews>
    <sheetView workbookViewId="0"/>
  </sheetViews>
  <sheetFormatPr baseColWidth="10" defaultRowHeight="14.4" x14ac:dyDescent="0.3"/>
  <cols>
    <col min="2" max="2" width="9.6640625" customWidth="1"/>
    <col min="3" max="3" width="65.886718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TX-LUTX'!A1", "Zurück")</f>
        <v>Zurück</v>
      </c>
    </row>
    <row r="3" spans="1:7" x14ac:dyDescent="0.3">
      <c r="B3" s="7" t="s">
        <v>3336</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556</v>
      </c>
      <c r="C6" s="6" t="s">
        <v>419</v>
      </c>
      <c r="D6" s="9" t="s">
        <v>87</v>
      </c>
      <c r="E6" s="9" t="s">
        <v>51</v>
      </c>
      <c r="F6" s="9" t="s">
        <v>87</v>
      </c>
      <c r="G6" s="9" t="s">
        <v>51</v>
      </c>
    </row>
    <row r="7" spans="1:7" ht="25.2" x14ac:dyDescent="0.3">
      <c r="B7" s="12" t="s">
        <v>557</v>
      </c>
      <c r="C7" s="12" t="s">
        <v>421</v>
      </c>
      <c r="D7" s="13" t="s">
        <v>87</v>
      </c>
      <c r="E7" s="13" t="s">
        <v>51</v>
      </c>
      <c r="F7" s="13" t="s">
        <v>87</v>
      </c>
      <c r="G7" s="13" t="s">
        <v>51</v>
      </c>
    </row>
    <row r="8" spans="1:7" ht="25.2" x14ac:dyDescent="0.3">
      <c r="B8" s="6" t="s">
        <v>558</v>
      </c>
      <c r="C8" s="6" t="s">
        <v>423</v>
      </c>
      <c r="D8" s="9" t="s">
        <v>211</v>
      </c>
      <c r="E8" s="9" t="s">
        <v>51</v>
      </c>
      <c r="F8" s="9" t="s">
        <v>211</v>
      </c>
      <c r="G8" s="9" t="s">
        <v>51</v>
      </c>
    </row>
    <row r="9" spans="1:7" ht="25.2" x14ac:dyDescent="0.3">
      <c r="B9" s="12" t="s">
        <v>559</v>
      </c>
      <c r="C9" s="12" t="s">
        <v>425</v>
      </c>
      <c r="D9" s="13" t="s">
        <v>51</v>
      </c>
      <c r="E9" s="13" t="s">
        <v>87</v>
      </c>
      <c r="F9" s="13" t="s">
        <v>51</v>
      </c>
      <c r="G9" s="13" t="s">
        <v>87</v>
      </c>
    </row>
    <row r="10" spans="1:7" ht="25.2" x14ac:dyDescent="0.3">
      <c r="B10" s="6" t="s">
        <v>560</v>
      </c>
      <c r="C10" s="6" t="s">
        <v>427</v>
      </c>
      <c r="D10" s="9" t="s">
        <v>87</v>
      </c>
      <c r="E10" s="9" t="s">
        <v>83</v>
      </c>
      <c r="F10" s="9" t="s">
        <v>87</v>
      </c>
      <c r="G10" s="9" t="s">
        <v>83</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1-000000000000}">
  <dimension ref="A1:G13"/>
  <sheetViews>
    <sheetView workbookViewId="0"/>
  </sheetViews>
  <sheetFormatPr baseColWidth="10" defaultRowHeight="14.4" x14ac:dyDescent="0.3"/>
  <cols>
    <col min="2" max="2" width="9.6640625" customWidth="1"/>
    <col min="3" max="3" width="84.777343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TX-LUTX'!A1", "Zurück")</f>
        <v>Zurück</v>
      </c>
    </row>
    <row r="3" spans="1:7" x14ac:dyDescent="0.3">
      <c r="B3" s="7" t="s">
        <v>3302</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132</v>
      </c>
      <c r="C7" s="6" t="s">
        <v>133</v>
      </c>
      <c r="D7" s="9" t="s">
        <v>51</v>
      </c>
      <c r="E7" s="9" t="s">
        <v>51</v>
      </c>
      <c r="F7" s="9" t="s">
        <v>51</v>
      </c>
      <c r="G7" s="9" t="s">
        <v>51</v>
      </c>
    </row>
    <row r="8" spans="1:7" x14ac:dyDescent="0.3">
      <c r="B8" s="23" t="s">
        <v>40</v>
      </c>
      <c r="C8" s="23"/>
      <c r="D8" s="29"/>
      <c r="E8" s="29"/>
      <c r="F8" s="29"/>
      <c r="G8" s="29"/>
    </row>
    <row r="9" spans="1:7" ht="25.2" x14ac:dyDescent="0.3">
      <c r="B9" s="6" t="s">
        <v>134</v>
      </c>
      <c r="C9" s="6" t="s">
        <v>42</v>
      </c>
      <c r="D9" s="9" t="s">
        <v>51</v>
      </c>
      <c r="E9" s="9" t="s">
        <v>51</v>
      </c>
      <c r="F9" s="9" t="s">
        <v>51</v>
      </c>
      <c r="G9" s="9" t="s">
        <v>51</v>
      </c>
    </row>
    <row r="10" spans="1:7" ht="25.2" x14ac:dyDescent="0.3">
      <c r="B10" s="6" t="s">
        <v>135</v>
      </c>
      <c r="C10" s="6" t="s">
        <v>46</v>
      </c>
      <c r="D10" s="9" t="s">
        <v>51</v>
      </c>
      <c r="E10" s="9" t="s">
        <v>51</v>
      </c>
      <c r="F10" s="9" t="s">
        <v>51</v>
      </c>
      <c r="G10" s="9" t="s">
        <v>51</v>
      </c>
    </row>
    <row r="11" spans="1:7" ht="25.2" x14ac:dyDescent="0.3">
      <c r="B11" s="6" t="s">
        <v>136</v>
      </c>
      <c r="C11" s="6" t="s">
        <v>64</v>
      </c>
      <c r="D11" s="9" t="s">
        <v>87</v>
      </c>
      <c r="E11" s="9" t="s">
        <v>51</v>
      </c>
      <c r="F11" s="9" t="s">
        <v>87</v>
      </c>
      <c r="G11" s="9" t="s">
        <v>51</v>
      </c>
    </row>
    <row r="12" spans="1:7" ht="25.2" x14ac:dyDescent="0.3">
      <c r="B12" s="6" t="s">
        <v>137</v>
      </c>
      <c r="C12" s="6" t="s">
        <v>66</v>
      </c>
      <c r="D12" s="9" t="s">
        <v>87</v>
      </c>
      <c r="E12" s="9" t="s">
        <v>211</v>
      </c>
      <c r="F12" s="9" t="s">
        <v>87</v>
      </c>
      <c r="G12" s="9" t="s">
        <v>211</v>
      </c>
    </row>
    <row r="13" spans="1:7" ht="25.2" x14ac:dyDescent="0.3">
      <c r="B13" s="6" t="s">
        <v>138</v>
      </c>
      <c r="C13" s="6" t="s">
        <v>70</v>
      </c>
      <c r="D13" s="9" t="s">
        <v>87</v>
      </c>
      <c r="E13" s="9" t="s">
        <v>87</v>
      </c>
      <c r="F13" s="9" t="s">
        <v>87</v>
      </c>
      <c r="G13" s="9" t="s">
        <v>87</v>
      </c>
    </row>
  </sheetData>
  <mergeCells count="6">
    <mergeCell ref="B8:G8"/>
    <mergeCell ref="B4:B5"/>
    <mergeCell ref="C4:C5"/>
    <mergeCell ref="D4:E4"/>
    <mergeCell ref="F4:G4"/>
    <mergeCell ref="B6:G6"/>
  </mergeCells>
  <pageMargins left="0.7" right="0.7" top="0.75" bottom="0.75" header="0.3" footer="0.3"/>
  <pageSetup paperSize="9" orientation="portrait" horizontalDpi="300" verticalDpi="300"/>
</worksheet>
</file>

<file path=xl/worksheets/sheet3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TX-LUTX'!A1", "Zurück")</f>
        <v>Zurück</v>
      </c>
    </row>
  </sheetData>
  <pageMargins left="0.7" right="0.7" top="0.75" bottom="0.75" header="0.3" footer="0.3"/>
  <pageSetup paperSize="9" orientation="portrait" horizontalDpi="300" verticalDpi="300"/>
</worksheet>
</file>

<file path=xl/worksheets/sheet3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1-000000000000}">
  <dimension ref="A1:I6"/>
  <sheetViews>
    <sheetView workbookViewId="0"/>
  </sheetViews>
  <sheetFormatPr baseColWidth="10" defaultRowHeight="14.4" x14ac:dyDescent="0.3"/>
  <cols>
    <col min="2" max="2" width="9.6640625" customWidth="1"/>
    <col min="3" max="3" width="40.6640625" customWidth="1"/>
    <col min="4" max="4" width="35.6640625" customWidth="1"/>
    <col min="5" max="5" width="33.6640625" customWidth="1"/>
    <col min="6" max="6" width="20.6640625" customWidth="1"/>
    <col min="7" max="7" width="19.6640625" customWidth="1"/>
    <col min="8" max="8" width="31.6640625" customWidth="1"/>
    <col min="9" max="9" width="24.6640625" customWidth="1"/>
  </cols>
  <sheetData>
    <row r="1" spans="1:9" x14ac:dyDescent="0.3">
      <c r="A1" s="2" t="str">
        <f>HYPERLINK("#'Auswahl Auswertungsmodul'!A1", "Zurück zum Start")</f>
        <v>Zurück zum Start</v>
      </c>
    </row>
    <row r="2" spans="1:9" x14ac:dyDescent="0.3">
      <c r="A2" s="2" t="str">
        <f>HYPERLINK("#'Auswahl TX-LUTX'!A1", "Zurück")</f>
        <v>Zurück</v>
      </c>
    </row>
    <row r="3" spans="1:9" x14ac:dyDescent="0.3">
      <c r="B3" s="7" t="s">
        <v>4435</v>
      </c>
    </row>
    <row r="4" spans="1:9" x14ac:dyDescent="0.3">
      <c r="B4" s="4" t="s">
        <v>35</v>
      </c>
      <c r="C4" s="4" t="s">
        <v>394</v>
      </c>
      <c r="D4" s="19" t="s">
        <v>4423</v>
      </c>
      <c r="E4" s="19" t="s">
        <v>4424</v>
      </c>
      <c r="F4" s="19" t="s">
        <v>4425</v>
      </c>
      <c r="G4" s="19" t="s">
        <v>4426</v>
      </c>
      <c r="H4" s="19" t="s">
        <v>4427</v>
      </c>
      <c r="I4" s="19" t="s">
        <v>4428</v>
      </c>
    </row>
    <row r="5" spans="1:9" x14ac:dyDescent="0.3">
      <c r="B5" s="6" t="s">
        <v>557</v>
      </c>
      <c r="C5" s="6" t="s">
        <v>421</v>
      </c>
      <c r="D5" s="9" t="s">
        <v>1587</v>
      </c>
      <c r="E5" s="9" t="s">
        <v>1580</v>
      </c>
      <c r="F5" s="9" t="s">
        <v>1580</v>
      </c>
      <c r="G5" s="9" t="s">
        <v>1580</v>
      </c>
      <c r="H5" s="9" t="s">
        <v>1580</v>
      </c>
      <c r="I5" s="9" t="s">
        <v>1580</v>
      </c>
    </row>
    <row r="6" spans="1:9" x14ac:dyDescent="0.3">
      <c r="B6" s="12" t="s">
        <v>558</v>
      </c>
      <c r="C6" s="12" t="s">
        <v>423</v>
      </c>
      <c r="D6" s="13" t="s">
        <v>1683</v>
      </c>
      <c r="E6" s="13" t="s">
        <v>1580</v>
      </c>
      <c r="F6" s="13" t="s">
        <v>1580</v>
      </c>
      <c r="G6" s="13" t="s">
        <v>1580</v>
      </c>
      <c r="H6" s="13" t="s">
        <v>1580</v>
      </c>
      <c r="I6" s="13" t="s">
        <v>1580</v>
      </c>
    </row>
  </sheetData>
  <pageMargins left="0.7" right="0.7" top="0.75" bottom="0.75" header="0.3" footer="0.3"/>
  <pageSetup paperSize="9" orientation="portrait" horizontalDpi="300" verticalDpi="300"/>
</worksheet>
</file>

<file path=xl/worksheets/sheet3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1-000000000000}">
  <dimension ref="A1:K16"/>
  <sheetViews>
    <sheetView workbookViewId="0"/>
  </sheetViews>
  <sheetFormatPr baseColWidth="10" defaultRowHeight="14.4" x14ac:dyDescent="0.3"/>
  <cols>
    <col min="2" max="2" width="9.6640625" customWidth="1"/>
    <col min="3" max="3" width="65.886718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TX-LUTX'!A1", "Zurück")</f>
        <v>Zurück</v>
      </c>
    </row>
    <row r="3" spans="1:11" x14ac:dyDescent="0.3">
      <c r="B3" s="7" t="s">
        <v>4494</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556</v>
      </c>
      <c r="C6" s="6" t="s">
        <v>419</v>
      </c>
      <c r="D6" s="6" t="s">
        <v>1621</v>
      </c>
      <c r="E6" s="9" t="s">
        <v>1580</v>
      </c>
      <c r="F6" s="9" t="s">
        <v>1580</v>
      </c>
      <c r="G6" s="9" t="s">
        <v>1580</v>
      </c>
      <c r="H6" s="9" t="s">
        <v>1580</v>
      </c>
      <c r="I6" s="9" t="s">
        <v>1580</v>
      </c>
      <c r="J6" s="9" t="s">
        <v>1580</v>
      </c>
      <c r="K6" s="9" t="s">
        <v>1580</v>
      </c>
    </row>
    <row r="7" spans="1:11" x14ac:dyDescent="0.3">
      <c r="B7" s="6" t="s">
        <v>556</v>
      </c>
      <c r="C7" s="6" t="s">
        <v>419</v>
      </c>
      <c r="D7" s="6" t="s">
        <v>4452</v>
      </c>
      <c r="E7" s="9" t="s">
        <v>1580</v>
      </c>
      <c r="F7" s="9" t="s">
        <v>1580</v>
      </c>
      <c r="G7" s="9" t="s">
        <v>1580</v>
      </c>
      <c r="H7" s="9" t="s">
        <v>1580</v>
      </c>
      <c r="I7" s="9" t="s">
        <v>1580</v>
      </c>
      <c r="J7" s="9" t="s">
        <v>1580</v>
      </c>
      <c r="K7" s="9" t="s">
        <v>1580</v>
      </c>
    </row>
    <row r="8" spans="1:11" x14ac:dyDescent="0.3">
      <c r="B8" s="6" t="s">
        <v>557</v>
      </c>
      <c r="C8" s="6" t="s">
        <v>421</v>
      </c>
      <c r="D8" s="6" t="s">
        <v>1621</v>
      </c>
      <c r="E8" s="9" t="s">
        <v>1580</v>
      </c>
      <c r="F8" s="9" t="s">
        <v>1580</v>
      </c>
      <c r="G8" s="9" t="s">
        <v>1580</v>
      </c>
      <c r="H8" s="9" t="s">
        <v>1580</v>
      </c>
      <c r="I8" s="9" t="s">
        <v>1580</v>
      </c>
      <c r="J8" s="9" t="s">
        <v>1580</v>
      </c>
      <c r="K8" s="9" t="s">
        <v>1580</v>
      </c>
    </row>
    <row r="9" spans="1:11" x14ac:dyDescent="0.3">
      <c r="B9" s="6" t="s">
        <v>557</v>
      </c>
      <c r="C9" s="6" t="s">
        <v>421</v>
      </c>
      <c r="D9" s="6" t="s">
        <v>4452</v>
      </c>
      <c r="E9" s="9" t="s">
        <v>1580</v>
      </c>
      <c r="F9" s="9" t="s">
        <v>1580</v>
      </c>
      <c r="G9" s="9" t="s">
        <v>1580</v>
      </c>
      <c r="H9" s="9" t="s">
        <v>1580</v>
      </c>
      <c r="I9" s="9" t="s">
        <v>1580</v>
      </c>
      <c r="J9" s="9" t="s">
        <v>1580</v>
      </c>
      <c r="K9" s="9" t="s">
        <v>1580</v>
      </c>
    </row>
    <row r="10" spans="1:11" x14ac:dyDescent="0.3">
      <c r="B10" s="6" t="s">
        <v>558</v>
      </c>
      <c r="C10" s="6" t="s">
        <v>423</v>
      </c>
      <c r="D10" s="6" t="s">
        <v>1621</v>
      </c>
      <c r="E10" s="9" t="s">
        <v>1580</v>
      </c>
      <c r="F10" s="9" t="s">
        <v>1580</v>
      </c>
      <c r="G10" s="9" t="s">
        <v>1580</v>
      </c>
      <c r="H10" s="9" t="s">
        <v>1580</v>
      </c>
      <c r="I10" s="9" t="s">
        <v>1580</v>
      </c>
      <c r="J10" s="9" t="s">
        <v>1580</v>
      </c>
      <c r="K10" s="9" t="s">
        <v>1580</v>
      </c>
    </row>
    <row r="11" spans="1:11" x14ac:dyDescent="0.3">
      <c r="B11" s="6" t="s">
        <v>558</v>
      </c>
      <c r="C11" s="6" t="s">
        <v>423</v>
      </c>
      <c r="D11" s="6" t="s">
        <v>4452</v>
      </c>
      <c r="E11" s="9" t="s">
        <v>1580</v>
      </c>
      <c r="F11" s="9" t="s">
        <v>1580</v>
      </c>
      <c r="G11" s="9" t="s">
        <v>1580</v>
      </c>
      <c r="H11" s="9" t="s">
        <v>1580</v>
      </c>
      <c r="I11" s="9" t="s">
        <v>1580</v>
      </c>
      <c r="J11" s="9" t="s">
        <v>1580</v>
      </c>
      <c r="K11" s="9" t="s">
        <v>1580</v>
      </c>
    </row>
    <row r="12" spans="1:11" x14ac:dyDescent="0.3">
      <c r="B12" s="6" t="s">
        <v>559</v>
      </c>
      <c r="C12" s="6" t="s">
        <v>425</v>
      </c>
      <c r="D12" s="6" t="s">
        <v>1621</v>
      </c>
      <c r="E12" s="9" t="s">
        <v>1580</v>
      </c>
      <c r="F12" s="9" t="s">
        <v>1580</v>
      </c>
      <c r="G12" s="9" t="s">
        <v>1580</v>
      </c>
      <c r="H12" s="9" t="s">
        <v>1580</v>
      </c>
      <c r="I12" s="9" t="s">
        <v>1580</v>
      </c>
      <c r="J12" s="9" t="s">
        <v>1580</v>
      </c>
      <c r="K12" s="9" t="s">
        <v>1580</v>
      </c>
    </row>
    <row r="13" spans="1:11" x14ac:dyDescent="0.3">
      <c r="B13" s="6" t="s">
        <v>559</v>
      </c>
      <c r="C13" s="6" t="s">
        <v>425</v>
      </c>
      <c r="D13" s="6" t="s">
        <v>4452</v>
      </c>
      <c r="E13" s="9" t="s">
        <v>1580</v>
      </c>
      <c r="F13" s="9" t="s">
        <v>1580</v>
      </c>
      <c r="G13" s="9" t="s">
        <v>1580</v>
      </c>
      <c r="H13" s="9" t="s">
        <v>1580</v>
      </c>
      <c r="I13" s="9" t="s">
        <v>1580</v>
      </c>
      <c r="J13" s="9" t="s">
        <v>1580</v>
      </c>
      <c r="K13" s="9" t="s">
        <v>1580</v>
      </c>
    </row>
    <row r="14" spans="1:11" x14ac:dyDescent="0.3">
      <c r="B14" s="6" t="s">
        <v>560</v>
      </c>
      <c r="C14" s="6" t="s">
        <v>427</v>
      </c>
      <c r="D14" s="6" t="s">
        <v>1621</v>
      </c>
      <c r="E14" s="9" t="s">
        <v>1580</v>
      </c>
      <c r="F14" s="9" t="s">
        <v>1580</v>
      </c>
      <c r="G14" s="9" t="s">
        <v>1580</v>
      </c>
      <c r="H14" s="9" t="s">
        <v>1580</v>
      </c>
      <c r="I14" s="9" t="s">
        <v>1580</v>
      </c>
      <c r="J14" s="9" t="s">
        <v>1580</v>
      </c>
      <c r="K14" s="9" t="s">
        <v>1580</v>
      </c>
    </row>
    <row r="15" spans="1:11" x14ac:dyDescent="0.3">
      <c r="B15" s="6" t="s">
        <v>560</v>
      </c>
      <c r="C15" s="6" t="s">
        <v>427</v>
      </c>
      <c r="D15" s="6" t="s">
        <v>4452</v>
      </c>
      <c r="E15" s="9" t="s">
        <v>1580</v>
      </c>
      <c r="F15" s="9" t="s">
        <v>1580</v>
      </c>
      <c r="G15" s="9" t="s">
        <v>1580</v>
      </c>
      <c r="H15" s="9" t="s">
        <v>1580</v>
      </c>
      <c r="I15" s="9" t="s">
        <v>1580</v>
      </c>
      <c r="J15" s="9" t="s">
        <v>1580</v>
      </c>
      <c r="K15" s="9" t="s">
        <v>1580</v>
      </c>
    </row>
    <row r="16" spans="1:11" x14ac:dyDescent="0.3">
      <c r="B16"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E30"/>
  <sheetViews>
    <sheetView workbookViewId="0"/>
  </sheetViews>
  <sheetFormatPr baseColWidth="10" defaultRowHeight="14.4" x14ac:dyDescent="0.3"/>
  <cols>
    <col min="2" max="2" width="9.6640625" customWidth="1"/>
    <col min="3" max="3" width="103.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PCI'!A1", "Zurück")</f>
        <v>Zurück</v>
      </c>
    </row>
    <row r="3" spans="1:5" x14ac:dyDescent="0.3">
      <c r="B3" s="7" t="s">
        <v>2757</v>
      </c>
    </row>
    <row r="4" spans="1:5" x14ac:dyDescent="0.3">
      <c r="B4" s="3" t="s">
        <v>35</v>
      </c>
      <c r="C4" s="4" t="s">
        <v>394</v>
      </c>
      <c r="D4" s="3" t="s">
        <v>1765</v>
      </c>
      <c r="E4" s="4" t="s">
        <v>1101</v>
      </c>
    </row>
    <row r="5" spans="1:5" ht="37.799999999999997" x14ac:dyDescent="0.3">
      <c r="B5" s="5" t="s">
        <v>634</v>
      </c>
      <c r="C5" s="6" t="s">
        <v>635</v>
      </c>
      <c r="D5" s="5" t="s">
        <v>26</v>
      </c>
      <c r="E5" s="6" t="s">
        <v>2734</v>
      </c>
    </row>
    <row r="6" spans="1:5" x14ac:dyDescent="0.3">
      <c r="B6" s="18" t="s">
        <v>634</v>
      </c>
      <c r="C6" s="12" t="s">
        <v>635</v>
      </c>
      <c r="D6" s="18" t="s">
        <v>32</v>
      </c>
      <c r="E6" s="12" t="s">
        <v>2735</v>
      </c>
    </row>
    <row r="7" spans="1:5" ht="37.799999999999997" x14ac:dyDescent="0.3">
      <c r="B7" s="5" t="s">
        <v>636</v>
      </c>
      <c r="C7" s="6" t="s">
        <v>637</v>
      </c>
      <c r="D7" s="5" t="s">
        <v>32</v>
      </c>
      <c r="E7" s="6" t="s">
        <v>2736</v>
      </c>
    </row>
    <row r="8" spans="1:5" ht="50.4" x14ac:dyDescent="0.3">
      <c r="B8" s="18" t="s">
        <v>640</v>
      </c>
      <c r="C8" s="12" t="s">
        <v>641</v>
      </c>
      <c r="D8" s="18" t="s">
        <v>26</v>
      </c>
      <c r="E8" s="12" t="s">
        <v>2737</v>
      </c>
    </row>
    <row r="9" spans="1:5" x14ac:dyDescent="0.3">
      <c r="B9" s="5" t="s">
        <v>640</v>
      </c>
      <c r="C9" s="6" t="s">
        <v>641</v>
      </c>
      <c r="D9" s="5" t="s">
        <v>28</v>
      </c>
      <c r="E9" s="6" t="s">
        <v>2738</v>
      </c>
    </row>
    <row r="10" spans="1:5" ht="37.799999999999997" x14ac:dyDescent="0.3">
      <c r="B10" s="18" t="s">
        <v>640</v>
      </c>
      <c r="C10" s="12" t="s">
        <v>641</v>
      </c>
      <c r="D10" s="18" t="s">
        <v>32</v>
      </c>
      <c r="E10" s="12" t="s">
        <v>2739</v>
      </c>
    </row>
    <row r="11" spans="1:5" ht="214.2" x14ac:dyDescent="0.3">
      <c r="B11" s="5" t="s">
        <v>642</v>
      </c>
      <c r="C11" s="6" t="s">
        <v>643</v>
      </c>
      <c r="D11" s="5" t="s">
        <v>26</v>
      </c>
      <c r="E11" s="6" t="s">
        <v>2740</v>
      </c>
    </row>
    <row r="12" spans="1:5" x14ac:dyDescent="0.3">
      <c r="B12" s="18" t="s">
        <v>642</v>
      </c>
      <c r="C12" s="12" t="s">
        <v>643</v>
      </c>
      <c r="D12" s="18" t="s">
        <v>28</v>
      </c>
      <c r="E12" s="12" t="s">
        <v>2738</v>
      </c>
    </row>
    <row r="13" spans="1:5" x14ac:dyDescent="0.3">
      <c r="B13" s="5" t="s">
        <v>642</v>
      </c>
      <c r="C13" s="6" t="s">
        <v>643</v>
      </c>
      <c r="D13" s="5" t="s">
        <v>32</v>
      </c>
      <c r="E13" s="6" t="s">
        <v>2741</v>
      </c>
    </row>
    <row r="14" spans="1:5" ht="289.8" x14ac:dyDescent="0.3">
      <c r="B14" s="18" t="s">
        <v>644</v>
      </c>
      <c r="C14" s="12" t="s">
        <v>645</v>
      </c>
      <c r="D14" s="18" t="s">
        <v>26</v>
      </c>
      <c r="E14" s="12" t="s">
        <v>2742</v>
      </c>
    </row>
    <row r="15" spans="1:5" x14ac:dyDescent="0.3">
      <c r="B15" s="5" t="s">
        <v>644</v>
      </c>
      <c r="C15" s="6" t="s">
        <v>645</v>
      </c>
      <c r="D15" s="5" t="s">
        <v>28</v>
      </c>
      <c r="E15" s="6" t="s">
        <v>2738</v>
      </c>
    </row>
    <row r="16" spans="1:5" x14ac:dyDescent="0.3">
      <c r="B16" s="18" t="s">
        <v>644</v>
      </c>
      <c r="C16" s="12" t="s">
        <v>645</v>
      </c>
      <c r="D16" s="18" t="s">
        <v>32</v>
      </c>
      <c r="E16" s="12" t="s">
        <v>2743</v>
      </c>
    </row>
    <row r="17" spans="2:5" ht="37.799999999999997" x14ac:dyDescent="0.3">
      <c r="B17" s="5" t="s">
        <v>648</v>
      </c>
      <c r="C17" s="6" t="s">
        <v>649</v>
      </c>
      <c r="D17" s="5" t="s">
        <v>28</v>
      </c>
      <c r="E17" s="6" t="s">
        <v>2744</v>
      </c>
    </row>
    <row r="18" spans="2:5" x14ac:dyDescent="0.3">
      <c r="B18" s="18" t="s">
        <v>648</v>
      </c>
      <c r="C18" s="12" t="s">
        <v>649</v>
      </c>
      <c r="D18" s="18" t="s">
        <v>30</v>
      </c>
      <c r="E18" s="12" t="s">
        <v>2745</v>
      </c>
    </row>
    <row r="19" spans="2:5" ht="37.799999999999997" x14ac:dyDescent="0.3">
      <c r="B19" s="5" t="s">
        <v>648</v>
      </c>
      <c r="C19" s="6" t="s">
        <v>649</v>
      </c>
      <c r="D19" s="5" t="s">
        <v>32</v>
      </c>
      <c r="E19" s="6" t="s">
        <v>2746</v>
      </c>
    </row>
    <row r="20" spans="2:5" ht="37.799999999999997" x14ac:dyDescent="0.3">
      <c r="B20" s="18" t="s">
        <v>652</v>
      </c>
      <c r="C20" s="12" t="s">
        <v>653</v>
      </c>
      <c r="D20" s="18" t="s">
        <v>26</v>
      </c>
      <c r="E20" s="12" t="s">
        <v>2747</v>
      </c>
    </row>
    <row r="21" spans="2:5" ht="75.599999999999994" x14ac:dyDescent="0.3">
      <c r="B21" s="5" t="s">
        <v>652</v>
      </c>
      <c r="C21" s="6" t="s">
        <v>653</v>
      </c>
      <c r="D21" s="5" t="s">
        <v>32</v>
      </c>
      <c r="E21" s="6" t="s">
        <v>2748</v>
      </c>
    </row>
    <row r="22" spans="2:5" x14ac:dyDescent="0.3">
      <c r="B22" s="18" t="s">
        <v>656</v>
      </c>
      <c r="C22" s="12" t="s">
        <v>657</v>
      </c>
      <c r="D22" s="18" t="s">
        <v>26</v>
      </c>
      <c r="E22" s="12" t="s">
        <v>2749</v>
      </c>
    </row>
    <row r="23" spans="2:5" ht="37.799999999999997" x14ac:dyDescent="0.3">
      <c r="B23" s="5" t="s">
        <v>656</v>
      </c>
      <c r="C23" s="6" t="s">
        <v>657</v>
      </c>
      <c r="D23" s="5" t="s">
        <v>28</v>
      </c>
      <c r="E23" s="6" t="s">
        <v>2750</v>
      </c>
    </row>
    <row r="24" spans="2:5" x14ac:dyDescent="0.3">
      <c r="B24" s="18" t="s">
        <v>658</v>
      </c>
      <c r="C24" s="12" t="s">
        <v>659</v>
      </c>
      <c r="D24" s="18" t="s">
        <v>26</v>
      </c>
      <c r="E24" s="12" t="s">
        <v>2751</v>
      </c>
    </row>
    <row r="25" spans="2:5" ht="176.4" x14ac:dyDescent="0.3">
      <c r="B25" s="5" t="s">
        <v>658</v>
      </c>
      <c r="C25" s="6" t="s">
        <v>659</v>
      </c>
      <c r="D25" s="5" t="s">
        <v>32</v>
      </c>
      <c r="E25" s="6" t="s">
        <v>2752</v>
      </c>
    </row>
    <row r="26" spans="2:5" ht="37.799999999999997" x14ac:dyDescent="0.3">
      <c r="B26" s="18" t="s">
        <v>660</v>
      </c>
      <c r="C26" s="12" t="s">
        <v>661</v>
      </c>
      <c r="D26" s="18" t="s">
        <v>28</v>
      </c>
      <c r="E26" s="12" t="s">
        <v>2753</v>
      </c>
    </row>
    <row r="27" spans="2:5" ht="37.799999999999997" x14ac:dyDescent="0.3">
      <c r="B27" s="5" t="s">
        <v>660</v>
      </c>
      <c r="C27" s="6" t="s">
        <v>661</v>
      </c>
      <c r="D27" s="5" t="s">
        <v>32</v>
      </c>
      <c r="E27" s="6" t="s">
        <v>2754</v>
      </c>
    </row>
    <row r="28" spans="2:5" x14ac:dyDescent="0.3">
      <c r="B28" s="18" t="s">
        <v>662</v>
      </c>
      <c r="C28" s="12" t="s">
        <v>663</v>
      </c>
      <c r="D28" s="18" t="s">
        <v>28</v>
      </c>
      <c r="E28" s="12" t="s">
        <v>2755</v>
      </c>
    </row>
    <row r="29" spans="2:5" x14ac:dyDescent="0.3">
      <c r="B29" s="5" t="s">
        <v>662</v>
      </c>
      <c r="C29" s="6" t="s">
        <v>663</v>
      </c>
      <c r="D29" s="5" t="s">
        <v>30</v>
      </c>
      <c r="E29" s="6" t="s">
        <v>2756</v>
      </c>
    </row>
    <row r="30" spans="2:5" ht="37.799999999999997" x14ac:dyDescent="0.3">
      <c r="B30" s="18" t="s">
        <v>662</v>
      </c>
      <c r="C30" s="12" t="s">
        <v>663</v>
      </c>
      <c r="D30" s="18" t="s">
        <v>32</v>
      </c>
      <c r="E30" s="12" t="s">
        <v>2754</v>
      </c>
    </row>
  </sheetData>
  <pageMargins left="0.7" right="0.7" top="0.75" bottom="0.75" header="0.3" footer="0.3"/>
  <pageSetup paperSize="9" orientation="portrait" horizontalDpi="300" verticalDpi="300"/>
</worksheet>
</file>

<file path=xl/worksheets/sheet3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1-000000000000}">
  <dimension ref="A1:K20"/>
  <sheetViews>
    <sheetView workbookViewId="0"/>
  </sheetViews>
  <sheetFormatPr baseColWidth="10" defaultRowHeight="14.4" x14ac:dyDescent="0.3"/>
  <cols>
    <col min="2" max="2" width="9.6640625" customWidth="1"/>
    <col min="3" max="3" width="84.7773437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TX-LUTX'!A1", "Zurück")</f>
        <v>Zurück</v>
      </c>
    </row>
    <row r="3" spans="1:11" x14ac:dyDescent="0.3">
      <c r="B3" s="7" t="s">
        <v>4464</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132</v>
      </c>
      <c r="C7" s="6" t="s">
        <v>133</v>
      </c>
      <c r="D7" s="6" t="s">
        <v>1621</v>
      </c>
      <c r="E7" s="9" t="s">
        <v>1580</v>
      </c>
      <c r="F7" s="9" t="s">
        <v>1580</v>
      </c>
      <c r="G7" s="9" t="s">
        <v>1580</v>
      </c>
      <c r="H7" s="9" t="s">
        <v>1580</v>
      </c>
      <c r="I7" s="9" t="s">
        <v>1580</v>
      </c>
      <c r="J7" s="9" t="s">
        <v>1580</v>
      </c>
      <c r="K7" s="9" t="s">
        <v>1580</v>
      </c>
    </row>
    <row r="8" spans="1:11" x14ac:dyDescent="0.3">
      <c r="B8" s="6" t="s">
        <v>132</v>
      </c>
      <c r="C8" s="6" t="s">
        <v>133</v>
      </c>
      <c r="D8" s="6" t="s">
        <v>4452</v>
      </c>
      <c r="E8" s="9" t="s">
        <v>1580</v>
      </c>
      <c r="F8" s="9" t="s">
        <v>1580</v>
      </c>
      <c r="G8" s="9" t="s">
        <v>1580</v>
      </c>
      <c r="H8" s="9" t="s">
        <v>1580</v>
      </c>
      <c r="I8" s="9" t="s">
        <v>1580</v>
      </c>
      <c r="J8" s="9" t="s">
        <v>1580</v>
      </c>
      <c r="K8" s="9" t="s">
        <v>1580</v>
      </c>
    </row>
    <row r="9" spans="1:11" x14ac:dyDescent="0.3">
      <c r="B9" s="23" t="s">
        <v>40</v>
      </c>
      <c r="C9" s="23"/>
      <c r="D9" s="23"/>
      <c r="E9" s="29"/>
      <c r="F9" s="29"/>
      <c r="G9" s="29"/>
      <c r="H9" s="29"/>
      <c r="I9" s="29"/>
      <c r="J9" s="29"/>
      <c r="K9" s="29"/>
    </row>
    <row r="10" spans="1:11" x14ac:dyDescent="0.3">
      <c r="B10" s="6" t="s">
        <v>134</v>
      </c>
      <c r="C10" s="6" t="s">
        <v>42</v>
      </c>
      <c r="D10" s="6" t="s">
        <v>1621</v>
      </c>
      <c r="E10" s="9" t="s">
        <v>1580</v>
      </c>
      <c r="F10" s="9" t="s">
        <v>1580</v>
      </c>
      <c r="G10" s="9" t="s">
        <v>1580</v>
      </c>
      <c r="H10" s="9" t="s">
        <v>1580</v>
      </c>
      <c r="I10" s="9" t="s">
        <v>1580</v>
      </c>
      <c r="J10" s="9" t="s">
        <v>1580</v>
      </c>
      <c r="K10" s="9" t="s">
        <v>1580</v>
      </c>
    </row>
    <row r="11" spans="1:11" x14ac:dyDescent="0.3">
      <c r="B11" s="6" t="s">
        <v>134</v>
      </c>
      <c r="C11" s="6" t="s">
        <v>42</v>
      </c>
      <c r="D11" s="6" t="s">
        <v>4452</v>
      </c>
      <c r="E11" s="9" t="s">
        <v>1580</v>
      </c>
      <c r="F11" s="9" t="s">
        <v>1580</v>
      </c>
      <c r="G11" s="9" t="s">
        <v>1580</v>
      </c>
      <c r="H11" s="9" t="s">
        <v>1580</v>
      </c>
      <c r="I11" s="9" t="s">
        <v>1580</v>
      </c>
      <c r="J11" s="9" t="s">
        <v>1580</v>
      </c>
      <c r="K11" s="9" t="s">
        <v>1580</v>
      </c>
    </row>
    <row r="12" spans="1:11" x14ac:dyDescent="0.3">
      <c r="B12" s="6" t="s">
        <v>135</v>
      </c>
      <c r="C12" s="6" t="s">
        <v>46</v>
      </c>
      <c r="D12" s="6" t="s">
        <v>1621</v>
      </c>
      <c r="E12" s="9" t="s">
        <v>1580</v>
      </c>
      <c r="F12" s="9" t="s">
        <v>1580</v>
      </c>
      <c r="G12" s="9" t="s">
        <v>1580</v>
      </c>
      <c r="H12" s="9" t="s">
        <v>1580</v>
      </c>
      <c r="I12" s="9" t="s">
        <v>1580</v>
      </c>
      <c r="J12" s="9" t="s">
        <v>1580</v>
      </c>
      <c r="K12" s="9" t="s">
        <v>1580</v>
      </c>
    </row>
    <row r="13" spans="1:11" x14ac:dyDescent="0.3">
      <c r="B13" s="6" t="s">
        <v>135</v>
      </c>
      <c r="C13" s="6" t="s">
        <v>46</v>
      </c>
      <c r="D13" s="6" t="s">
        <v>4452</v>
      </c>
      <c r="E13" s="9" t="s">
        <v>1580</v>
      </c>
      <c r="F13" s="9" t="s">
        <v>1580</v>
      </c>
      <c r="G13" s="9" t="s">
        <v>1580</v>
      </c>
      <c r="H13" s="9" t="s">
        <v>1580</v>
      </c>
      <c r="I13" s="9" t="s">
        <v>1580</v>
      </c>
      <c r="J13" s="9" t="s">
        <v>1580</v>
      </c>
      <c r="K13" s="9" t="s">
        <v>1580</v>
      </c>
    </row>
    <row r="14" spans="1:11" x14ac:dyDescent="0.3">
      <c r="B14" s="6" t="s">
        <v>136</v>
      </c>
      <c r="C14" s="6" t="s">
        <v>64</v>
      </c>
      <c r="D14" s="6" t="s">
        <v>1621</v>
      </c>
      <c r="E14" s="9" t="s">
        <v>1580</v>
      </c>
      <c r="F14" s="9" t="s">
        <v>1580</v>
      </c>
      <c r="G14" s="9" t="s">
        <v>1580</v>
      </c>
      <c r="H14" s="9" t="s">
        <v>1580</v>
      </c>
      <c r="I14" s="9" t="s">
        <v>1580</v>
      </c>
      <c r="J14" s="9" t="s">
        <v>1580</v>
      </c>
      <c r="K14" s="9" t="s">
        <v>1580</v>
      </c>
    </row>
    <row r="15" spans="1:11" x14ac:dyDescent="0.3">
      <c r="B15" s="6" t="s">
        <v>136</v>
      </c>
      <c r="C15" s="6" t="s">
        <v>64</v>
      </c>
      <c r="D15" s="6" t="s">
        <v>4452</v>
      </c>
      <c r="E15" s="9" t="s">
        <v>1580</v>
      </c>
      <c r="F15" s="9" t="s">
        <v>1580</v>
      </c>
      <c r="G15" s="9" t="s">
        <v>1580</v>
      </c>
      <c r="H15" s="9" t="s">
        <v>1580</v>
      </c>
      <c r="I15" s="9" t="s">
        <v>1580</v>
      </c>
      <c r="J15" s="9" t="s">
        <v>1580</v>
      </c>
      <c r="K15" s="9" t="s">
        <v>1580</v>
      </c>
    </row>
    <row r="16" spans="1:11" x14ac:dyDescent="0.3">
      <c r="B16" s="6" t="s">
        <v>137</v>
      </c>
      <c r="C16" s="6" t="s">
        <v>66</v>
      </c>
      <c r="D16" s="6" t="s">
        <v>1621</v>
      </c>
      <c r="E16" s="9" t="s">
        <v>1580</v>
      </c>
      <c r="F16" s="9" t="s">
        <v>1580</v>
      </c>
      <c r="G16" s="9" t="s">
        <v>1580</v>
      </c>
      <c r="H16" s="9" t="s">
        <v>1580</v>
      </c>
      <c r="I16" s="9" t="s">
        <v>1580</v>
      </c>
      <c r="J16" s="9" t="s">
        <v>1580</v>
      </c>
      <c r="K16" s="9" t="s">
        <v>1580</v>
      </c>
    </row>
    <row r="17" spans="2:11" x14ac:dyDescent="0.3">
      <c r="B17" s="6" t="s">
        <v>137</v>
      </c>
      <c r="C17" s="6" t="s">
        <v>66</v>
      </c>
      <c r="D17" s="6" t="s">
        <v>4452</v>
      </c>
      <c r="E17" s="9" t="s">
        <v>1580</v>
      </c>
      <c r="F17" s="9" t="s">
        <v>1580</v>
      </c>
      <c r="G17" s="9" t="s">
        <v>1580</v>
      </c>
      <c r="H17" s="9" t="s">
        <v>1580</v>
      </c>
      <c r="I17" s="9" t="s">
        <v>1580</v>
      </c>
      <c r="J17" s="9" t="s">
        <v>1580</v>
      </c>
      <c r="K17" s="9" t="s">
        <v>1580</v>
      </c>
    </row>
    <row r="18" spans="2:11" x14ac:dyDescent="0.3">
      <c r="B18" s="6" t="s">
        <v>138</v>
      </c>
      <c r="C18" s="6" t="s">
        <v>70</v>
      </c>
      <c r="D18" s="6" t="s">
        <v>1621</v>
      </c>
      <c r="E18" s="9" t="s">
        <v>1580</v>
      </c>
      <c r="F18" s="9" t="s">
        <v>1580</v>
      </c>
      <c r="G18" s="9" t="s">
        <v>1580</v>
      </c>
      <c r="H18" s="9" t="s">
        <v>1580</v>
      </c>
      <c r="I18" s="9" t="s">
        <v>1580</v>
      </c>
      <c r="J18" s="9" t="s">
        <v>1580</v>
      </c>
      <c r="K18" s="9" t="s">
        <v>1580</v>
      </c>
    </row>
    <row r="19" spans="2:11" x14ac:dyDescent="0.3">
      <c r="B19" s="6" t="s">
        <v>138</v>
      </c>
      <c r="C19" s="6" t="s">
        <v>70</v>
      </c>
      <c r="D19" s="6" t="s">
        <v>4452</v>
      </c>
      <c r="E19" s="9" t="s">
        <v>1580</v>
      </c>
      <c r="F19" s="9" t="s">
        <v>1580</v>
      </c>
      <c r="G19" s="9" t="s">
        <v>1580</v>
      </c>
      <c r="H19" s="9" t="s">
        <v>1580</v>
      </c>
      <c r="I19" s="9" t="s">
        <v>1580</v>
      </c>
      <c r="J19" s="9" t="s">
        <v>1580</v>
      </c>
      <c r="K19" s="9" t="s">
        <v>1580</v>
      </c>
    </row>
    <row r="20" spans="2:11" x14ac:dyDescent="0.3">
      <c r="B20" s="17" t="s">
        <v>968</v>
      </c>
    </row>
  </sheetData>
  <mergeCells count="6">
    <mergeCell ref="B9:K9"/>
    <mergeCell ref="B4:B5"/>
    <mergeCell ref="C4:C5"/>
    <mergeCell ref="D4:D5"/>
    <mergeCell ref="E4:K4"/>
    <mergeCell ref="B6:K6"/>
  </mergeCells>
  <pageMargins left="0.7" right="0.7" top="0.75" bottom="0.75" header="0.3" footer="0.3"/>
  <pageSetup paperSize="9" orientation="portrait" horizontalDpi="300" verticalDpi="300"/>
</worksheet>
</file>

<file path=xl/worksheets/sheet3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TX-LUTX'!A1", "Zurück")</f>
        <v>Zurück</v>
      </c>
    </row>
  </sheetData>
  <pageMargins left="0.7" right="0.7" top="0.75" bottom="0.75" header="0.3" footer="0.3"/>
  <pageSetup paperSize="9" orientation="portrait" horizontalDpi="300" verticalDpi="300"/>
</worksheet>
</file>

<file path=xl/worksheets/sheet3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1-000000000000}">
  <dimension ref="A1:C39"/>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HYPERLINK("#'TX-LTX - K3_1_QI'!A1", "Qualitätsindikatoren: Übersicht über Auffälligkeiten und Qualitätssicherungsmaßnahmen gem. § 17 DeQS-RL")</f>
        <v>Qualitätsindikatoren: Übersicht über Auffälligkeiten und Qualitätssicherungsmaßnahmen gem. § 17 DeQS-RL</v>
      </c>
      <c r="C6" s="2" t="str">
        <f>HYPERLINK("#'TX-LTX - K3_1_QI'!A1", "K3_1_QI")</f>
        <v>K3_1_QI</v>
      </c>
    </row>
    <row r="7" spans="1:3" x14ac:dyDescent="0.3">
      <c r="B7" s="2" t="str">
        <f>HYPERLINK("#'TX-LTX - K3_1_AK'!A1", "Auffälligkeitskriterien: Übersicht über Auffälligkeiten und Qualitätssicherungsmaßnahmen gem. § 17 DeQS-RL")</f>
        <v>Auffälligkeitskriterien: Übersicht über Auffälligkeiten und Qualitätssicherungsmaßnahmen gem. § 17 DeQS-RL</v>
      </c>
      <c r="C7" s="2" t="str">
        <f>HYPERLINK("#'TX-LTX - K3_1_AK'!A1", "K3_1_AK")</f>
        <v>K3_1_AK</v>
      </c>
    </row>
    <row r="8" spans="1:3" x14ac:dyDescent="0.3">
      <c r="B8" s="2" t="str">
        <f>HYPERLINK("#'TX-LTX - K3_2_QI'!A1", "Qualitätsindikatoren: Auffälligkeiten und Bewertungen nach Abschluss des Stellungnahmeverfahrens (AJ 2024)")</f>
        <v>Qualitätsindikatoren: Auffälligkeiten und Bewertungen nach Abschluss des Stellungnahmeverfahrens (AJ 2024)</v>
      </c>
      <c r="C8" s="2" t="str">
        <f>HYPERLINK("#'TX-LTX - K3_2_QI'!A1", "K3_2_QI")</f>
        <v>K3_2_QI</v>
      </c>
    </row>
    <row r="9" spans="1:3" x14ac:dyDescent="0.3">
      <c r="B9" s="2" t="str">
        <f>HYPERLINK("#'TX-LTX - K3_2_AK'!A1", "Auffälligkeitskriterien: Auffälligkeiten und Bewertungen nach Abschluss des Stellungnahmeverfahrens (AJ 2024)")</f>
        <v>Auffälligkeitskriterien: Auffälligkeiten und Bewertungen nach Abschluss des Stellungnahmeverfahrens (AJ 2024)</v>
      </c>
      <c r="C9" s="2" t="str">
        <f>HYPERLINK("#'TX-LTX - K3_2_AK'!A1", "K3_2_AK")</f>
        <v>K3_2_AK</v>
      </c>
    </row>
    <row r="10" spans="1:3" x14ac:dyDescent="0.3">
      <c r="B10" s="2" t="str">
        <f>HYPERLINK("#'TX-LTX - K3_3_QI'!A1", "Qualitätsindikatoren: Wiederholte Auffälligkeiten (AJ 2024 und Vorjahre)")</f>
        <v>Qualitätsindikatoren: Wiederholte Auffälligkeiten (AJ 2024 und Vorjahre)</v>
      </c>
      <c r="C10" s="2" t="str">
        <f>HYPERLINK("#'TX-LTX - K3_3_QI'!A1", "K3_3_QI")</f>
        <v>K3_3_QI</v>
      </c>
    </row>
    <row r="11" spans="1:3" x14ac:dyDescent="0.3">
      <c r="B11" s="2" t="str">
        <f>HYPERLINK("#'TX-LTX - K3_3_AK'!A1", "Auffälligkeitskriterien: Wiederholte Auffälligkeiten (AJ 2024 und Vorjahre)")</f>
        <v>Auffälligkeitskriterien: Wiederholte Auffälligkeiten (AJ 2024 und Vorjahre)</v>
      </c>
      <c r="C11" s="2" t="str">
        <f>HYPERLINK("#'TX-LTX - K3_3_AK'!A1", "K3_3_AK")</f>
        <v>K3_3_AK</v>
      </c>
    </row>
    <row r="12" spans="1:3" x14ac:dyDescent="0.3">
      <c r="B12" s="2" t="str">
        <f>HYPERLINK("#'TX-LTX - K3_4_QI'!A1", "Qualitätsindikatoren: Mehrfache Auffälligkeiten bei Leistungserbringern (AJ 2024)")</f>
        <v>Qualitätsindikatoren: Mehrfache Auffälligkeiten bei Leistungserbringern (AJ 2024)</v>
      </c>
      <c r="C12" s="2" t="str">
        <f>HYPERLINK("#'TX-LTX - K3_4_QI'!A1", "K3_4_QI")</f>
        <v>K3_4_QI</v>
      </c>
    </row>
    <row r="13" spans="1:3" x14ac:dyDescent="0.3">
      <c r="B13" s="2" t="str">
        <f>HYPERLINK("#'TX-LTX - K3_4_AK'!A1", "Auffälligkeitskriterien: Mehrfache Auffälligkeiten bei Leistungserbringern (AJ 2024)")</f>
        <v>Auffälligkeitskriterien: Mehrfache Auffälligkeiten bei Leistungserbringern (AJ 2024)</v>
      </c>
      <c r="C13" s="2" t="str">
        <f>HYPERLINK("#'TX-LTX - K3_4_AK'!A1", "K3_4_AK")</f>
        <v>K3_4_AK</v>
      </c>
    </row>
    <row r="14" spans="1:3" x14ac:dyDescent="0.3">
      <c r="B14" s="2" t="str">
        <f>HYPERLINK("#'TX-LTX - K3_5_QI'!A1", "Auffälligkeiten und Stellungnahmeverfahren nach Fallzahl pro Qualitätsindikator (AJ 2024)")</f>
        <v>Auffälligkeiten und Stellungnahmeverfahren nach Fallzahl pro Qualitätsindikator (AJ 2024)</v>
      </c>
      <c r="C14" s="2" t="str">
        <f>HYPERLINK("#'TX-LTX - K3_5_QI'!A1", "K3_5_QI")</f>
        <v>K3_5_QI</v>
      </c>
    </row>
    <row r="15" spans="1:3" x14ac:dyDescent="0.3">
      <c r="B15" s="2" t="str">
        <f>HYPERLINK("#'TX-LTX - A_1_QI'!A1", "Qualitätsindikatoren: Art der Auffälligkeit (AJ 2024)")</f>
        <v>Qualitätsindikatoren: Art der Auffälligkeit (AJ 2024)</v>
      </c>
      <c r="C15" s="2" t="str">
        <f>HYPERLINK("#'TX-LTX - A_1_QI'!A1", "A_1_QI")</f>
        <v>A_1_QI</v>
      </c>
    </row>
    <row r="16" spans="1:3" x14ac:dyDescent="0.3">
      <c r="B16" s="2" t="str">
        <f>HYPERLINK("#'TX-LTX - A_1_AK'!A1", "Auffälligkeitskriterien: Art der Auffälligkeit (AJ 2024)")</f>
        <v>Auffälligkeitskriterien: Art der Auffälligkeit (AJ 2024)</v>
      </c>
      <c r="C16" s="2" t="str">
        <f>HYPERLINK("#'TX-LTX - A_1_AK'!A1", "A_1_AK")</f>
        <v>A_1_AK</v>
      </c>
    </row>
    <row r="17" spans="2:3" x14ac:dyDescent="0.3">
      <c r="B17" s="2" t="str">
        <f>HYPERLINK("#'TX-LTX - A_2_QI_a'!A1", "Qualitätsindikatoren: Stellungnahmeverfahren (AJ 2024)")</f>
        <v>Qualitätsindikatoren: Stellungnahmeverfahren (AJ 2024)</v>
      </c>
      <c r="C17" s="2" t="str">
        <f>HYPERLINK("#'TX-LTX - A_2_QI_a'!A1", "A_2_QI_a")</f>
        <v>A_2_QI_a</v>
      </c>
    </row>
    <row r="18" spans="2:3" x14ac:dyDescent="0.3">
      <c r="B18" s="2" t="str">
        <f>HYPERLINK("#'TX-LTX - A_2_AK_a'!A1", "Auffälligkeitskriterien: Stellungnahmeverfahren (AJ 2024)")</f>
        <v>Auffälligkeitskriterien: Stellungnahmeverfahren (AJ 2024)</v>
      </c>
      <c r="C18" s="2" t="str">
        <f>HYPERLINK("#'TX-LTX - A_2_AK_a'!A1", "A_2_AK_a")</f>
        <v>A_2_AK_a</v>
      </c>
    </row>
    <row r="19" spans="2:3" x14ac:dyDescent="0.3">
      <c r="B19" s="2" t="str">
        <f>HYPERLINK("#'TX-LTX - A_2_QI_b'!A1", "Qualitätsindikatoren: Freitextkommentare zur Nicht-Einleitung von Stellungnahmeverfahren (AJ 2024)")</f>
        <v>Qualitätsindikatoren: Freitextkommentare zur Nicht-Einleitung von Stellungnahmeverfahren (AJ 2024)</v>
      </c>
      <c r="C19" s="2" t="str">
        <f>HYPERLINK("#'TX-LTX - A_2_QI_b'!A1", "A_2_QI_b")</f>
        <v>A_2_QI_b</v>
      </c>
    </row>
    <row r="20" spans="2:3" x14ac:dyDescent="0.3">
      <c r="B20" s="2" t="str">
        <f>HYPERLINK("#'TX-LTX - A_2_AK_b'!A1", "Auffälligkeitskriterien: Freitextkommentare zur Nicht-Einleitung von Stellungnahmeverfahren (AJ 2024)")</f>
        <v>Auffälligkeitskriterien: Freitextkommentare zur Nicht-Einleitung von Stellungnahmeverfahren (AJ 2024)</v>
      </c>
      <c r="C20" s="2" t="str">
        <f>HYPERLINK("#'TX-LTX - A_2_AK_b'!A1", "A_2_AK_b")</f>
        <v>A_2_AK_b</v>
      </c>
    </row>
    <row r="21" spans="2:3" x14ac:dyDescent="0.3">
      <c r="B21" s="2" t="str">
        <f>HYPERLINK("#'TX-LTX - A_3_AK_a'!A1", "Auffälligkeitskriterien: Bewertung der qualitativ auffälligen Ergebnisse (AJ 2024)")</f>
        <v>Auffälligkeitskriterien: Bewertung der qualitativ auffälligen Ergebnisse (AJ 2024)</v>
      </c>
      <c r="C21" s="2" t="str">
        <f>HYPERLINK("#'TX-LTX - A_3_AK_a'!A1", "A_3_AK_a")</f>
        <v>A_3_AK_a</v>
      </c>
    </row>
    <row r="22" spans="2:3" x14ac:dyDescent="0.3">
      <c r="B22" s="2" t="str">
        <f>HYPERLINK("#'TX-LTX - A_3_AK_b'!A1", "Auffälligkeitskriterien: Freitextkommentare zur Bewertung der qualitativ auffälligen Ergebnisse (AJ 2024)")</f>
        <v>Auffälligkeitskriterien: Freitextkommentare zur Bewertung der qualitativ auffälligen Ergebnisse (AJ 2024)</v>
      </c>
      <c r="C22" s="2" t="str">
        <f>HYPERLINK("#'TX-LTX - A_3_AK_b'!A1", "A_3_AK_b")</f>
        <v>A_3_AK_b</v>
      </c>
    </row>
    <row r="23" spans="2:3" x14ac:dyDescent="0.3">
      <c r="B23" s="2" t="str">
        <f>HYPERLINK("#'TX-LTX - A_4_QI_a'!A1", "Qualitätsindikatoren: Bewertung der qualitativ auffälligen Ergebnisse (AJ 2024)")</f>
        <v>Qualitätsindikatoren: Bewertung der qualitativ auffälligen Ergebnisse (AJ 2024)</v>
      </c>
      <c r="C23" s="2" t="str">
        <f>HYPERLINK("#'TX-LTX - A_4_QI_a'!A1", "A_4_QI_a")</f>
        <v>A_4_QI_a</v>
      </c>
    </row>
    <row r="24" spans="2:3" x14ac:dyDescent="0.3">
      <c r="B24" s="2" t="str">
        <f>HYPERLINK("#'TX-LTX - A_4_QI_b'!A1", "Qualitätsindikatoren: Freitextkommentare zur Bewertung der qualitativ auffälligen Ergebnisse (AJ 2024)")</f>
        <v>Qualitätsindikatoren: Freitextkommentare zur Bewertung der qualitativ auffälligen Ergebnisse (AJ 2024)</v>
      </c>
      <c r="C24" s="2" t="str">
        <f>HYPERLINK("#'TX-LTX - A_4_QI_b'!A1", "A_4_QI_b")</f>
        <v>A_4_QI_b</v>
      </c>
    </row>
    <row r="25" spans="2:3" x14ac:dyDescent="0.3">
      <c r="B25" s="2" t="str">
        <f>HYPERLINK("#'TX-LTX - A_5_AK_a'!A1", "Auffälligkeitskriterien: Bewertung der qualitativ unauffälligen Ergebnisse (AJ 2024)")</f>
        <v>Auffälligkeitskriterien: Bewertung der qualitativ unauffälligen Ergebnisse (AJ 2024)</v>
      </c>
      <c r="C25" s="2" t="str">
        <f>HYPERLINK("#'TX-LTX - A_5_AK_a'!A1", "A_5_AK_a")</f>
        <v>A_5_AK_a</v>
      </c>
    </row>
    <row r="26" spans="2:3" x14ac:dyDescent="0.3">
      <c r="B26" s="2" t="str">
        <f>HYPERLINK("#'TX-LTX - A_5_AK_b'!A1", "Auffälligkeitskriterien: Freitextkommentare zur Bewertung der qualitativ unauffälligen Ergebnisse (AJ 2024)")</f>
        <v>Auffälligkeitskriterien: Freitextkommentare zur Bewertung der qualitativ unauffälligen Ergebnisse (AJ 2024)</v>
      </c>
      <c r="C26" s="2" t="str">
        <f>HYPERLINK("#'TX-LTX - A_5_AK_b'!A1", "A_5_AK_b")</f>
        <v>A_5_AK_b</v>
      </c>
    </row>
    <row r="27" spans="2:3" x14ac:dyDescent="0.3">
      <c r="B27" s="2" t="str">
        <f>HYPERLINK("#'TX-LTX - A_6_QI_a'!A1", "Qualitätsindikatoren: Bewertung der qualitativ unauffälligen Ergebnisse (AJ 2024)")</f>
        <v>Qualitätsindikatoren: Bewertung der qualitativ unauffälligen Ergebnisse (AJ 2024)</v>
      </c>
      <c r="C27" s="2" t="str">
        <f>HYPERLINK("#'TX-LTX - A_6_QI_a'!A1", "A_6_QI_a")</f>
        <v>A_6_QI_a</v>
      </c>
    </row>
    <row r="28" spans="2:3" x14ac:dyDescent="0.3">
      <c r="B28" s="2" t="str">
        <f>HYPERLINK("#'TX-LTX - A_6_QI_b'!A1", "Qualitätsindikatoren: Freitextkommentare zur Bewertung der qualitativ unauffälligen Ergebnisse (AJ 2024)")</f>
        <v>Qualitätsindikatoren: Freitextkommentare zur Bewertung der qualitativ unauffälligen Ergebnisse (AJ 2024)</v>
      </c>
      <c r="C28" s="2" t="str">
        <f>HYPERLINK("#'TX-LTX - A_6_QI_b'!A1", "A_6_QI_b")</f>
        <v>A_6_QI_b</v>
      </c>
    </row>
    <row r="29" spans="2:3" x14ac:dyDescent="0.3">
      <c r="B29" s="2" t="str">
        <f>HYPERLINK("#'TX-LTX - A_7_AK_a'!A1", "Auffälligkeitskriterien: Bewertung der  Ergebnisse als Sonstiges (AJ 2024)")</f>
        <v>Auffälligkeitskriterien: Bewertung der  Ergebnisse als Sonstiges (AJ 2024)</v>
      </c>
      <c r="C29" s="2" t="str">
        <f>HYPERLINK("#'TX-LTX - A_7_AK_a'!A1", "A_7_AK_a")</f>
        <v>A_7_AK_a</v>
      </c>
    </row>
    <row r="30" spans="2:3" x14ac:dyDescent="0.3">
      <c r="B30" s="2" t="str">
        <f>HYPERLINK("#'TX-LTX - A_7_AK_b'!A1", "Auffälligkeitskriterien: Freitextkommentare zur Bewertung der Ergebnisse als Sonstiges (AJ 2024)")</f>
        <v>Auffälligkeitskriterien: Freitextkommentare zur Bewertung der Ergebnisse als Sonstiges (AJ 2024)</v>
      </c>
      <c r="C30" s="2" t="str">
        <f>HYPERLINK("#'TX-LTX - A_7_AK_b'!A1", "A_7_AK_b")</f>
        <v>A_7_AK_b</v>
      </c>
    </row>
    <row r="31" spans="2:3" x14ac:dyDescent="0.3">
      <c r="B31" s="2" t="str">
        <f>HYPERLINK("#'TX-LTX - A_8_QI_a'!A1", "Qualitätsindikatoren: Bewertung der Ergebnisse als Dokumentationsfehler oder Sonstiges (AJ 2024)")</f>
        <v>Qualitätsindikatoren: Bewertung der Ergebnisse als Dokumentationsfehler oder Sonstiges (AJ 2024)</v>
      </c>
      <c r="C31" s="2" t="str">
        <f>HYPERLINK("#'TX-LTX - A_8_QI_a'!A1", "A_8_QI_a")</f>
        <v>A_8_QI_a</v>
      </c>
    </row>
    <row r="32" spans="2:3" x14ac:dyDescent="0.3">
      <c r="B32" s="2" t="str">
        <f>HYPERLINK("#'TX-LTX - A_8_QI_b'!A1", "Qualitätsindikatoren: Freitextkommentare zur Bewertung der Ergebnisse als Dokumentationsfehler oder Sonstiges (AJ 2024)")</f>
        <v>Qualitätsindikatoren: Freitextkommentare zur Bewertung der Ergebnisse als Dokumentationsfehler oder Sonstiges (AJ 2024)</v>
      </c>
      <c r="C32" s="2" t="str">
        <f>HYPERLINK("#'TX-LTX - A_8_QI_b'!A1", "A_8_QI_b")</f>
        <v>A_8_QI_b</v>
      </c>
    </row>
    <row r="33" spans="2:3" x14ac:dyDescent="0.3">
      <c r="B33" s="2" t="str">
        <f>HYPERLINK("#'TX-LTX - A_9_QI'!A1", "Qualitätsindikatoren: Initiierung Maßnahmenstufe 1 und 2 (AJ 2024)")</f>
        <v>Qualitätsindikatoren: Initiierung Maßnahmenstufe 1 und 2 (AJ 2024)</v>
      </c>
      <c r="C33" s="2" t="str">
        <f>HYPERLINK("#'TX-LTX - A_9_QI'!A1", "A_9_QI")</f>
        <v>A_9_QI</v>
      </c>
    </row>
    <row r="34" spans="2:3" x14ac:dyDescent="0.3">
      <c r="B34" s="2" t="str">
        <f>HYPERLINK("#'TX-LTX - A_9_AK'!A1", "Auffälligkeitskriterien: Initiierung Maßnahmenstufe 1 und 2 (AJ 2024)")</f>
        <v>Auffälligkeitskriterien: Initiierung Maßnahmenstufe 1 und 2 (AJ 2024)</v>
      </c>
      <c r="C34" s="2" t="str">
        <f>HYPERLINK("#'TX-LTX - A_9_AK'!A1", "A_9_AK")</f>
        <v>A_9_AK</v>
      </c>
    </row>
    <row r="35" spans="2:3" x14ac:dyDescent="0.3">
      <c r="B35" s="2" t="str">
        <f>HYPERLINK("#'TX-LTX - A_11_QI_AK'!A1", "Qualitätsindikatoren und Auffälligkeitskriterien: Best Practice (AJ 2024)")</f>
        <v>Qualitätsindikatoren und Auffälligkeitskriterien: Best Practice (AJ 2024)</v>
      </c>
      <c r="C35" s="2" t="str">
        <f>HYPERLINK("#'TX-LTX - A_11_QI_AK'!A1", "A_11_QI_AK")</f>
        <v>A_11_QI_AK</v>
      </c>
    </row>
    <row r="36" spans="2:3" x14ac:dyDescent="0.3">
      <c r="B36" s="2" t="str">
        <f>HYPERLINK("#'TX-LTX - A_12_QI'!A1", "Darstellung des Verlaufs der Bewertung (AJ 2024)")</f>
        <v>Darstellung des Verlaufs der Bewertung (AJ 2024)</v>
      </c>
      <c r="C36" s="2" t="str">
        <f>HYPERLINK("#'TX-LTX - A_12_QI'!A1", "A_12_QI")</f>
        <v>A_12_QI</v>
      </c>
    </row>
    <row r="37" spans="2:3" x14ac:dyDescent="0.3">
      <c r="B37" s="2" t="str">
        <f>HYPERLINK("#'TX-LTX - A_13_QI'!A1", "Qualitätsindikatoren: Art der Maßnahme in Maßnahmenstufe 1 (AJ 2023 und 2024)")</f>
        <v>Qualitätsindikatoren: Art der Maßnahme in Maßnahmenstufe 1 (AJ 2023 und 2024)</v>
      </c>
      <c r="C37" s="2" t="str">
        <f>HYPERLINK("#'TX-LTX - A_13_QI'!A1", "A_13_QI")</f>
        <v>A_13_QI</v>
      </c>
    </row>
    <row r="38" spans="2:3" x14ac:dyDescent="0.3">
      <c r="B38" s="2" t="str">
        <f>HYPERLINK("#'TX-LTX - A_13_AK'!A1", "Auffälligkeitskriterien: Art der Maßnahme in Maßnahmenstufe 1 (AJ 2023 und 2024)")</f>
        <v>Auffälligkeitskriterien: Art der Maßnahme in Maßnahmenstufe 1 (AJ 2023 und 2024)</v>
      </c>
      <c r="C38" s="2" t="str">
        <f>HYPERLINK("#'TX-LTX - A_13_AK'!A1", "A_13_AK")</f>
        <v>A_13_AK</v>
      </c>
    </row>
    <row r="39" spans="2:3" x14ac:dyDescent="0.3">
      <c r="B39" s="2" t="str">
        <f>HYPERLINK("#'TX-LTX - A_14_QI_AK'!A1", "Qualitätsindikatoren und Auffälligkeitskriterien: Freitextkommentare zu Maßnahmenstufe 2 (AJ 2024)")</f>
        <v>Qualitätsindikatoren und Auffälligkeitskriterien: Freitextkommentare zu Maßnahmenstufe 2 (AJ 2024)</v>
      </c>
      <c r="C39" s="2" t="str">
        <f>HYPERLINK("#'TX-LTX - A_14_QI_AK'!A1", "A_14_QI_AK")</f>
        <v>A_14_QI_AK</v>
      </c>
    </row>
  </sheetData>
  <pageMargins left="0.7" right="0.7" top="0.75" bottom="0.75" header="0.3" footer="0.3"/>
  <pageSetup paperSize="9" orientation="portrait" horizontalDpi="300" verticalDpi="300"/>
</worksheet>
</file>

<file path=xl/worksheets/sheet3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1-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TX-LTX'!A1", "Zurück")</f>
        <v>Zurück</v>
      </c>
    </row>
    <row r="3" spans="1:6" x14ac:dyDescent="0.3">
      <c r="B3" s="7" t="s">
        <v>5001</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2070</v>
      </c>
      <c r="D6" s="9" t="s">
        <v>3429</v>
      </c>
      <c r="E6" s="9" t="s">
        <v>4996</v>
      </c>
      <c r="F6" s="9" t="s">
        <v>3429</v>
      </c>
    </row>
    <row r="7" spans="1:6" x14ac:dyDescent="0.3">
      <c r="B7" s="10" t="s">
        <v>4873</v>
      </c>
      <c r="C7" s="9" t="s">
        <v>2070</v>
      </c>
      <c r="D7" s="9" t="s">
        <v>4530</v>
      </c>
      <c r="E7" s="9" t="s">
        <v>4996</v>
      </c>
      <c r="F7" s="9" t="s">
        <v>4530</v>
      </c>
    </row>
    <row r="8" spans="1:6" x14ac:dyDescent="0.3">
      <c r="B8" s="10" t="s">
        <v>4532</v>
      </c>
      <c r="C8" s="9" t="s">
        <v>1589</v>
      </c>
      <c r="D8" s="9" t="s">
        <v>4571</v>
      </c>
      <c r="E8" s="9" t="s">
        <v>1945</v>
      </c>
      <c r="F8" s="9" t="s">
        <v>4997</v>
      </c>
    </row>
    <row r="9" spans="1:6" x14ac:dyDescent="0.3">
      <c r="B9" s="9" t="s">
        <v>4535</v>
      </c>
      <c r="C9" s="9" t="s">
        <v>1580</v>
      </c>
      <c r="D9" s="9" t="s">
        <v>4536</v>
      </c>
      <c r="E9" s="9" t="s">
        <v>1580</v>
      </c>
      <c r="F9" s="9" t="s">
        <v>4536</v>
      </c>
    </row>
    <row r="10" spans="1:6" x14ac:dyDescent="0.3">
      <c r="B10" s="10" t="s">
        <v>4537</v>
      </c>
      <c r="C10" s="9" t="s">
        <v>1589</v>
      </c>
      <c r="D10" s="9" t="s">
        <v>4530</v>
      </c>
      <c r="E10" s="9" t="s">
        <v>1945</v>
      </c>
      <c r="F10" s="9" t="s">
        <v>4530</v>
      </c>
    </row>
    <row r="11" spans="1:6" x14ac:dyDescent="0.3">
      <c r="B11" s="9" t="s">
        <v>4879</v>
      </c>
      <c r="C11" s="9" t="s">
        <v>1589</v>
      </c>
      <c r="D11" s="9" t="s">
        <v>4530</v>
      </c>
      <c r="E11" s="9" t="s">
        <v>1945</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1580</v>
      </c>
      <c r="D15" s="9" t="s">
        <v>4536</v>
      </c>
      <c r="E15" s="9" t="s">
        <v>1580</v>
      </c>
      <c r="F15" s="9" t="s">
        <v>4536</v>
      </c>
    </row>
    <row r="16" spans="1:6" x14ac:dyDescent="0.3">
      <c r="B16" s="6" t="s">
        <v>4543</v>
      </c>
      <c r="C16" s="9" t="s">
        <v>1589</v>
      </c>
      <c r="D16" s="9" t="s">
        <v>4530</v>
      </c>
      <c r="E16" s="9" t="s">
        <v>1945</v>
      </c>
      <c r="F16" s="9" t="s">
        <v>4530</v>
      </c>
    </row>
    <row r="17" spans="2:6" x14ac:dyDescent="0.3">
      <c r="B17" s="9" t="s">
        <v>4546</v>
      </c>
      <c r="C17" s="9" t="s">
        <v>1589</v>
      </c>
      <c r="D17" s="9" t="s">
        <v>4530</v>
      </c>
      <c r="E17" s="9" t="s">
        <v>1945</v>
      </c>
      <c r="F17" s="9" t="s">
        <v>4530</v>
      </c>
    </row>
    <row r="18" spans="2:6" x14ac:dyDescent="0.3">
      <c r="B18" s="9" t="s">
        <v>4547</v>
      </c>
      <c r="C18" s="9" t="s">
        <v>1580</v>
      </c>
      <c r="D18" s="9" t="s">
        <v>4536</v>
      </c>
      <c r="E18" s="9" t="s">
        <v>1580</v>
      </c>
      <c r="F18" s="9" t="s">
        <v>4536</v>
      </c>
    </row>
    <row r="19" spans="2:6" x14ac:dyDescent="0.3">
      <c r="B19" s="9" t="s">
        <v>4548</v>
      </c>
      <c r="C19" s="9" t="s">
        <v>1587</v>
      </c>
      <c r="D19" s="9" t="s">
        <v>4572</v>
      </c>
      <c r="E19" s="9" t="s">
        <v>1580</v>
      </c>
      <c r="F19" s="9" t="s">
        <v>4536</v>
      </c>
    </row>
    <row r="20" spans="2:6" x14ac:dyDescent="0.3">
      <c r="B20" s="6" t="s">
        <v>4549</v>
      </c>
      <c r="C20" s="9" t="s">
        <v>1587</v>
      </c>
      <c r="D20" s="9" t="s">
        <v>4572</v>
      </c>
      <c r="E20" s="9" t="s">
        <v>1580</v>
      </c>
      <c r="F20" s="9" t="s">
        <v>4536</v>
      </c>
    </row>
    <row r="21" spans="2:6" x14ac:dyDescent="0.3">
      <c r="B21" s="23" t="s">
        <v>4550</v>
      </c>
      <c r="C21" s="24" t="s">
        <v>4523</v>
      </c>
      <c r="D21" s="24" t="s">
        <v>4523</v>
      </c>
      <c r="E21" s="24" t="s">
        <v>4523</v>
      </c>
      <c r="F21" s="24" t="s">
        <v>4523</v>
      </c>
    </row>
    <row r="22" spans="2:6" x14ac:dyDescent="0.3">
      <c r="B22" s="6" t="s">
        <v>4551</v>
      </c>
      <c r="C22" s="9" t="s">
        <v>1683</v>
      </c>
      <c r="D22" s="9" t="s">
        <v>4576</v>
      </c>
      <c r="E22" s="9" t="s">
        <v>1587</v>
      </c>
      <c r="F22" s="9" t="s">
        <v>4998</v>
      </c>
    </row>
    <row r="23" spans="2:6" x14ac:dyDescent="0.3">
      <c r="B23" s="6" t="s">
        <v>4553</v>
      </c>
      <c r="C23" s="9" t="s">
        <v>1582</v>
      </c>
      <c r="D23" s="9" t="s">
        <v>4574</v>
      </c>
      <c r="E23" s="9" t="s">
        <v>1600</v>
      </c>
      <c r="F23" s="9" t="s">
        <v>4999</v>
      </c>
    </row>
    <row r="24" spans="2:6" x14ac:dyDescent="0.3">
      <c r="B24" s="6" t="s">
        <v>4898</v>
      </c>
      <c r="C24" s="9" t="s">
        <v>1580</v>
      </c>
      <c r="D24" s="9" t="s">
        <v>4536</v>
      </c>
      <c r="E24" s="9" t="s">
        <v>1680</v>
      </c>
      <c r="F24" s="9" t="s">
        <v>5000</v>
      </c>
    </row>
    <row r="25" spans="2:6" x14ac:dyDescent="0.3">
      <c r="B25" s="6" t="s">
        <v>4556</v>
      </c>
      <c r="C25" s="9" t="s">
        <v>1580</v>
      </c>
      <c r="D25" s="9" t="s">
        <v>4536</v>
      </c>
      <c r="E25" s="9" t="s">
        <v>1579</v>
      </c>
      <c r="F25" s="9" t="s">
        <v>4622</v>
      </c>
    </row>
    <row r="26" spans="2:6" x14ac:dyDescent="0.3">
      <c r="B26" s="23" t="s">
        <v>4558</v>
      </c>
      <c r="C26" s="24" t="s">
        <v>4523</v>
      </c>
      <c r="D26" s="24" t="s">
        <v>4523</v>
      </c>
      <c r="E26" s="24" t="s">
        <v>4523</v>
      </c>
      <c r="F26" s="24" t="s">
        <v>4523</v>
      </c>
    </row>
    <row r="27" spans="2:6" x14ac:dyDescent="0.3">
      <c r="B27" s="6" t="s">
        <v>4444</v>
      </c>
      <c r="C27" s="9" t="s">
        <v>1580</v>
      </c>
      <c r="D27" s="9" t="s">
        <v>4559</v>
      </c>
      <c r="E27" s="9" t="s">
        <v>1580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3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1-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TX-LTX'!A1", "Zurück")</f>
        <v>Zurück</v>
      </c>
    </row>
    <row r="3" spans="1:6" x14ac:dyDescent="0.3">
      <c r="B3" s="7" t="s">
        <v>4620</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1979</v>
      </c>
      <c r="D6" s="9" t="s">
        <v>4530</v>
      </c>
      <c r="E6" s="9" t="s">
        <v>3982</v>
      </c>
      <c r="F6" s="9" t="s">
        <v>4530</v>
      </c>
    </row>
    <row r="7" spans="1:6" x14ac:dyDescent="0.3">
      <c r="B7" s="10" t="s">
        <v>4532</v>
      </c>
      <c r="C7" s="9" t="s">
        <v>1587</v>
      </c>
      <c r="D7" s="9" t="s">
        <v>4618</v>
      </c>
      <c r="E7" s="9" t="s">
        <v>3553</v>
      </c>
      <c r="F7" s="9" t="s">
        <v>4619</v>
      </c>
    </row>
    <row r="8" spans="1:6" x14ac:dyDescent="0.3">
      <c r="B8" s="9" t="s">
        <v>4535</v>
      </c>
      <c r="C8" s="9" t="s">
        <v>1580</v>
      </c>
      <c r="D8" s="9" t="s">
        <v>4536</v>
      </c>
      <c r="E8" s="9" t="s">
        <v>1580</v>
      </c>
      <c r="F8" s="9" t="s">
        <v>4536</v>
      </c>
    </row>
    <row r="9" spans="1:6" x14ac:dyDescent="0.3">
      <c r="B9" s="10" t="s">
        <v>4537</v>
      </c>
      <c r="C9" s="9" t="s">
        <v>1587</v>
      </c>
      <c r="D9" s="9" t="s">
        <v>4530</v>
      </c>
      <c r="E9" s="9" t="s">
        <v>3553</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1587</v>
      </c>
      <c r="D12" s="9" t="s">
        <v>4530</v>
      </c>
      <c r="E12" s="9" t="s">
        <v>1580</v>
      </c>
      <c r="F12" s="9" t="s">
        <v>4536</v>
      </c>
    </row>
    <row r="13" spans="1:6" x14ac:dyDescent="0.3">
      <c r="B13" s="6" t="s">
        <v>4543</v>
      </c>
      <c r="C13" s="9" t="s">
        <v>1580</v>
      </c>
      <c r="D13" s="9" t="s">
        <v>4536</v>
      </c>
      <c r="E13" s="9" t="s">
        <v>3553</v>
      </c>
      <c r="F13" s="9" t="s">
        <v>4530</v>
      </c>
    </row>
    <row r="14" spans="1:6" x14ac:dyDescent="0.3">
      <c r="B14" s="9" t="s">
        <v>4546</v>
      </c>
      <c r="C14" s="9" t="s">
        <v>1580</v>
      </c>
      <c r="D14" s="9" t="s">
        <v>3429</v>
      </c>
      <c r="E14" s="9" t="s">
        <v>3553</v>
      </c>
      <c r="F14" s="9" t="s">
        <v>4530</v>
      </c>
    </row>
    <row r="15" spans="1:6" x14ac:dyDescent="0.3">
      <c r="B15" s="9" t="s">
        <v>4547</v>
      </c>
      <c r="C15" s="9" t="s">
        <v>1580</v>
      </c>
      <c r="D15" s="9" t="s">
        <v>3429</v>
      </c>
      <c r="E15" s="9" t="s">
        <v>1580</v>
      </c>
      <c r="F15" s="9" t="s">
        <v>4536</v>
      </c>
    </row>
    <row r="16" spans="1:6" x14ac:dyDescent="0.3">
      <c r="B16" s="9" t="s">
        <v>4548</v>
      </c>
      <c r="C16" s="9" t="s">
        <v>1580</v>
      </c>
      <c r="D16" s="9" t="s">
        <v>3429</v>
      </c>
      <c r="E16" s="9" t="s">
        <v>1580</v>
      </c>
      <c r="F16" s="9" t="s">
        <v>4536</v>
      </c>
    </row>
    <row r="17" spans="2:6" x14ac:dyDescent="0.3">
      <c r="B17" s="6" t="s">
        <v>4549</v>
      </c>
      <c r="C17" s="9" t="s">
        <v>1580</v>
      </c>
      <c r="D17" s="9" t="s">
        <v>3429</v>
      </c>
      <c r="E17" s="9" t="s">
        <v>1580</v>
      </c>
      <c r="F17" s="9" t="s">
        <v>4536</v>
      </c>
    </row>
    <row r="18" spans="2:6" x14ac:dyDescent="0.3">
      <c r="B18" s="23" t="s">
        <v>4550</v>
      </c>
      <c r="C18" s="24" t="s">
        <v>4523</v>
      </c>
      <c r="D18" s="24" t="s">
        <v>4523</v>
      </c>
      <c r="E18" s="24" t="s">
        <v>4523</v>
      </c>
      <c r="F18" s="24" t="s">
        <v>4523</v>
      </c>
    </row>
    <row r="19" spans="2:6" x14ac:dyDescent="0.3">
      <c r="B19" s="6" t="s">
        <v>4551</v>
      </c>
      <c r="C19" s="9" t="s">
        <v>1580</v>
      </c>
      <c r="D19" s="9" t="s">
        <v>4536</v>
      </c>
      <c r="E19" s="9" t="s">
        <v>1580</v>
      </c>
      <c r="F19" s="9" t="s">
        <v>4536</v>
      </c>
    </row>
    <row r="20" spans="2:6" x14ac:dyDescent="0.3">
      <c r="B20" s="6" t="s">
        <v>4553</v>
      </c>
      <c r="C20" s="9" t="s">
        <v>1580</v>
      </c>
      <c r="D20" s="9" t="s">
        <v>4536</v>
      </c>
      <c r="E20" s="9" t="s">
        <v>1582</v>
      </c>
      <c r="F20" s="9" t="s">
        <v>4592</v>
      </c>
    </row>
    <row r="21" spans="2:6" x14ac:dyDescent="0.3">
      <c r="B21" s="6" t="s">
        <v>4556</v>
      </c>
      <c r="C21" s="9" t="s">
        <v>1580</v>
      </c>
      <c r="D21" s="9" t="s">
        <v>4536</v>
      </c>
      <c r="E21" s="9" t="s">
        <v>1871</v>
      </c>
      <c r="F21" s="9" t="s">
        <v>4594</v>
      </c>
    </row>
    <row r="22" spans="2:6" x14ac:dyDescent="0.3">
      <c r="B22" s="23" t="s">
        <v>4558</v>
      </c>
      <c r="C22" s="24" t="s">
        <v>4523</v>
      </c>
      <c r="D22" s="24" t="s">
        <v>4523</v>
      </c>
      <c r="E22" s="24" t="s">
        <v>4523</v>
      </c>
      <c r="F22" s="24" t="s">
        <v>4523</v>
      </c>
    </row>
    <row r="23" spans="2:6" x14ac:dyDescent="0.3">
      <c r="B23" s="6" t="s">
        <v>4444</v>
      </c>
      <c r="C23" s="9" t="s">
        <v>1580</v>
      </c>
      <c r="D23" s="9" t="s">
        <v>4559</v>
      </c>
      <c r="E23" s="9" t="s">
        <v>1580</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3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1-000000000000}">
  <dimension ref="A1:O13"/>
  <sheetViews>
    <sheetView workbookViewId="0"/>
  </sheetViews>
  <sheetFormatPr baseColWidth="10" defaultRowHeight="14.4" x14ac:dyDescent="0.3"/>
  <cols>
    <col min="2" max="2" width="9.6640625" customWidth="1"/>
    <col min="3" max="3" width="76.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TX-LTX'!A1", "Zurück")</f>
        <v>Zurück</v>
      </c>
    </row>
    <row r="3" spans="1:15" x14ac:dyDescent="0.3">
      <c r="B3" s="7" t="s">
        <v>5967</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544</v>
      </c>
      <c r="C7" s="6" t="s">
        <v>545</v>
      </c>
      <c r="D7" s="9" t="s">
        <v>4076</v>
      </c>
      <c r="E7" s="9" t="s">
        <v>1580</v>
      </c>
      <c r="F7" s="9" t="s">
        <v>87</v>
      </c>
      <c r="G7" s="9" t="s">
        <v>130</v>
      </c>
      <c r="H7" s="9" t="s">
        <v>87</v>
      </c>
      <c r="I7" s="9" t="s">
        <v>130</v>
      </c>
      <c r="J7" s="9" t="s">
        <v>86</v>
      </c>
      <c r="K7" s="9" t="s">
        <v>4076</v>
      </c>
      <c r="L7" s="9" t="s">
        <v>87</v>
      </c>
      <c r="M7" s="9" t="s">
        <v>130</v>
      </c>
      <c r="N7" s="9" t="s">
        <v>87</v>
      </c>
      <c r="O7" s="9" t="s">
        <v>130</v>
      </c>
    </row>
    <row r="8" spans="1:15" ht="25.2" x14ac:dyDescent="0.3">
      <c r="B8" s="12" t="s">
        <v>546</v>
      </c>
      <c r="C8" s="12" t="s">
        <v>419</v>
      </c>
      <c r="D8" s="13" t="s">
        <v>3670</v>
      </c>
      <c r="E8" s="13" t="s">
        <v>1580</v>
      </c>
      <c r="F8" s="13" t="s">
        <v>83</v>
      </c>
      <c r="G8" s="13" t="s">
        <v>130</v>
      </c>
      <c r="H8" s="13" t="s">
        <v>1019</v>
      </c>
      <c r="I8" s="13" t="s">
        <v>4076</v>
      </c>
      <c r="J8" s="13" t="s">
        <v>1019</v>
      </c>
      <c r="K8" s="13" t="s">
        <v>4076</v>
      </c>
      <c r="L8" s="13" t="s">
        <v>83</v>
      </c>
      <c r="M8" s="13" t="s">
        <v>130</v>
      </c>
      <c r="N8" s="13" t="s">
        <v>83</v>
      </c>
      <c r="O8" s="13" t="s">
        <v>130</v>
      </c>
    </row>
    <row r="9" spans="1:15" ht="25.2" x14ac:dyDescent="0.3">
      <c r="B9" s="6" t="s">
        <v>547</v>
      </c>
      <c r="C9" s="6" t="s">
        <v>421</v>
      </c>
      <c r="D9" s="9" t="s">
        <v>3093</v>
      </c>
      <c r="E9" s="9" t="s">
        <v>1580</v>
      </c>
      <c r="F9" s="9" t="s">
        <v>48</v>
      </c>
      <c r="G9" s="9" t="s">
        <v>146</v>
      </c>
      <c r="H9" s="9" t="s">
        <v>48</v>
      </c>
      <c r="I9" s="9" t="s">
        <v>146</v>
      </c>
      <c r="J9" s="9" t="s">
        <v>1015</v>
      </c>
      <c r="K9" s="9" t="s">
        <v>3375</v>
      </c>
      <c r="L9" s="9" t="s">
        <v>48</v>
      </c>
      <c r="M9" s="9" t="s">
        <v>146</v>
      </c>
      <c r="N9" s="9" t="s">
        <v>1015</v>
      </c>
      <c r="O9" s="9" t="s">
        <v>3375</v>
      </c>
    </row>
    <row r="10" spans="1:15" ht="25.2" x14ac:dyDescent="0.3">
      <c r="B10" s="12" t="s">
        <v>548</v>
      </c>
      <c r="C10" s="12" t="s">
        <v>423</v>
      </c>
      <c r="D10" s="13" t="s">
        <v>3093</v>
      </c>
      <c r="E10" s="13" t="s">
        <v>1580</v>
      </c>
      <c r="F10" s="13" t="s">
        <v>48</v>
      </c>
      <c r="G10" s="13" t="s">
        <v>146</v>
      </c>
      <c r="H10" s="13" t="s">
        <v>48</v>
      </c>
      <c r="I10" s="13" t="s">
        <v>146</v>
      </c>
      <c r="J10" s="13" t="s">
        <v>1015</v>
      </c>
      <c r="K10" s="13" t="s">
        <v>3375</v>
      </c>
      <c r="L10" s="13" t="s">
        <v>965</v>
      </c>
      <c r="M10" s="13" t="s">
        <v>2100</v>
      </c>
      <c r="N10" s="13" t="s">
        <v>965</v>
      </c>
      <c r="O10" s="13" t="s">
        <v>2100</v>
      </c>
    </row>
    <row r="11" spans="1:15" ht="25.2" x14ac:dyDescent="0.3">
      <c r="B11" s="6" t="s">
        <v>549</v>
      </c>
      <c r="C11" s="6" t="s">
        <v>425</v>
      </c>
      <c r="D11" s="9" t="s">
        <v>4076</v>
      </c>
      <c r="E11" s="9" t="s">
        <v>1580</v>
      </c>
      <c r="F11" s="9" t="s">
        <v>87</v>
      </c>
      <c r="G11" s="9" t="s">
        <v>130</v>
      </c>
      <c r="H11" s="9" t="s">
        <v>87</v>
      </c>
      <c r="I11" s="9" t="s">
        <v>130</v>
      </c>
      <c r="J11" s="9" t="s">
        <v>87</v>
      </c>
      <c r="K11" s="9" t="s">
        <v>130</v>
      </c>
      <c r="L11" s="9" t="s">
        <v>87</v>
      </c>
      <c r="M11" s="9" t="s">
        <v>130</v>
      </c>
      <c r="N11" s="9" t="s">
        <v>86</v>
      </c>
      <c r="O11" s="9" t="s">
        <v>4076</v>
      </c>
    </row>
    <row r="12" spans="1:15" ht="25.2" x14ac:dyDescent="0.3">
      <c r="B12" s="12" t="s">
        <v>550</v>
      </c>
      <c r="C12" s="12" t="s">
        <v>427</v>
      </c>
      <c r="D12" s="13" t="s">
        <v>2619</v>
      </c>
      <c r="E12" s="13" t="s">
        <v>1580</v>
      </c>
      <c r="F12" s="13" t="s">
        <v>207</v>
      </c>
      <c r="G12" s="13" t="s">
        <v>146</v>
      </c>
      <c r="H12" s="13" t="s">
        <v>207</v>
      </c>
      <c r="I12" s="13" t="s">
        <v>146</v>
      </c>
      <c r="J12" s="13" t="s">
        <v>1682</v>
      </c>
      <c r="K12" s="13" t="s">
        <v>2100</v>
      </c>
      <c r="L12" s="13" t="s">
        <v>3900</v>
      </c>
      <c r="M12" s="13" t="s">
        <v>5966</v>
      </c>
      <c r="N12" s="13" t="s">
        <v>207</v>
      </c>
      <c r="O12" s="13" t="s">
        <v>146</v>
      </c>
    </row>
    <row r="13" spans="1:15" ht="25.2" x14ac:dyDescent="0.3">
      <c r="B13" s="6" t="s">
        <v>551</v>
      </c>
      <c r="C13" s="6" t="s">
        <v>552</v>
      </c>
      <c r="D13" s="9" t="s">
        <v>3364</v>
      </c>
      <c r="E13" s="9" t="s">
        <v>1580</v>
      </c>
      <c r="F13" s="9" t="s">
        <v>68</v>
      </c>
      <c r="G13" s="9" t="s">
        <v>130</v>
      </c>
      <c r="H13" s="9" t="s">
        <v>68</v>
      </c>
      <c r="I13" s="9" t="s">
        <v>130</v>
      </c>
      <c r="J13" s="9" t="s">
        <v>67</v>
      </c>
      <c r="K13" s="9" t="s">
        <v>3364</v>
      </c>
      <c r="L13" s="9" t="s">
        <v>68</v>
      </c>
      <c r="M13" s="9" t="s">
        <v>130</v>
      </c>
      <c r="N13" s="9" t="s">
        <v>68</v>
      </c>
      <c r="O13" s="9" t="s">
        <v>130</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3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1-000000000000}">
  <dimension ref="A1:M14"/>
  <sheetViews>
    <sheetView workbookViewId="0"/>
  </sheetViews>
  <sheetFormatPr baseColWidth="10" defaultRowHeight="14.4" x14ac:dyDescent="0.3"/>
  <cols>
    <col min="2" max="2" width="9.6640625" customWidth="1"/>
    <col min="3" max="3" width="68.4414062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TX-LTX'!A1", "Zurück")</f>
        <v>Zurück</v>
      </c>
    </row>
    <row r="3" spans="1:13" x14ac:dyDescent="0.3">
      <c r="B3" s="7" t="s">
        <v>5484</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122</v>
      </c>
      <c r="C8" s="6" t="s">
        <v>123</v>
      </c>
      <c r="D8" s="9" t="s">
        <v>130</v>
      </c>
      <c r="E8" s="9" t="s">
        <v>1580</v>
      </c>
      <c r="F8" s="9" t="s">
        <v>51</v>
      </c>
      <c r="G8" s="9" t="s">
        <v>130</v>
      </c>
      <c r="H8" s="9" t="s">
        <v>51</v>
      </c>
      <c r="I8" s="9" t="s">
        <v>130</v>
      </c>
      <c r="J8" s="9" t="s">
        <v>51</v>
      </c>
      <c r="K8" s="9" t="s">
        <v>130</v>
      </c>
      <c r="L8" s="9" t="s">
        <v>51</v>
      </c>
      <c r="M8" s="9" t="s">
        <v>130</v>
      </c>
    </row>
    <row r="9" spans="1:13" x14ac:dyDescent="0.3">
      <c r="B9" s="23" t="s">
        <v>40</v>
      </c>
      <c r="C9" s="23"/>
      <c r="D9" s="29"/>
      <c r="E9" s="29"/>
      <c r="F9" s="29"/>
      <c r="G9" s="29"/>
      <c r="H9" s="29"/>
      <c r="I9" s="29"/>
      <c r="J9" s="29"/>
      <c r="K9" s="29"/>
      <c r="L9" s="29"/>
      <c r="M9" s="29"/>
    </row>
    <row r="10" spans="1:13" ht="25.2" x14ac:dyDescent="0.3">
      <c r="B10" s="6" t="s">
        <v>124</v>
      </c>
      <c r="C10" s="6" t="s">
        <v>42</v>
      </c>
      <c r="D10" s="9" t="s">
        <v>130</v>
      </c>
      <c r="E10" s="9" t="s">
        <v>1580</v>
      </c>
      <c r="F10" s="9" t="s">
        <v>51</v>
      </c>
      <c r="G10" s="9" t="s">
        <v>130</v>
      </c>
      <c r="H10" s="9" t="s">
        <v>51</v>
      </c>
      <c r="I10" s="9" t="s">
        <v>130</v>
      </c>
      <c r="J10" s="9" t="s">
        <v>51</v>
      </c>
      <c r="K10" s="9" t="s">
        <v>130</v>
      </c>
      <c r="L10" s="9" t="s">
        <v>51</v>
      </c>
      <c r="M10" s="9" t="s">
        <v>130</v>
      </c>
    </row>
    <row r="11" spans="1:13" ht="25.2" x14ac:dyDescent="0.3">
      <c r="B11" s="6" t="s">
        <v>125</v>
      </c>
      <c r="C11" s="6" t="s">
        <v>46</v>
      </c>
      <c r="D11" s="9" t="s">
        <v>130</v>
      </c>
      <c r="E11" s="9" t="s">
        <v>1580</v>
      </c>
      <c r="F11" s="9" t="s">
        <v>51</v>
      </c>
      <c r="G11" s="9" t="s">
        <v>130</v>
      </c>
      <c r="H11" s="9" t="s">
        <v>51</v>
      </c>
      <c r="I11" s="9" t="s">
        <v>130</v>
      </c>
      <c r="J11" s="9" t="s">
        <v>51</v>
      </c>
      <c r="K11" s="9" t="s">
        <v>130</v>
      </c>
      <c r="L11" s="9" t="s">
        <v>51</v>
      </c>
      <c r="M11" s="9" t="s">
        <v>130</v>
      </c>
    </row>
    <row r="12" spans="1:13" ht="25.2" x14ac:dyDescent="0.3">
      <c r="B12" s="6" t="s">
        <v>126</v>
      </c>
      <c r="C12" s="6" t="s">
        <v>64</v>
      </c>
      <c r="D12" s="9" t="s">
        <v>2923</v>
      </c>
      <c r="E12" s="9" t="s">
        <v>1580</v>
      </c>
      <c r="F12" s="9" t="s">
        <v>95</v>
      </c>
      <c r="G12" s="9" t="s">
        <v>146</v>
      </c>
      <c r="H12" s="9" t="s">
        <v>95</v>
      </c>
      <c r="I12" s="9" t="s">
        <v>146</v>
      </c>
      <c r="J12" s="9" t="s">
        <v>1042</v>
      </c>
      <c r="K12" s="9" t="s">
        <v>2100</v>
      </c>
      <c r="L12" s="9" t="s">
        <v>1043</v>
      </c>
      <c r="M12" s="9" t="s">
        <v>5483</v>
      </c>
    </row>
    <row r="13" spans="1:13" ht="25.2" x14ac:dyDescent="0.3">
      <c r="B13" s="6" t="s">
        <v>127</v>
      </c>
      <c r="C13" s="6" t="s">
        <v>66</v>
      </c>
      <c r="D13" s="9" t="s">
        <v>3093</v>
      </c>
      <c r="E13" s="9" t="s">
        <v>1580</v>
      </c>
      <c r="F13" s="9" t="s">
        <v>48</v>
      </c>
      <c r="G13" s="9" t="s">
        <v>146</v>
      </c>
      <c r="H13" s="9" t="s">
        <v>48</v>
      </c>
      <c r="I13" s="9" t="s">
        <v>146</v>
      </c>
      <c r="J13" s="9" t="s">
        <v>965</v>
      </c>
      <c r="K13" s="9" t="s">
        <v>2100</v>
      </c>
      <c r="L13" s="9" t="s">
        <v>966</v>
      </c>
      <c r="M13" s="9" t="s">
        <v>4212</v>
      </c>
    </row>
    <row r="14" spans="1:13" ht="25.2" x14ac:dyDescent="0.3">
      <c r="B14" s="6" t="s">
        <v>128</v>
      </c>
      <c r="C14" s="6" t="s">
        <v>70</v>
      </c>
      <c r="D14" s="9" t="s">
        <v>2923</v>
      </c>
      <c r="E14" s="9" t="s">
        <v>1580</v>
      </c>
      <c r="F14" s="9" t="s">
        <v>95</v>
      </c>
      <c r="G14" s="9" t="s">
        <v>146</v>
      </c>
      <c r="H14" s="9" t="s">
        <v>95</v>
      </c>
      <c r="I14" s="9" t="s">
        <v>146</v>
      </c>
      <c r="J14" s="9" t="s">
        <v>1606</v>
      </c>
      <c r="K14" s="9" t="s">
        <v>4212</v>
      </c>
      <c r="L14" s="9" t="s">
        <v>1758</v>
      </c>
      <c r="M14" s="9" t="s">
        <v>4178</v>
      </c>
    </row>
  </sheetData>
  <mergeCells count="11">
    <mergeCell ref="B7:M7"/>
    <mergeCell ref="B9:M9"/>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3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1-000000000000}">
  <dimension ref="A1:I12"/>
  <sheetViews>
    <sheetView workbookViewId="0"/>
  </sheetViews>
  <sheetFormatPr baseColWidth="10" defaultRowHeight="14.4" x14ac:dyDescent="0.3"/>
  <cols>
    <col min="2" max="2" width="9.6640625" customWidth="1"/>
    <col min="3" max="3" width="76.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TX-LTX'!A1", "Zurück")</f>
        <v>Zurück</v>
      </c>
    </row>
    <row r="3" spans="1:9" x14ac:dyDescent="0.3">
      <c r="B3" s="7" t="s">
        <v>6909</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544</v>
      </c>
      <c r="C6" s="6" t="s">
        <v>545</v>
      </c>
      <c r="D6" s="9" t="s">
        <v>1587</v>
      </c>
      <c r="E6" s="9" t="s">
        <v>1580</v>
      </c>
      <c r="F6" s="9" t="s">
        <v>1580</v>
      </c>
      <c r="G6" s="9" t="s">
        <v>1587</v>
      </c>
      <c r="H6" s="9" t="s">
        <v>1580</v>
      </c>
      <c r="I6" s="9" t="s">
        <v>1580</v>
      </c>
    </row>
    <row r="7" spans="1:9" x14ac:dyDescent="0.3">
      <c r="B7" s="12" t="s">
        <v>546</v>
      </c>
      <c r="C7" s="12" t="s">
        <v>419</v>
      </c>
      <c r="D7" s="13" t="s">
        <v>1586</v>
      </c>
      <c r="E7" s="13" t="s">
        <v>1587</v>
      </c>
      <c r="F7" s="13" t="s">
        <v>1580</v>
      </c>
      <c r="G7" s="13" t="s">
        <v>1587</v>
      </c>
      <c r="H7" s="13" t="s">
        <v>1580</v>
      </c>
      <c r="I7" s="13" t="s">
        <v>1580</v>
      </c>
    </row>
    <row r="8" spans="1:9" x14ac:dyDescent="0.3">
      <c r="B8" s="6" t="s">
        <v>547</v>
      </c>
      <c r="C8" s="6" t="s">
        <v>421</v>
      </c>
      <c r="D8" s="9" t="s">
        <v>1579</v>
      </c>
      <c r="E8" s="9" t="s">
        <v>1683</v>
      </c>
      <c r="F8" s="9" t="s">
        <v>1580</v>
      </c>
      <c r="G8" s="9" t="s">
        <v>1586</v>
      </c>
      <c r="H8" s="9" t="s">
        <v>1580</v>
      </c>
      <c r="I8" s="9" t="s">
        <v>1580</v>
      </c>
    </row>
    <row r="9" spans="1:9" x14ac:dyDescent="0.3">
      <c r="B9" s="12" t="s">
        <v>548</v>
      </c>
      <c r="C9" s="12" t="s">
        <v>423</v>
      </c>
      <c r="D9" s="13" t="s">
        <v>1579</v>
      </c>
      <c r="E9" s="13" t="s">
        <v>1580</v>
      </c>
      <c r="F9" s="13" t="s">
        <v>1580</v>
      </c>
      <c r="G9" s="13" t="s">
        <v>1586</v>
      </c>
      <c r="H9" s="13" t="s">
        <v>1580</v>
      </c>
      <c r="I9" s="13" t="s">
        <v>1580</v>
      </c>
    </row>
    <row r="10" spans="1:9" x14ac:dyDescent="0.3">
      <c r="B10" s="6" t="s">
        <v>549</v>
      </c>
      <c r="C10" s="6" t="s">
        <v>425</v>
      </c>
      <c r="D10" s="9" t="s">
        <v>1587</v>
      </c>
      <c r="E10" s="9" t="s">
        <v>1580</v>
      </c>
      <c r="F10" s="9" t="s">
        <v>1580</v>
      </c>
      <c r="G10" s="9" t="s">
        <v>1580</v>
      </c>
      <c r="H10" s="9" t="s">
        <v>1580</v>
      </c>
      <c r="I10" s="9" t="s">
        <v>1580</v>
      </c>
    </row>
    <row r="11" spans="1:9" x14ac:dyDescent="0.3">
      <c r="B11" s="12" t="s">
        <v>550</v>
      </c>
      <c r="C11" s="12" t="s">
        <v>427</v>
      </c>
      <c r="D11" s="13" t="s">
        <v>1680</v>
      </c>
      <c r="E11" s="13" t="s">
        <v>1580</v>
      </c>
      <c r="F11" s="13" t="s">
        <v>1580</v>
      </c>
      <c r="G11" s="13" t="s">
        <v>1587</v>
      </c>
      <c r="H11" s="13" t="s">
        <v>1580</v>
      </c>
      <c r="I11" s="13" t="s">
        <v>1580</v>
      </c>
    </row>
    <row r="12" spans="1:9" x14ac:dyDescent="0.3">
      <c r="B12" s="6" t="s">
        <v>551</v>
      </c>
      <c r="C12" s="6" t="s">
        <v>552</v>
      </c>
      <c r="D12" s="9" t="s">
        <v>1582</v>
      </c>
      <c r="E12" s="9" t="s">
        <v>1587</v>
      </c>
      <c r="F12" s="9" t="s">
        <v>1587</v>
      </c>
      <c r="G12" s="9" t="s">
        <v>1582</v>
      </c>
      <c r="H12" s="9" t="s">
        <v>1580</v>
      </c>
      <c r="I12" s="9"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3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1-000000000000}">
  <dimension ref="A1:I13"/>
  <sheetViews>
    <sheetView workbookViewId="0"/>
  </sheetViews>
  <sheetFormatPr baseColWidth="10" defaultRowHeight="14.4" x14ac:dyDescent="0.3"/>
  <cols>
    <col min="2" max="2" width="9.6640625" customWidth="1"/>
    <col min="3" max="3" width="68.441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TX-LTX'!A1", "Zurück")</f>
        <v>Zurück</v>
      </c>
    </row>
    <row r="3" spans="1:9" x14ac:dyDescent="0.3">
      <c r="B3" s="7" t="s">
        <v>6879</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122</v>
      </c>
      <c r="C7" s="6" t="s">
        <v>123</v>
      </c>
      <c r="D7" s="9" t="s">
        <v>1580</v>
      </c>
      <c r="E7" s="9" t="s">
        <v>1580</v>
      </c>
      <c r="F7" s="9" t="s">
        <v>1580</v>
      </c>
      <c r="G7" s="9" t="s">
        <v>1580</v>
      </c>
      <c r="H7" s="9" t="s">
        <v>1580</v>
      </c>
      <c r="I7" s="9" t="s">
        <v>1580</v>
      </c>
    </row>
    <row r="8" spans="1:9" x14ac:dyDescent="0.3">
      <c r="B8" s="23" t="s">
        <v>40</v>
      </c>
      <c r="C8" s="23"/>
      <c r="D8" s="29"/>
      <c r="E8" s="29"/>
      <c r="F8" s="29"/>
      <c r="G8" s="29"/>
      <c r="H8" s="29"/>
      <c r="I8" s="29"/>
    </row>
    <row r="9" spans="1:9" x14ac:dyDescent="0.3">
      <c r="B9" s="6" t="s">
        <v>124</v>
      </c>
      <c r="C9" s="6" t="s">
        <v>42</v>
      </c>
      <c r="D9" s="9" t="s">
        <v>1580</v>
      </c>
      <c r="E9" s="9" t="s">
        <v>1580</v>
      </c>
      <c r="F9" s="9" t="s">
        <v>1580</v>
      </c>
      <c r="G9" s="9" t="s">
        <v>1580</v>
      </c>
      <c r="H9" s="9" t="s">
        <v>1580</v>
      </c>
      <c r="I9" s="9" t="s">
        <v>1580</v>
      </c>
    </row>
    <row r="10" spans="1:9" x14ac:dyDescent="0.3">
      <c r="B10" s="6" t="s">
        <v>125</v>
      </c>
      <c r="C10" s="6" t="s">
        <v>46</v>
      </c>
      <c r="D10" s="9" t="s">
        <v>1580</v>
      </c>
      <c r="E10" s="9" t="s">
        <v>1580</v>
      </c>
      <c r="F10" s="9" t="s">
        <v>1580</v>
      </c>
      <c r="G10" s="9" t="s">
        <v>1580</v>
      </c>
      <c r="H10" s="9" t="s">
        <v>1580</v>
      </c>
      <c r="I10" s="9" t="s">
        <v>1580</v>
      </c>
    </row>
    <row r="11" spans="1:9" x14ac:dyDescent="0.3">
      <c r="B11" s="6" t="s">
        <v>126</v>
      </c>
      <c r="C11" s="6" t="s">
        <v>64</v>
      </c>
      <c r="D11" s="9" t="s">
        <v>1592</v>
      </c>
      <c r="E11" s="9" t="s">
        <v>1582</v>
      </c>
      <c r="F11" s="9" t="s">
        <v>1586</v>
      </c>
      <c r="G11" s="9" t="s">
        <v>1587</v>
      </c>
      <c r="H11" s="9" t="s">
        <v>1580</v>
      </c>
      <c r="I11" s="9" t="s">
        <v>1580</v>
      </c>
    </row>
    <row r="12" spans="1:9" x14ac:dyDescent="0.3">
      <c r="B12" s="6" t="s">
        <v>127</v>
      </c>
      <c r="C12" s="6" t="s">
        <v>66</v>
      </c>
      <c r="D12" s="9" t="s">
        <v>1579</v>
      </c>
      <c r="E12" s="9" t="s">
        <v>1587</v>
      </c>
      <c r="F12" s="9" t="s">
        <v>1580</v>
      </c>
      <c r="G12" s="9" t="s">
        <v>1587</v>
      </c>
      <c r="H12" s="9" t="s">
        <v>1580</v>
      </c>
      <c r="I12" s="9" t="s">
        <v>1580</v>
      </c>
    </row>
    <row r="13" spans="1:9" x14ac:dyDescent="0.3">
      <c r="B13" s="6" t="s">
        <v>128</v>
      </c>
      <c r="C13" s="6" t="s">
        <v>70</v>
      </c>
      <c r="D13" s="9" t="s">
        <v>1592</v>
      </c>
      <c r="E13" s="9" t="s">
        <v>1580</v>
      </c>
      <c r="F13" s="9" t="s">
        <v>1580</v>
      </c>
      <c r="G13" s="9" t="s">
        <v>1683</v>
      </c>
      <c r="H13" s="9" t="s">
        <v>1580</v>
      </c>
      <c r="I13" s="9" t="s">
        <v>1580</v>
      </c>
    </row>
  </sheetData>
  <mergeCells count="6">
    <mergeCell ref="B8:I8"/>
    <mergeCell ref="B4:B5"/>
    <mergeCell ref="C4:C5"/>
    <mergeCell ref="D4:F4"/>
    <mergeCell ref="G4:I4"/>
    <mergeCell ref="B6:I6"/>
  </mergeCells>
  <pageMargins left="0.7" right="0.7" top="0.75" bottom="0.75" header="0.3" footer="0.3"/>
  <pageSetup paperSize="9" orientation="portrait" horizontalDpi="300" verticalDpi="300"/>
</worksheet>
</file>

<file path=xl/worksheets/sheet3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1-000000000000}">
  <dimension ref="A1:G6"/>
  <sheetViews>
    <sheetView workbookViewId="0"/>
  </sheetViews>
  <sheetFormatPr baseColWidth="10" defaultRowHeight="14.4" x14ac:dyDescent="0.3"/>
  <cols>
    <col min="2" max="2" width="94.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TX-LTX'!A1", "Zurück")</f>
        <v>Zurück</v>
      </c>
    </row>
    <row r="3" spans="1:7" x14ac:dyDescent="0.3">
      <c r="B3" s="7" t="s">
        <v>6982</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1680</v>
      </c>
      <c r="C6" s="5" t="s">
        <v>1586</v>
      </c>
      <c r="D6" s="5" t="s">
        <v>1579</v>
      </c>
      <c r="E6" s="5" t="s">
        <v>1592</v>
      </c>
      <c r="F6" s="5" t="s">
        <v>1586</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25"/>
  <sheetViews>
    <sheetView workbookViewId="0"/>
  </sheetViews>
  <sheetFormatPr baseColWidth="10" defaultRowHeight="14.4" x14ac:dyDescent="0.3"/>
  <cols>
    <col min="2" max="2" width="9.6640625" customWidth="1"/>
    <col min="3" max="3" width="44.44140625" customWidth="1"/>
    <col min="4" max="4" width="17" customWidth="1"/>
    <col min="5" max="5" width="22.6640625" customWidth="1"/>
    <col min="6" max="6" width="35.6640625" customWidth="1"/>
  </cols>
  <sheetData>
    <row r="1" spans="1:6" x14ac:dyDescent="0.3">
      <c r="A1" s="2" t="str">
        <f>HYPERLINK("#'Auswahl Auswertungsmodul'!A1", "Zurück zum Start")</f>
        <v>Zurück zum Start</v>
      </c>
    </row>
    <row r="2" spans="1:6" x14ac:dyDescent="0.3">
      <c r="A2" s="2" t="str">
        <f>HYPERLINK("#'Auswahl PCI'!A1", "Zurück")</f>
        <v>Zurück</v>
      </c>
    </row>
    <row r="3" spans="1:6" x14ac:dyDescent="0.3">
      <c r="B3" s="7" t="s">
        <v>2933</v>
      </c>
    </row>
    <row r="4" spans="1:6" x14ac:dyDescent="0.3">
      <c r="B4" s="25" t="s">
        <v>35</v>
      </c>
      <c r="C4" s="25" t="s">
        <v>36</v>
      </c>
      <c r="D4" s="25" t="s">
        <v>1619</v>
      </c>
      <c r="E4" s="28" t="s">
        <v>1574</v>
      </c>
      <c r="F4" s="16" t="s">
        <v>1575</v>
      </c>
    </row>
    <row r="5" spans="1:6" x14ac:dyDescent="0.3">
      <c r="B5" s="22"/>
      <c r="C5" s="22"/>
      <c r="D5" s="22"/>
      <c r="E5" s="27"/>
      <c r="F5" s="8" t="s">
        <v>2910</v>
      </c>
    </row>
    <row r="6" spans="1:6" x14ac:dyDescent="0.3">
      <c r="B6" s="23" t="s">
        <v>56</v>
      </c>
      <c r="C6" s="23"/>
      <c r="D6" s="23"/>
      <c r="E6" s="29"/>
      <c r="F6" s="29"/>
    </row>
    <row r="7" spans="1:6" ht="25.2" x14ac:dyDescent="0.3">
      <c r="B7" s="6" t="s">
        <v>168</v>
      </c>
      <c r="C7" s="6" t="s">
        <v>169</v>
      </c>
      <c r="D7" s="6" t="s">
        <v>1621</v>
      </c>
      <c r="E7" s="9" t="s">
        <v>1622</v>
      </c>
      <c r="F7" s="9" t="s">
        <v>983</v>
      </c>
    </row>
    <row r="8" spans="1:6" ht="25.2" x14ac:dyDescent="0.3">
      <c r="B8" s="6" t="s">
        <v>168</v>
      </c>
      <c r="C8" s="6" t="s">
        <v>169</v>
      </c>
      <c r="D8" s="6" t="s">
        <v>1626</v>
      </c>
      <c r="E8" s="9" t="s">
        <v>1627</v>
      </c>
      <c r="F8" s="9" t="s">
        <v>874</v>
      </c>
    </row>
    <row r="9" spans="1:6" ht="25.2" x14ac:dyDescent="0.3">
      <c r="B9" s="6" t="s">
        <v>168</v>
      </c>
      <c r="C9" s="6" t="s">
        <v>169</v>
      </c>
      <c r="D9" s="6" t="s">
        <v>1631</v>
      </c>
      <c r="E9" s="9" t="s">
        <v>1632</v>
      </c>
      <c r="F9" s="9" t="s">
        <v>1068</v>
      </c>
    </row>
    <row r="10" spans="1:6" ht="25.2" x14ac:dyDescent="0.3">
      <c r="B10" s="6" t="s">
        <v>172</v>
      </c>
      <c r="C10" s="6" t="s">
        <v>173</v>
      </c>
      <c r="D10" s="6" t="s">
        <v>1621</v>
      </c>
      <c r="E10" s="9" t="s">
        <v>1634</v>
      </c>
      <c r="F10" s="9" t="s">
        <v>2929</v>
      </c>
    </row>
    <row r="11" spans="1:6" ht="25.2" x14ac:dyDescent="0.3">
      <c r="B11" s="6" t="s">
        <v>172</v>
      </c>
      <c r="C11" s="6" t="s">
        <v>173</v>
      </c>
      <c r="D11" s="6" t="s">
        <v>1626</v>
      </c>
      <c r="E11" s="9" t="s">
        <v>1636</v>
      </c>
      <c r="F11" s="9" t="s">
        <v>2481</v>
      </c>
    </row>
    <row r="12" spans="1:6" ht="25.2" x14ac:dyDescent="0.3">
      <c r="B12" s="6" t="s">
        <v>172</v>
      </c>
      <c r="C12" s="6" t="s">
        <v>173</v>
      </c>
      <c r="D12" s="6" t="s">
        <v>1631</v>
      </c>
      <c r="E12" s="9" t="s">
        <v>1589</v>
      </c>
      <c r="F12" s="9" t="s">
        <v>2010</v>
      </c>
    </row>
    <row r="13" spans="1:6" ht="25.2" x14ac:dyDescent="0.3">
      <c r="B13" s="6" t="s">
        <v>176</v>
      </c>
      <c r="C13" s="6" t="s">
        <v>177</v>
      </c>
      <c r="D13" s="6" t="s">
        <v>1621</v>
      </c>
      <c r="E13" s="9" t="s">
        <v>1640</v>
      </c>
      <c r="F13" s="9" t="s">
        <v>179</v>
      </c>
    </row>
    <row r="14" spans="1:6" ht="25.2" x14ac:dyDescent="0.3">
      <c r="B14" s="6" t="s">
        <v>176</v>
      </c>
      <c r="C14" s="6" t="s">
        <v>177</v>
      </c>
      <c r="D14" s="6" t="s">
        <v>1626</v>
      </c>
      <c r="E14" s="9" t="s">
        <v>1643</v>
      </c>
      <c r="F14" s="9" t="s">
        <v>494</v>
      </c>
    </row>
    <row r="15" spans="1:6" ht="25.2" x14ac:dyDescent="0.3">
      <c r="B15" s="6" t="s">
        <v>176</v>
      </c>
      <c r="C15" s="6" t="s">
        <v>177</v>
      </c>
      <c r="D15" s="6" t="s">
        <v>1631</v>
      </c>
      <c r="E15" s="9" t="s">
        <v>1600</v>
      </c>
      <c r="F15" s="9" t="s">
        <v>107</v>
      </c>
    </row>
    <row r="16" spans="1:6" x14ac:dyDescent="0.3">
      <c r="B16" s="23" t="s">
        <v>40</v>
      </c>
      <c r="C16" s="23"/>
      <c r="D16" s="23"/>
      <c r="E16" s="29"/>
      <c r="F16" s="29"/>
    </row>
    <row r="17" spans="2:6" ht="25.2" x14ac:dyDescent="0.3">
      <c r="B17" s="6" t="s">
        <v>180</v>
      </c>
      <c r="C17" s="6" t="s">
        <v>42</v>
      </c>
      <c r="D17" s="6" t="s">
        <v>1621</v>
      </c>
      <c r="E17" s="9" t="s">
        <v>1646</v>
      </c>
      <c r="F17" s="9" t="s">
        <v>989</v>
      </c>
    </row>
    <row r="18" spans="2:6" ht="25.2" x14ac:dyDescent="0.3">
      <c r="B18" s="6" t="s">
        <v>180</v>
      </c>
      <c r="C18" s="6" t="s">
        <v>42</v>
      </c>
      <c r="D18" s="6" t="s">
        <v>1626</v>
      </c>
      <c r="E18" s="9" t="s">
        <v>1650</v>
      </c>
      <c r="F18" s="9" t="s">
        <v>1652</v>
      </c>
    </row>
    <row r="19" spans="2:6" ht="25.2" x14ac:dyDescent="0.3">
      <c r="B19" s="6" t="s">
        <v>180</v>
      </c>
      <c r="C19" s="6" t="s">
        <v>42</v>
      </c>
      <c r="D19" s="6" t="s">
        <v>1631</v>
      </c>
      <c r="E19" s="9" t="s">
        <v>1654</v>
      </c>
      <c r="F19" s="9" t="s">
        <v>2930</v>
      </c>
    </row>
    <row r="20" spans="2:6" ht="25.2" x14ac:dyDescent="0.3">
      <c r="B20" s="6" t="s">
        <v>183</v>
      </c>
      <c r="C20" s="6" t="s">
        <v>46</v>
      </c>
      <c r="D20" s="6" t="s">
        <v>1621</v>
      </c>
      <c r="E20" s="9" t="s">
        <v>1658</v>
      </c>
      <c r="F20" s="9" t="s">
        <v>2931</v>
      </c>
    </row>
    <row r="21" spans="2:6" ht="25.2" x14ac:dyDescent="0.3">
      <c r="B21" s="6" t="s">
        <v>183</v>
      </c>
      <c r="C21" s="6" t="s">
        <v>46</v>
      </c>
      <c r="D21" s="6" t="s">
        <v>1626</v>
      </c>
      <c r="E21" s="9" t="s">
        <v>1662</v>
      </c>
      <c r="F21" s="9" t="s">
        <v>2932</v>
      </c>
    </row>
    <row r="22" spans="2:6" ht="25.2" x14ac:dyDescent="0.3">
      <c r="B22" s="6" t="s">
        <v>183</v>
      </c>
      <c r="C22" s="6" t="s">
        <v>46</v>
      </c>
      <c r="D22" s="6" t="s">
        <v>1631</v>
      </c>
      <c r="E22" s="9" t="s">
        <v>1664</v>
      </c>
      <c r="F22" s="9" t="s">
        <v>2475</v>
      </c>
    </row>
    <row r="23" spans="2:6" ht="25.2" x14ac:dyDescent="0.3">
      <c r="B23" s="6" t="s">
        <v>186</v>
      </c>
      <c r="C23" s="6" t="s">
        <v>50</v>
      </c>
      <c r="D23" s="6" t="s">
        <v>1621</v>
      </c>
      <c r="E23" s="9" t="s">
        <v>1592</v>
      </c>
      <c r="F23" s="9" t="s">
        <v>1042</v>
      </c>
    </row>
    <row r="24" spans="2:6" ht="25.2" x14ac:dyDescent="0.3">
      <c r="B24" s="6" t="s">
        <v>186</v>
      </c>
      <c r="C24" s="6" t="s">
        <v>50</v>
      </c>
      <c r="D24" s="6" t="s">
        <v>1626</v>
      </c>
      <c r="E24" s="9" t="s">
        <v>1592</v>
      </c>
      <c r="F24" s="9" t="s">
        <v>1042</v>
      </c>
    </row>
    <row r="25" spans="2:6" ht="25.2" x14ac:dyDescent="0.3">
      <c r="B25" s="6" t="s">
        <v>186</v>
      </c>
      <c r="C25" s="6" t="s">
        <v>50</v>
      </c>
      <c r="D25" s="6" t="s">
        <v>1631</v>
      </c>
      <c r="E25" s="9" t="s">
        <v>1580</v>
      </c>
      <c r="F25" s="9" t="s">
        <v>51</v>
      </c>
    </row>
  </sheetData>
  <mergeCells count="6">
    <mergeCell ref="B16:F16"/>
    <mergeCell ref="B4:B5"/>
    <mergeCell ref="C4:C5"/>
    <mergeCell ref="D4:D5"/>
    <mergeCell ref="E4:E5"/>
    <mergeCell ref="B6:F6"/>
  </mergeCells>
  <pageMargins left="0.7" right="0.7" top="0.75" bottom="0.75" header="0.3" footer="0.3"/>
  <pageSetup paperSize="9" orientation="portrait" horizontalDpi="300" verticalDpi="300"/>
</worksheet>
</file>

<file path=xl/worksheets/sheet3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1-000000000000}">
  <dimension ref="A1:G6"/>
  <sheetViews>
    <sheetView workbookViewId="0"/>
  </sheetViews>
  <sheetFormatPr baseColWidth="10" defaultRowHeight="14.4" x14ac:dyDescent="0.3"/>
  <cols>
    <col min="2" max="2" width="97.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TX-LTX'!A1", "Zurück")</f>
        <v>Zurück</v>
      </c>
    </row>
    <row r="3" spans="1:7" x14ac:dyDescent="0.3">
      <c r="B3" s="7" t="s">
        <v>6951</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1579</v>
      </c>
      <c r="C6" s="5" t="s">
        <v>1582</v>
      </c>
      <c r="D6" s="5" t="s">
        <v>1586</v>
      </c>
      <c r="E6" s="5" t="s">
        <v>1586</v>
      </c>
      <c r="F6" s="5" t="s">
        <v>1580</v>
      </c>
      <c r="G6" s="5" t="s">
        <v>1587</v>
      </c>
    </row>
  </sheetData>
  <mergeCells count="2">
    <mergeCell ref="B4:D4"/>
    <mergeCell ref="E4:G4"/>
  </mergeCells>
  <pageMargins left="0.7" right="0.7" top="0.75" bottom="0.75" header="0.3" footer="0.3"/>
  <pageSetup paperSize="9" orientation="portrait" horizontalDpi="300" verticalDpi="300"/>
</worksheet>
</file>

<file path=xl/worksheets/sheet3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1-000000000000}">
  <dimension ref="A1:E10"/>
  <sheetViews>
    <sheetView workbookViewId="0"/>
  </sheetViews>
  <sheetFormatPr baseColWidth="10" defaultRowHeight="14.4" x14ac:dyDescent="0.3"/>
  <cols>
    <col min="2" max="2" width="88.21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TX-LTX'!A1", "Zurück")</f>
        <v>Zurück</v>
      </c>
    </row>
    <row r="3" spans="1:5" x14ac:dyDescent="0.3">
      <c r="B3" s="7" t="s">
        <v>7476</v>
      </c>
    </row>
    <row r="4" spans="1:5" x14ac:dyDescent="0.3">
      <c r="B4" s="4" t="s">
        <v>7014</v>
      </c>
      <c r="C4" s="3" t="s">
        <v>7015</v>
      </c>
      <c r="D4" s="3" t="s">
        <v>7016</v>
      </c>
      <c r="E4" s="3" t="s">
        <v>7017</v>
      </c>
    </row>
    <row r="5" spans="1:5" x14ac:dyDescent="0.3">
      <c r="B5" s="6" t="s">
        <v>7468</v>
      </c>
      <c r="C5" s="5" t="s">
        <v>1584</v>
      </c>
      <c r="D5" s="5" t="s">
        <v>7235</v>
      </c>
      <c r="E5" s="5" t="s">
        <v>7469</v>
      </c>
    </row>
    <row r="6" spans="1:5" x14ac:dyDescent="0.3">
      <c r="B6" s="12" t="s">
        <v>7470</v>
      </c>
      <c r="C6" s="18" t="s">
        <v>1584</v>
      </c>
      <c r="D6" s="18" t="s">
        <v>7235</v>
      </c>
      <c r="E6" s="18" t="s">
        <v>7411</v>
      </c>
    </row>
    <row r="7" spans="1:5" x14ac:dyDescent="0.3">
      <c r="B7" s="6" t="s">
        <v>7471</v>
      </c>
      <c r="C7" s="5" t="s">
        <v>1578</v>
      </c>
      <c r="D7" s="5" t="s">
        <v>7438</v>
      </c>
      <c r="E7" s="5" t="s">
        <v>7357</v>
      </c>
    </row>
    <row r="8" spans="1:5" x14ac:dyDescent="0.3">
      <c r="B8" s="12" t="s">
        <v>7472</v>
      </c>
      <c r="C8" s="18" t="s">
        <v>1584</v>
      </c>
      <c r="D8" s="18" t="s">
        <v>7235</v>
      </c>
      <c r="E8" s="18" t="s">
        <v>7469</v>
      </c>
    </row>
    <row r="9" spans="1:5" x14ac:dyDescent="0.3">
      <c r="B9" s="6" t="s">
        <v>7473</v>
      </c>
      <c r="C9" s="5" t="s">
        <v>1584</v>
      </c>
      <c r="D9" s="5" t="s">
        <v>7235</v>
      </c>
      <c r="E9" s="5" t="s">
        <v>7469</v>
      </c>
    </row>
    <row r="10" spans="1:5" x14ac:dyDescent="0.3">
      <c r="B10" s="12" t="s">
        <v>3459</v>
      </c>
      <c r="C10" s="18" t="s">
        <v>1945</v>
      </c>
      <c r="D10" s="18" t="s">
        <v>7474</v>
      </c>
      <c r="E10" s="18" t="s">
        <v>7475</v>
      </c>
    </row>
  </sheetData>
  <pageMargins left="0.7" right="0.7" top="0.75" bottom="0.75" header="0.3" footer="0.3"/>
  <pageSetup paperSize="9" orientation="portrait" horizontalDpi="300" verticalDpi="300"/>
</worksheet>
</file>

<file path=xl/worksheets/sheet3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1-000000000000}">
  <dimension ref="A1:E13"/>
  <sheetViews>
    <sheetView workbookViewId="0"/>
  </sheetViews>
  <sheetFormatPr baseColWidth="10" defaultRowHeight="14.4" x14ac:dyDescent="0.3"/>
  <cols>
    <col min="2" max="2" width="9.6640625" customWidth="1"/>
    <col min="3" max="3" width="76.664062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TX-LTX'!A1", "Zurück")</f>
        <v>Zurück</v>
      </c>
    </row>
    <row r="3" spans="1:5" x14ac:dyDescent="0.3">
      <c r="B3" s="7" t="s">
        <v>555</v>
      </c>
    </row>
    <row r="4" spans="1:5" x14ac:dyDescent="0.3">
      <c r="B4" s="25" t="s">
        <v>35</v>
      </c>
      <c r="C4" s="25" t="s">
        <v>394</v>
      </c>
      <c r="D4" s="21" t="s">
        <v>37</v>
      </c>
      <c r="E4" s="25" t="s">
        <v>37</v>
      </c>
    </row>
    <row r="5" spans="1:5" x14ac:dyDescent="0.3">
      <c r="B5" s="22"/>
      <c r="C5" s="22"/>
      <c r="D5" s="8" t="s">
        <v>38</v>
      </c>
      <c r="E5" s="8" t="s">
        <v>39</v>
      </c>
    </row>
    <row r="6" spans="1:5" ht="25.2" x14ac:dyDescent="0.3">
      <c r="B6" s="6" t="s">
        <v>544</v>
      </c>
      <c r="C6" s="6" t="s">
        <v>545</v>
      </c>
      <c r="D6" s="9" t="s">
        <v>86</v>
      </c>
      <c r="E6" s="9" t="s">
        <v>87</v>
      </c>
    </row>
    <row r="7" spans="1:5" ht="25.2" x14ac:dyDescent="0.3">
      <c r="B7" s="12" t="s">
        <v>546</v>
      </c>
      <c r="C7" s="12" t="s">
        <v>419</v>
      </c>
      <c r="D7" s="13" t="s">
        <v>82</v>
      </c>
      <c r="E7" s="13" t="s">
        <v>83</v>
      </c>
    </row>
    <row r="8" spans="1:5" ht="25.2" x14ac:dyDescent="0.3">
      <c r="B8" s="6" t="s">
        <v>547</v>
      </c>
      <c r="C8" s="6" t="s">
        <v>421</v>
      </c>
      <c r="D8" s="9" t="s">
        <v>47</v>
      </c>
      <c r="E8" s="9" t="s">
        <v>48</v>
      </c>
    </row>
    <row r="9" spans="1:5" ht="25.2" x14ac:dyDescent="0.3">
      <c r="B9" s="12" t="s">
        <v>548</v>
      </c>
      <c r="C9" s="12" t="s">
        <v>423</v>
      </c>
      <c r="D9" s="13" t="s">
        <v>47</v>
      </c>
      <c r="E9" s="13" t="s">
        <v>48</v>
      </c>
    </row>
    <row r="10" spans="1:5" ht="25.2" x14ac:dyDescent="0.3">
      <c r="B10" s="6" t="s">
        <v>549</v>
      </c>
      <c r="C10" s="6" t="s">
        <v>425</v>
      </c>
      <c r="D10" s="9" t="s">
        <v>86</v>
      </c>
      <c r="E10" s="9" t="s">
        <v>87</v>
      </c>
    </row>
    <row r="11" spans="1:5" ht="25.2" x14ac:dyDescent="0.3">
      <c r="B11" s="12" t="s">
        <v>550</v>
      </c>
      <c r="C11" s="12" t="s">
        <v>427</v>
      </c>
      <c r="D11" s="13" t="s">
        <v>206</v>
      </c>
      <c r="E11" s="13" t="s">
        <v>207</v>
      </c>
    </row>
    <row r="12" spans="1:5" ht="25.2" x14ac:dyDescent="0.3">
      <c r="B12" s="6" t="s">
        <v>551</v>
      </c>
      <c r="C12" s="6" t="s">
        <v>552</v>
      </c>
      <c r="D12" s="9" t="s">
        <v>67</v>
      </c>
      <c r="E12" s="9" t="s">
        <v>68</v>
      </c>
    </row>
    <row r="13" spans="1:5" ht="25.2" x14ac:dyDescent="0.3">
      <c r="B13" s="14" t="s">
        <v>52</v>
      </c>
      <c r="C13" s="14"/>
      <c r="D13" s="15" t="s">
        <v>553</v>
      </c>
      <c r="E13" s="15" t="s">
        <v>554</v>
      </c>
    </row>
  </sheetData>
  <mergeCells count="3">
    <mergeCell ref="B4:B5"/>
    <mergeCell ref="C4:C5"/>
    <mergeCell ref="D4:E4"/>
  </mergeCells>
  <pageMargins left="0.7" right="0.7" top="0.75" bottom="0.75" header="0.3" footer="0.3"/>
  <pageSetup paperSize="9" orientation="portrait" horizontalDpi="300" verticalDpi="300"/>
</worksheet>
</file>

<file path=xl/worksheets/sheet3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1-000000000000}">
  <dimension ref="A1:E14"/>
  <sheetViews>
    <sheetView workbookViewId="0"/>
  </sheetViews>
  <sheetFormatPr baseColWidth="10" defaultRowHeight="14.4" x14ac:dyDescent="0.3"/>
  <cols>
    <col min="2" max="2" width="9.6640625" customWidth="1"/>
    <col min="3" max="3" width="68.4414062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TX-LTX'!A1", "Zurück")</f>
        <v>Zurück</v>
      </c>
    </row>
    <row r="3" spans="1:5" x14ac:dyDescent="0.3">
      <c r="B3" s="7" t="s">
        <v>131</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122</v>
      </c>
      <c r="C7" s="6" t="s">
        <v>123</v>
      </c>
      <c r="D7" s="9" t="s">
        <v>51</v>
      </c>
      <c r="E7" s="9" t="s">
        <v>51</v>
      </c>
    </row>
    <row r="8" spans="1:5" x14ac:dyDescent="0.3">
      <c r="B8" s="23" t="s">
        <v>40</v>
      </c>
      <c r="C8" s="23"/>
      <c r="D8" s="29"/>
      <c r="E8" s="29"/>
    </row>
    <row r="9" spans="1:5" ht="25.2" x14ac:dyDescent="0.3">
      <c r="B9" s="6" t="s">
        <v>124</v>
      </c>
      <c r="C9" s="6" t="s">
        <v>42</v>
      </c>
      <c r="D9" s="9" t="s">
        <v>51</v>
      </c>
      <c r="E9" s="9" t="s">
        <v>51</v>
      </c>
    </row>
    <row r="10" spans="1:5" ht="25.2" x14ac:dyDescent="0.3">
      <c r="B10" s="6" t="s">
        <v>125</v>
      </c>
      <c r="C10" s="6" t="s">
        <v>46</v>
      </c>
      <c r="D10" s="9" t="s">
        <v>51</v>
      </c>
      <c r="E10" s="9" t="s">
        <v>51</v>
      </c>
    </row>
    <row r="11" spans="1:5" ht="25.2" x14ac:dyDescent="0.3">
      <c r="B11" s="6" t="s">
        <v>126</v>
      </c>
      <c r="C11" s="6" t="s">
        <v>64</v>
      </c>
      <c r="D11" s="9" t="s">
        <v>94</v>
      </c>
      <c r="E11" s="9" t="s">
        <v>95</v>
      </c>
    </row>
    <row r="12" spans="1:5" ht="25.2" x14ac:dyDescent="0.3">
      <c r="B12" s="6" t="s">
        <v>127</v>
      </c>
      <c r="C12" s="6" t="s">
        <v>66</v>
      </c>
      <c r="D12" s="9" t="s">
        <v>47</v>
      </c>
      <c r="E12" s="9" t="s">
        <v>48</v>
      </c>
    </row>
    <row r="13" spans="1:5" ht="25.2" x14ac:dyDescent="0.3">
      <c r="B13" s="6" t="s">
        <v>128</v>
      </c>
      <c r="C13" s="6" t="s">
        <v>70</v>
      </c>
      <c r="D13" s="9" t="s">
        <v>94</v>
      </c>
      <c r="E13" s="9" t="s">
        <v>95</v>
      </c>
    </row>
    <row r="14" spans="1:5" ht="25.2" x14ac:dyDescent="0.3">
      <c r="B14" s="10" t="s">
        <v>52</v>
      </c>
      <c r="C14" s="10"/>
      <c r="D14" s="11" t="s">
        <v>129</v>
      </c>
      <c r="E14" s="11" t="s">
        <v>130</v>
      </c>
    </row>
  </sheetData>
  <mergeCells count="5">
    <mergeCell ref="B4:B5"/>
    <mergeCell ref="C4:C5"/>
    <mergeCell ref="D4:E4"/>
    <mergeCell ref="B6:E6"/>
    <mergeCell ref="B8:E8"/>
  </mergeCells>
  <pageMargins left="0.7" right="0.7" top="0.75" bottom="0.75" header="0.3" footer="0.3"/>
  <pageSetup paperSize="9" orientation="portrait" horizontalDpi="300" verticalDpi="300"/>
</worksheet>
</file>

<file path=xl/worksheets/sheet3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1-000000000000}">
  <dimension ref="A1:G13"/>
  <sheetViews>
    <sheetView workbookViewId="0"/>
  </sheetViews>
  <sheetFormatPr baseColWidth="10" defaultRowHeight="14.4" x14ac:dyDescent="0.3"/>
  <cols>
    <col min="2" max="2" width="9.6640625" customWidth="1"/>
    <col min="3" max="3" width="76.664062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TX-LTX'!A1", "Zurück")</f>
        <v>Zurück</v>
      </c>
    </row>
    <row r="3" spans="1:7" x14ac:dyDescent="0.3">
      <c r="B3" s="7" t="s">
        <v>1202</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544</v>
      </c>
      <c r="C6" s="6" t="s">
        <v>545</v>
      </c>
      <c r="D6" s="9" t="s">
        <v>87</v>
      </c>
      <c r="E6" s="9" t="s">
        <v>86</v>
      </c>
      <c r="F6" s="9" t="s">
        <v>87</v>
      </c>
      <c r="G6" s="9" t="s">
        <v>87</v>
      </c>
    </row>
    <row r="7" spans="1:7" ht="25.2" x14ac:dyDescent="0.3">
      <c r="B7" s="12" t="s">
        <v>546</v>
      </c>
      <c r="C7" s="12" t="s">
        <v>419</v>
      </c>
      <c r="D7" s="13" t="s">
        <v>83</v>
      </c>
      <c r="E7" s="13" t="s">
        <v>82</v>
      </c>
      <c r="F7" s="13" t="s">
        <v>83</v>
      </c>
      <c r="G7" s="13" t="s">
        <v>83</v>
      </c>
    </row>
    <row r="8" spans="1:7" ht="25.2" x14ac:dyDescent="0.3">
      <c r="B8" s="6" t="s">
        <v>547</v>
      </c>
      <c r="C8" s="6" t="s">
        <v>421</v>
      </c>
      <c r="D8" s="9" t="s">
        <v>48</v>
      </c>
      <c r="E8" s="9" t="s">
        <v>47</v>
      </c>
      <c r="F8" s="9" t="s">
        <v>48</v>
      </c>
      <c r="G8" s="9" t="s">
        <v>48</v>
      </c>
    </row>
    <row r="9" spans="1:7" ht="25.2" x14ac:dyDescent="0.3">
      <c r="B9" s="12" t="s">
        <v>548</v>
      </c>
      <c r="C9" s="12" t="s">
        <v>423</v>
      </c>
      <c r="D9" s="13" t="s">
        <v>48</v>
      </c>
      <c r="E9" s="13" t="s">
        <v>47</v>
      </c>
      <c r="F9" s="13" t="s">
        <v>48</v>
      </c>
      <c r="G9" s="13" t="s">
        <v>48</v>
      </c>
    </row>
    <row r="10" spans="1:7" ht="25.2" x14ac:dyDescent="0.3">
      <c r="B10" s="6" t="s">
        <v>549</v>
      </c>
      <c r="C10" s="6" t="s">
        <v>425</v>
      </c>
      <c r="D10" s="9" t="s">
        <v>87</v>
      </c>
      <c r="E10" s="9" t="s">
        <v>86</v>
      </c>
      <c r="F10" s="9" t="s">
        <v>87</v>
      </c>
      <c r="G10" s="9" t="s">
        <v>87</v>
      </c>
    </row>
    <row r="11" spans="1:7" ht="25.2" x14ac:dyDescent="0.3">
      <c r="B11" s="12" t="s">
        <v>550</v>
      </c>
      <c r="C11" s="12" t="s">
        <v>427</v>
      </c>
      <c r="D11" s="13" t="s">
        <v>207</v>
      </c>
      <c r="E11" s="13" t="s">
        <v>206</v>
      </c>
      <c r="F11" s="13" t="s">
        <v>207</v>
      </c>
      <c r="G11" s="13" t="s">
        <v>207</v>
      </c>
    </row>
    <row r="12" spans="1:7" ht="25.2" x14ac:dyDescent="0.3">
      <c r="B12" s="6" t="s">
        <v>551</v>
      </c>
      <c r="C12" s="6" t="s">
        <v>552</v>
      </c>
      <c r="D12" s="9" t="s">
        <v>68</v>
      </c>
      <c r="E12" s="9" t="s">
        <v>67</v>
      </c>
      <c r="F12" s="9" t="s">
        <v>68</v>
      </c>
      <c r="G12" s="9" t="s">
        <v>68</v>
      </c>
    </row>
    <row r="13" spans="1:7" x14ac:dyDescent="0.3">
      <c r="B13"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3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1-000000000000}">
  <dimension ref="A1:G14"/>
  <sheetViews>
    <sheetView workbookViewId="0"/>
  </sheetViews>
  <sheetFormatPr baseColWidth="10" defaultRowHeight="14.4" x14ac:dyDescent="0.3"/>
  <cols>
    <col min="2" max="2" width="9.6640625" customWidth="1"/>
    <col min="3" max="3" width="68.44140625"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TX-LTX'!A1", "Zurück")</f>
        <v>Zurück</v>
      </c>
    </row>
    <row r="3" spans="1:7" x14ac:dyDescent="0.3">
      <c r="B3" s="7" t="s">
        <v>978</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122</v>
      </c>
      <c r="C7" s="6" t="s">
        <v>123</v>
      </c>
      <c r="D7" s="9" t="s">
        <v>51</v>
      </c>
      <c r="E7" s="9" t="s">
        <v>51</v>
      </c>
      <c r="F7" s="9" t="s">
        <v>51</v>
      </c>
      <c r="G7" s="9" t="s">
        <v>51</v>
      </c>
    </row>
    <row r="8" spans="1:7" x14ac:dyDescent="0.3">
      <c r="B8" s="23" t="s">
        <v>40</v>
      </c>
      <c r="C8" s="23"/>
      <c r="D8" s="29"/>
      <c r="E8" s="29"/>
      <c r="F8" s="29"/>
      <c r="G8" s="29"/>
    </row>
    <row r="9" spans="1:7" ht="25.2" x14ac:dyDescent="0.3">
      <c r="B9" s="6" t="s">
        <v>124</v>
      </c>
      <c r="C9" s="6" t="s">
        <v>42</v>
      </c>
      <c r="D9" s="9" t="s">
        <v>51</v>
      </c>
      <c r="E9" s="9" t="s">
        <v>51</v>
      </c>
      <c r="F9" s="9" t="s">
        <v>51</v>
      </c>
      <c r="G9" s="9" t="s">
        <v>51</v>
      </c>
    </row>
    <row r="10" spans="1:7" ht="25.2" x14ac:dyDescent="0.3">
      <c r="B10" s="6" t="s">
        <v>125</v>
      </c>
      <c r="C10" s="6" t="s">
        <v>46</v>
      </c>
      <c r="D10" s="9" t="s">
        <v>51</v>
      </c>
      <c r="E10" s="9" t="s">
        <v>51</v>
      </c>
      <c r="F10" s="9" t="s">
        <v>51</v>
      </c>
      <c r="G10" s="9" t="s">
        <v>51</v>
      </c>
    </row>
    <row r="11" spans="1:7" ht="25.2" x14ac:dyDescent="0.3">
      <c r="B11" s="6" t="s">
        <v>126</v>
      </c>
      <c r="C11" s="6" t="s">
        <v>64</v>
      </c>
      <c r="D11" s="9" t="s">
        <v>95</v>
      </c>
      <c r="E11" s="9" t="s">
        <v>94</v>
      </c>
      <c r="F11" s="9" t="s">
        <v>95</v>
      </c>
      <c r="G11" s="9" t="s">
        <v>95</v>
      </c>
    </row>
    <row r="12" spans="1:7" ht="25.2" x14ac:dyDescent="0.3">
      <c r="B12" s="6" t="s">
        <v>127</v>
      </c>
      <c r="C12" s="6" t="s">
        <v>66</v>
      </c>
      <c r="D12" s="9" t="s">
        <v>48</v>
      </c>
      <c r="E12" s="9" t="s">
        <v>47</v>
      </c>
      <c r="F12" s="9" t="s">
        <v>48</v>
      </c>
      <c r="G12" s="9" t="s">
        <v>48</v>
      </c>
    </row>
    <row r="13" spans="1:7" ht="25.2" x14ac:dyDescent="0.3">
      <c r="B13" s="6" t="s">
        <v>128</v>
      </c>
      <c r="C13" s="6" t="s">
        <v>70</v>
      </c>
      <c r="D13" s="9" t="s">
        <v>95</v>
      </c>
      <c r="E13" s="9" t="s">
        <v>94</v>
      </c>
      <c r="F13" s="9" t="s">
        <v>95</v>
      </c>
      <c r="G13" s="9" t="s">
        <v>95</v>
      </c>
    </row>
    <row r="14" spans="1:7" x14ac:dyDescent="0.3">
      <c r="B14" s="17" t="s">
        <v>968</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3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TX-LTX'!A1", "Zurück")</f>
        <v>Zurück</v>
      </c>
    </row>
  </sheetData>
  <pageMargins left="0.7" right="0.7" top="0.75" bottom="0.75" header="0.3" footer="0.3"/>
  <pageSetup paperSize="9" orientation="portrait" horizontalDpi="300" verticalDpi="300"/>
</worksheet>
</file>

<file path=xl/worksheets/sheet3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TX-LTX'!A1", "Zurück")</f>
        <v>Zurück</v>
      </c>
    </row>
  </sheetData>
  <pageMargins left="0.7" right="0.7" top="0.75" bottom="0.75" header="0.3" footer="0.3"/>
  <pageSetup paperSize="9" orientation="portrait" horizontalDpi="300" verticalDpi="300"/>
</worksheet>
</file>

<file path=xl/worksheets/sheet3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1-000000000000}">
  <dimension ref="A1:G13"/>
  <sheetViews>
    <sheetView workbookViewId="0"/>
  </sheetViews>
  <sheetFormatPr baseColWidth="10" defaultRowHeight="14.4" x14ac:dyDescent="0.3"/>
  <cols>
    <col min="2" max="2" width="9.6640625" customWidth="1"/>
    <col min="3" max="3" width="68.4414062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TX-LTX'!A1", "Zurück")</f>
        <v>Zurück</v>
      </c>
    </row>
    <row r="3" spans="1:7" x14ac:dyDescent="0.3">
      <c r="B3" s="7" t="s">
        <v>1607</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122</v>
      </c>
      <c r="C7" s="6" t="s">
        <v>123</v>
      </c>
      <c r="D7" s="9" t="s">
        <v>1580</v>
      </c>
      <c r="E7" s="9" t="s">
        <v>51</v>
      </c>
      <c r="F7" s="9" t="s">
        <v>51</v>
      </c>
      <c r="G7" s="9" t="s">
        <v>51</v>
      </c>
    </row>
    <row r="8" spans="1:7" x14ac:dyDescent="0.3">
      <c r="B8" s="23" t="s">
        <v>40</v>
      </c>
      <c r="C8" s="23"/>
      <c r="D8" s="29"/>
      <c r="E8" s="29"/>
      <c r="F8" s="29"/>
      <c r="G8" s="29"/>
    </row>
    <row r="9" spans="1:7" ht="25.2" x14ac:dyDescent="0.3">
      <c r="B9" s="6" t="s">
        <v>124</v>
      </c>
      <c r="C9" s="6" t="s">
        <v>42</v>
      </c>
      <c r="D9" s="9" t="s">
        <v>1580</v>
      </c>
      <c r="E9" s="9" t="s">
        <v>51</v>
      </c>
      <c r="F9" s="9" t="s">
        <v>51</v>
      </c>
      <c r="G9" s="9" t="s">
        <v>51</v>
      </c>
    </row>
    <row r="10" spans="1:7" ht="25.2" x14ac:dyDescent="0.3">
      <c r="B10" s="6" t="s">
        <v>125</v>
      </c>
      <c r="C10" s="6" t="s">
        <v>46</v>
      </c>
      <c r="D10" s="9" t="s">
        <v>1580</v>
      </c>
      <c r="E10" s="9" t="s">
        <v>51</v>
      </c>
      <c r="F10" s="9" t="s">
        <v>51</v>
      </c>
      <c r="G10" s="9" t="s">
        <v>51</v>
      </c>
    </row>
    <row r="11" spans="1:7" ht="25.2" x14ac:dyDescent="0.3">
      <c r="B11" s="6" t="s">
        <v>126</v>
      </c>
      <c r="C11" s="6" t="s">
        <v>64</v>
      </c>
      <c r="D11" s="9" t="s">
        <v>1592</v>
      </c>
      <c r="E11" s="9" t="s">
        <v>1042</v>
      </c>
      <c r="F11" s="9" t="s">
        <v>95</v>
      </c>
      <c r="G11" s="9" t="s">
        <v>95</v>
      </c>
    </row>
    <row r="12" spans="1:7" ht="25.2" x14ac:dyDescent="0.3">
      <c r="B12" s="6" t="s">
        <v>127</v>
      </c>
      <c r="C12" s="6" t="s">
        <v>66</v>
      </c>
      <c r="D12" s="9" t="s">
        <v>1579</v>
      </c>
      <c r="E12" s="9" t="s">
        <v>965</v>
      </c>
      <c r="F12" s="9" t="s">
        <v>48</v>
      </c>
      <c r="G12" s="9" t="s">
        <v>48</v>
      </c>
    </row>
    <row r="13" spans="1:7" ht="25.2" x14ac:dyDescent="0.3">
      <c r="B13" s="6" t="s">
        <v>128</v>
      </c>
      <c r="C13" s="6" t="s">
        <v>70</v>
      </c>
      <c r="D13" s="9" t="s">
        <v>1592</v>
      </c>
      <c r="E13" s="9" t="s">
        <v>1606</v>
      </c>
      <c r="F13" s="9" t="s">
        <v>95</v>
      </c>
      <c r="G13" s="9" t="s">
        <v>95</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3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TX-LTX'!A1", "Zurück")</f>
        <v>Zurück</v>
      </c>
    </row>
  </sheetData>
  <pageMargins left="0.7" right="0.7" top="0.75" bottom="0.75" header="0.3" footer="0.3"/>
  <pageSetup paperSize="9"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E11"/>
  <sheetViews>
    <sheetView workbookViewId="0"/>
  </sheetViews>
  <sheetFormatPr baseColWidth="10" defaultRowHeight="14.4" x14ac:dyDescent="0.3"/>
  <cols>
    <col min="2" max="2" width="9.6640625" customWidth="1"/>
    <col min="3" max="3" width="44.441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PCI'!A1", "Zurück")</f>
        <v>Zurück</v>
      </c>
    </row>
    <row r="3" spans="1:5" x14ac:dyDescent="0.3">
      <c r="B3" s="7" t="s">
        <v>2959</v>
      </c>
    </row>
    <row r="4" spans="1:5" x14ac:dyDescent="0.3">
      <c r="B4" s="3" t="s">
        <v>35</v>
      </c>
      <c r="C4" s="4" t="s">
        <v>36</v>
      </c>
      <c r="D4" s="3" t="s">
        <v>1765</v>
      </c>
      <c r="E4" s="4" t="s">
        <v>1101</v>
      </c>
    </row>
    <row r="5" spans="1:5" x14ac:dyDescent="0.3">
      <c r="B5" s="23" t="s">
        <v>56</v>
      </c>
      <c r="C5" s="23"/>
      <c r="D5" s="30"/>
      <c r="E5" s="23"/>
    </row>
    <row r="6" spans="1:5" ht="37.799999999999997" x14ac:dyDescent="0.3">
      <c r="B6" s="5" t="s">
        <v>168</v>
      </c>
      <c r="C6" s="6" t="s">
        <v>169</v>
      </c>
      <c r="D6" s="5" t="s">
        <v>22</v>
      </c>
      <c r="E6" s="6" t="s">
        <v>2954</v>
      </c>
    </row>
    <row r="7" spans="1:5" ht="88.2" x14ac:dyDescent="0.3">
      <c r="B7" s="5" t="s">
        <v>172</v>
      </c>
      <c r="C7" s="6" t="s">
        <v>173</v>
      </c>
      <c r="D7" s="5" t="s">
        <v>22</v>
      </c>
      <c r="E7" s="6" t="s">
        <v>2955</v>
      </c>
    </row>
    <row r="8" spans="1:5" x14ac:dyDescent="0.3">
      <c r="B8" s="23" t="s">
        <v>40</v>
      </c>
      <c r="C8" s="23"/>
      <c r="D8" s="30"/>
      <c r="E8" s="23"/>
    </row>
    <row r="9" spans="1:5" ht="113.4" x14ac:dyDescent="0.3">
      <c r="B9" s="5" t="s">
        <v>180</v>
      </c>
      <c r="C9" s="6" t="s">
        <v>42</v>
      </c>
      <c r="D9" s="5" t="s">
        <v>22</v>
      </c>
      <c r="E9" s="6" t="s">
        <v>2956</v>
      </c>
    </row>
    <row r="10" spans="1:5" ht="138.6" x14ac:dyDescent="0.3">
      <c r="B10" s="5" t="s">
        <v>183</v>
      </c>
      <c r="C10" s="6" t="s">
        <v>46</v>
      </c>
      <c r="D10" s="5" t="s">
        <v>22</v>
      </c>
      <c r="E10" s="6" t="s">
        <v>2957</v>
      </c>
    </row>
    <row r="11" spans="1:5" x14ac:dyDescent="0.3">
      <c r="B11" s="5" t="s">
        <v>186</v>
      </c>
      <c r="C11" s="6" t="s">
        <v>50</v>
      </c>
      <c r="D11" s="5" t="s">
        <v>22</v>
      </c>
      <c r="E11" s="6" t="s">
        <v>2958</v>
      </c>
    </row>
  </sheetData>
  <mergeCells count="2">
    <mergeCell ref="B5:E5"/>
    <mergeCell ref="B8:E8"/>
  </mergeCells>
  <pageMargins left="0.7" right="0.7" top="0.75" bottom="0.75" header="0.3" footer="0.3"/>
  <pageSetup paperSize="9" orientation="portrait" horizontalDpi="300" verticalDpi="300"/>
</worksheet>
</file>

<file path=xl/worksheets/sheet3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1-000000000000}">
  <dimension ref="A1:G12"/>
  <sheetViews>
    <sheetView workbookViewId="0"/>
  </sheetViews>
  <sheetFormatPr baseColWidth="10" defaultRowHeight="14.4" x14ac:dyDescent="0.3"/>
  <cols>
    <col min="2" max="2" width="9.6640625" customWidth="1"/>
    <col min="3" max="3" width="76.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TX-LTX'!A1", "Zurück")</f>
        <v>Zurück</v>
      </c>
    </row>
    <row r="3" spans="1:7" x14ac:dyDescent="0.3">
      <c r="B3" s="7" t="s">
        <v>1878</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544</v>
      </c>
      <c r="C6" s="6" t="s">
        <v>545</v>
      </c>
      <c r="D6" s="9" t="s">
        <v>1587</v>
      </c>
      <c r="E6" s="9" t="s">
        <v>87</v>
      </c>
      <c r="F6" s="9" t="s">
        <v>87</v>
      </c>
      <c r="G6" s="9" t="s">
        <v>86</v>
      </c>
    </row>
    <row r="7" spans="1:7" ht="25.2" x14ac:dyDescent="0.3">
      <c r="B7" s="12" t="s">
        <v>546</v>
      </c>
      <c r="C7" s="12" t="s">
        <v>419</v>
      </c>
      <c r="D7" s="13" t="s">
        <v>1586</v>
      </c>
      <c r="E7" s="13" t="s">
        <v>83</v>
      </c>
      <c r="F7" s="13" t="s">
        <v>83</v>
      </c>
      <c r="G7" s="13" t="s">
        <v>1019</v>
      </c>
    </row>
    <row r="8" spans="1:7" ht="25.2" x14ac:dyDescent="0.3">
      <c r="B8" s="6" t="s">
        <v>547</v>
      </c>
      <c r="C8" s="6" t="s">
        <v>421</v>
      </c>
      <c r="D8" s="9" t="s">
        <v>1579</v>
      </c>
      <c r="E8" s="9" t="s">
        <v>965</v>
      </c>
      <c r="F8" s="9" t="s">
        <v>965</v>
      </c>
      <c r="G8" s="9" t="s">
        <v>48</v>
      </c>
    </row>
    <row r="9" spans="1:7" ht="25.2" x14ac:dyDescent="0.3">
      <c r="B9" s="12" t="s">
        <v>548</v>
      </c>
      <c r="C9" s="12" t="s">
        <v>423</v>
      </c>
      <c r="D9" s="13" t="s">
        <v>1579</v>
      </c>
      <c r="E9" s="13" t="s">
        <v>48</v>
      </c>
      <c r="F9" s="13" t="s">
        <v>1015</v>
      </c>
      <c r="G9" s="13" t="s">
        <v>48</v>
      </c>
    </row>
    <row r="10" spans="1:7" ht="25.2" x14ac:dyDescent="0.3">
      <c r="B10" s="6" t="s">
        <v>549</v>
      </c>
      <c r="C10" s="6" t="s">
        <v>425</v>
      </c>
      <c r="D10" s="9" t="s">
        <v>1587</v>
      </c>
      <c r="E10" s="9" t="s">
        <v>87</v>
      </c>
      <c r="F10" s="9" t="s">
        <v>87</v>
      </c>
      <c r="G10" s="9" t="s">
        <v>87</v>
      </c>
    </row>
    <row r="11" spans="1:7" ht="25.2" x14ac:dyDescent="0.3">
      <c r="B11" s="12" t="s">
        <v>550</v>
      </c>
      <c r="C11" s="12" t="s">
        <v>427</v>
      </c>
      <c r="D11" s="13" t="s">
        <v>1680</v>
      </c>
      <c r="E11" s="13" t="s">
        <v>207</v>
      </c>
      <c r="F11" s="13" t="s">
        <v>1682</v>
      </c>
      <c r="G11" s="13" t="s">
        <v>207</v>
      </c>
    </row>
    <row r="12" spans="1:7" ht="25.2" x14ac:dyDescent="0.3">
      <c r="B12" s="6" t="s">
        <v>551</v>
      </c>
      <c r="C12" s="6" t="s">
        <v>552</v>
      </c>
      <c r="D12" s="9" t="s">
        <v>1582</v>
      </c>
      <c r="E12" s="9" t="s">
        <v>68</v>
      </c>
      <c r="F12" s="9" t="s">
        <v>1021</v>
      </c>
      <c r="G12" s="9" t="s">
        <v>1020</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3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TX-LTX'!A1", "Zurück")</f>
        <v>Zurück</v>
      </c>
    </row>
  </sheetData>
  <pageMargins left="0.7" right="0.7" top="0.75" bottom="0.75" header="0.3" footer="0.3"/>
  <pageSetup paperSize="9" orientation="portrait" horizontalDpi="300" verticalDpi="300"/>
</worksheet>
</file>

<file path=xl/worksheets/sheet3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1-000000000000}">
  <dimension ref="A1:F13"/>
  <sheetViews>
    <sheetView workbookViewId="0"/>
  </sheetViews>
  <sheetFormatPr baseColWidth="10" defaultRowHeight="14.4" x14ac:dyDescent="0.3"/>
  <cols>
    <col min="2" max="2" width="9.6640625" customWidth="1"/>
    <col min="3" max="3" width="68.4414062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TX-LTX'!A1", "Zurück")</f>
        <v>Zurück</v>
      </c>
    </row>
    <row r="3" spans="1:6" x14ac:dyDescent="0.3">
      <c r="B3" s="7" t="s">
        <v>2322</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122</v>
      </c>
      <c r="C7" s="6" t="s">
        <v>123</v>
      </c>
      <c r="D7" s="9" t="s">
        <v>1580</v>
      </c>
      <c r="E7" s="9" t="s">
        <v>51</v>
      </c>
      <c r="F7" s="9" t="s">
        <v>51</v>
      </c>
    </row>
    <row r="8" spans="1:6" x14ac:dyDescent="0.3">
      <c r="B8" s="23" t="s">
        <v>40</v>
      </c>
      <c r="C8" s="23"/>
      <c r="D8" s="29"/>
      <c r="E8" s="29"/>
      <c r="F8" s="29"/>
    </row>
    <row r="9" spans="1:6" ht="25.2" x14ac:dyDescent="0.3">
      <c r="B9" s="6" t="s">
        <v>124</v>
      </c>
      <c r="C9" s="6" t="s">
        <v>42</v>
      </c>
      <c r="D9" s="9" t="s">
        <v>1580</v>
      </c>
      <c r="E9" s="9" t="s">
        <v>51</v>
      </c>
      <c r="F9" s="9" t="s">
        <v>51</v>
      </c>
    </row>
    <row r="10" spans="1:6" ht="25.2" x14ac:dyDescent="0.3">
      <c r="B10" s="6" t="s">
        <v>125</v>
      </c>
      <c r="C10" s="6" t="s">
        <v>46</v>
      </c>
      <c r="D10" s="9" t="s">
        <v>1580</v>
      </c>
      <c r="E10" s="9" t="s">
        <v>51</v>
      </c>
      <c r="F10" s="9" t="s">
        <v>51</v>
      </c>
    </row>
    <row r="11" spans="1:6" ht="25.2" x14ac:dyDescent="0.3">
      <c r="B11" s="6" t="s">
        <v>126</v>
      </c>
      <c r="C11" s="6" t="s">
        <v>64</v>
      </c>
      <c r="D11" s="9" t="s">
        <v>1592</v>
      </c>
      <c r="E11" s="9" t="s">
        <v>95</v>
      </c>
      <c r="F11" s="9" t="s">
        <v>95</v>
      </c>
    </row>
    <row r="12" spans="1:6" ht="25.2" x14ac:dyDescent="0.3">
      <c r="B12" s="6" t="s">
        <v>127</v>
      </c>
      <c r="C12" s="6" t="s">
        <v>66</v>
      </c>
      <c r="D12" s="9" t="s">
        <v>1579</v>
      </c>
      <c r="E12" s="9" t="s">
        <v>48</v>
      </c>
      <c r="F12" s="9" t="s">
        <v>48</v>
      </c>
    </row>
    <row r="13" spans="1:6" ht="25.2" x14ac:dyDescent="0.3">
      <c r="B13" s="6" t="s">
        <v>128</v>
      </c>
      <c r="C13" s="6" t="s">
        <v>70</v>
      </c>
      <c r="D13" s="9" t="s">
        <v>1592</v>
      </c>
      <c r="E13" s="9" t="s">
        <v>95</v>
      </c>
      <c r="F13" s="9" t="s">
        <v>95</v>
      </c>
    </row>
  </sheetData>
  <mergeCells count="6">
    <mergeCell ref="B8:F8"/>
    <mergeCell ref="B4:B5"/>
    <mergeCell ref="C4:C5"/>
    <mergeCell ref="D4:D5"/>
    <mergeCell ref="E4:F4"/>
    <mergeCell ref="B6:F6"/>
  </mergeCells>
  <pageMargins left="0.7" right="0.7" top="0.75" bottom="0.75" header="0.3" footer="0.3"/>
  <pageSetup paperSize="9" orientation="portrait" horizontalDpi="300" verticalDpi="300"/>
</worksheet>
</file>

<file path=xl/worksheets/sheet3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TX-LTX'!A1", "Zurück")</f>
        <v>Zurück</v>
      </c>
    </row>
  </sheetData>
  <pageMargins left="0.7" right="0.7" top="0.75" bottom="0.75" header="0.3" footer="0.3"/>
  <pageSetup paperSize="9" orientation="portrait" horizontalDpi="300" verticalDpi="300"/>
</worksheet>
</file>

<file path=xl/worksheets/sheet3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1-000000000000}">
  <dimension ref="A1:H12"/>
  <sheetViews>
    <sheetView workbookViewId="0"/>
  </sheetViews>
  <sheetFormatPr baseColWidth="10" defaultRowHeight="14.4" x14ac:dyDescent="0.3"/>
  <cols>
    <col min="2" max="2" width="9.6640625" customWidth="1"/>
    <col min="3" max="3" width="76.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TX-LTX'!A1", "Zurück")</f>
        <v>Zurück</v>
      </c>
    </row>
    <row r="3" spans="1:8" x14ac:dyDescent="0.3">
      <c r="B3" s="7" t="s">
        <v>2464</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544</v>
      </c>
      <c r="C6" s="6" t="s">
        <v>545</v>
      </c>
      <c r="D6" s="9" t="s">
        <v>1587</v>
      </c>
      <c r="E6" s="9" t="s">
        <v>87</v>
      </c>
      <c r="F6" s="9" t="s">
        <v>87</v>
      </c>
      <c r="G6" s="9" t="s">
        <v>87</v>
      </c>
      <c r="H6" s="9" t="s">
        <v>87</v>
      </c>
    </row>
    <row r="7" spans="1:8" ht="25.2" x14ac:dyDescent="0.3">
      <c r="B7" s="12" t="s">
        <v>546</v>
      </c>
      <c r="C7" s="12" t="s">
        <v>419</v>
      </c>
      <c r="D7" s="13" t="s">
        <v>1586</v>
      </c>
      <c r="E7" s="13" t="s">
        <v>83</v>
      </c>
      <c r="F7" s="13" t="s">
        <v>1019</v>
      </c>
      <c r="G7" s="13" t="s">
        <v>83</v>
      </c>
      <c r="H7" s="13" t="s">
        <v>83</v>
      </c>
    </row>
    <row r="8" spans="1:8" ht="25.2" x14ac:dyDescent="0.3">
      <c r="B8" s="6" t="s">
        <v>547</v>
      </c>
      <c r="C8" s="6" t="s">
        <v>421</v>
      </c>
      <c r="D8" s="9" t="s">
        <v>1579</v>
      </c>
      <c r="E8" s="9" t="s">
        <v>48</v>
      </c>
      <c r="F8" s="9" t="s">
        <v>48</v>
      </c>
      <c r="G8" s="9" t="s">
        <v>48</v>
      </c>
      <c r="H8" s="9" t="s">
        <v>48</v>
      </c>
    </row>
    <row r="9" spans="1:8" ht="25.2" x14ac:dyDescent="0.3">
      <c r="B9" s="12" t="s">
        <v>548</v>
      </c>
      <c r="C9" s="12" t="s">
        <v>423</v>
      </c>
      <c r="D9" s="13" t="s">
        <v>1579</v>
      </c>
      <c r="E9" s="13" t="s">
        <v>48</v>
      </c>
      <c r="F9" s="13" t="s">
        <v>48</v>
      </c>
      <c r="G9" s="13" t="s">
        <v>48</v>
      </c>
      <c r="H9" s="13" t="s">
        <v>48</v>
      </c>
    </row>
    <row r="10" spans="1:8" ht="25.2" x14ac:dyDescent="0.3">
      <c r="B10" s="6" t="s">
        <v>549</v>
      </c>
      <c r="C10" s="6" t="s">
        <v>425</v>
      </c>
      <c r="D10" s="9" t="s">
        <v>1587</v>
      </c>
      <c r="E10" s="9" t="s">
        <v>87</v>
      </c>
      <c r="F10" s="9" t="s">
        <v>87</v>
      </c>
      <c r="G10" s="9" t="s">
        <v>87</v>
      </c>
      <c r="H10" s="9" t="s">
        <v>87</v>
      </c>
    </row>
    <row r="11" spans="1:8" ht="25.2" x14ac:dyDescent="0.3">
      <c r="B11" s="12" t="s">
        <v>550</v>
      </c>
      <c r="C11" s="12" t="s">
        <v>427</v>
      </c>
      <c r="D11" s="13" t="s">
        <v>1680</v>
      </c>
      <c r="E11" s="13" t="s">
        <v>207</v>
      </c>
      <c r="F11" s="13" t="s">
        <v>207</v>
      </c>
      <c r="G11" s="13" t="s">
        <v>207</v>
      </c>
      <c r="H11" s="13" t="s">
        <v>207</v>
      </c>
    </row>
    <row r="12" spans="1:8" ht="25.2" x14ac:dyDescent="0.3">
      <c r="B12" s="6" t="s">
        <v>551</v>
      </c>
      <c r="C12" s="6" t="s">
        <v>552</v>
      </c>
      <c r="D12" s="9" t="s">
        <v>1582</v>
      </c>
      <c r="E12" s="9" t="s">
        <v>68</v>
      </c>
      <c r="F12" s="9" t="s">
        <v>68</v>
      </c>
      <c r="G12" s="9" t="s">
        <v>68</v>
      </c>
      <c r="H12" s="9" t="s">
        <v>68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3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TX-LTX'!A1", "Zurück")</f>
        <v>Zurück</v>
      </c>
    </row>
  </sheetData>
  <pageMargins left="0.7" right="0.7" top="0.75" bottom="0.75" header="0.3" footer="0.3"/>
  <pageSetup paperSize="9" orientation="portrait" horizontalDpi="300" verticalDpi="300"/>
</worksheet>
</file>

<file path=xl/worksheets/sheet3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1-000000000000}">
  <dimension ref="A1:E13"/>
  <sheetViews>
    <sheetView workbookViewId="0"/>
  </sheetViews>
  <sheetFormatPr baseColWidth="10" defaultRowHeight="14.4" x14ac:dyDescent="0.3"/>
  <cols>
    <col min="2" max="2" width="9.6640625" customWidth="1"/>
    <col min="3" max="3" width="68.4414062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TX-LTX'!A1", "Zurück")</f>
        <v>Zurück</v>
      </c>
    </row>
    <row r="3" spans="1:5" x14ac:dyDescent="0.3">
      <c r="B3" s="7" t="s">
        <v>2921</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122</v>
      </c>
      <c r="C7" s="6" t="s">
        <v>123</v>
      </c>
      <c r="D7" s="9" t="s">
        <v>1580</v>
      </c>
      <c r="E7" s="9" t="s">
        <v>51</v>
      </c>
    </row>
    <row r="8" spans="1:5" x14ac:dyDescent="0.3">
      <c r="B8" s="23" t="s">
        <v>40</v>
      </c>
      <c r="C8" s="23"/>
      <c r="D8" s="29"/>
      <c r="E8" s="29"/>
    </row>
    <row r="9" spans="1:5" ht="25.2" x14ac:dyDescent="0.3">
      <c r="B9" s="6" t="s">
        <v>124</v>
      </c>
      <c r="C9" s="6" t="s">
        <v>42</v>
      </c>
      <c r="D9" s="9" t="s">
        <v>1580</v>
      </c>
      <c r="E9" s="9" t="s">
        <v>51</v>
      </c>
    </row>
    <row r="10" spans="1:5" ht="25.2" x14ac:dyDescent="0.3">
      <c r="B10" s="6" t="s">
        <v>125</v>
      </c>
      <c r="C10" s="6" t="s">
        <v>46</v>
      </c>
      <c r="D10" s="9" t="s">
        <v>1580</v>
      </c>
      <c r="E10" s="9" t="s">
        <v>51</v>
      </c>
    </row>
    <row r="11" spans="1:5" ht="25.2" x14ac:dyDescent="0.3">
      <c r="B11" s="6" t="s">
        <v>126</v>
      </c>
      <c r="C11" s="6" t="s">
        <v>64</v>
      </c>
      <c r="D11" s="9" t="s">
        <v>1592</v>
      </c>
      <c r="E11" s="9" t="s">
        <v>1043</v>
      </c>
    </row>
    <row r="12" spans="1:5" ht="25.2" x14ac:dyDescent="0.3">
      <c r="B12" s="6" t="s">
        <v>127</v>
      </c>
      <c r="C12" s="6" t="s">
        <v>66</v>
      </c>
      <c r="D12" s="9" t="s">
        <v>1579</v>
      </c>
      <c r="E12" s="9" t="s">
        <v>966</v>
      </c>
    </row>
    <row r="13" spans="1:5" ht="25.2" x14ac:dyDescent="0.3">
      <c r="B13" s="6" t="s">
        <v>128</v>
      </c>
      <c r="C13" s="6" t="s">
        <v>70</v>
      </c>
      <c r="D13" s="9" t="s">
        <v>1592</v>
      </c>
      <c r="E13" s="9" t="s">
        <v>1758</v>
      </c>
    </row>
  </sheetData>
  <mergeCells count="5">
    <mergeCell ref="B4:B5"/>
    <mergeCell ref="C4:C5"/>
    <mergeCell ref="D4:D5"/>
    <mergeCell ref="B6:E6"/>
    <mergeCell ref="B8:E8"/>
  </mergeCells>
  <pageMargins left="0.7" right="0.7" top="0.75" bottom="0.75" header="0.3" footer="0.3"/>
  <pageSetup paperSize="9" orientation="portrait" horizontalDpi="300" verticalDpi="300"/>
</worksheet>
</file>

<file path=xl/worksheets/sheet3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TX-LTX'!A1", "Zurück")</f>
        <v>Zurück</v>
      </c>
    </row>
  </sheetData>
  <pageMargins left="0.7" right="0.7" top="0.75" bottom="0.75" header="0.3" footer="0.3"/>
  <pageSetup paperSize="9" orientation="portrait" horizontalDpi="300" verticalDpi="300"/>
</worksheet>
</file>

<file path=xl/worksheets/sheet3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1-000000000000}">
  <dimension ref="A1:H12"/>
  <sheetViews>
    <sheetView workbookViewId="0"/>
  </sheetViews>
  <sheetFormatPr baseColWidth="10" defaultRowHeight="14.4" x14ac:dyDescent="0.3"/>
  <cols>
    <col min="2" max="2" width="9.6640625" customWidth="1"/>
    <col min="3" max="3" width="76.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TX-LTX'!A1", "Zurück")</f>
        <v>Zurück</v>
      </c>
    </row>
    <row r="3" spans="1:8" x14ac:dyDescent="0.3">
      <c r="B3" s="7" t="s">
        <v>3024</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544</v>
      </c>
      <c r="C6" s="6" t="s">
        <v>545</v>
      </c>
      <c r="D6" s="9" t="s">
        <v>1587</v>
      </c>
      <c r="E6" s="9" t="s">
        <v>87</v>
      </c>
      <c r="F6" s="9" t="s">
        <v>87</v>
      </c>
      <c r="G6" s="9" t="s">
        <v>87</v>
      </c>
      <c r="H6" s="9" t="s">
        <v>87</v>
      </c>
    </row>
    <row r="7" spans="1:8" ht="25.2" x14ac:dyDescent="0.3">
      <c r="B7" s="12" t="s">
        <v>546</v>
      </c>
      <c r="C7" s="12" t="s">
        <v>419</v>
      </c>
      <c r="D7" s="13" t="s">
        <v>1586</v>
      </c>
      <c r="E7" s="13" t="s">
        <v>83</v>
      </c>
      <c r="F7" s="13" t="s">
        <v>83</v>
      </c>
      <c r="G7" s="13" t="s">
        <v>83</v>
      </c>
      <c r="H7" s="13" t="s">
        <v>83</v>
      </c>
    </row>
    <row r="8" spans="1:8" ht="25.2" x14ac:dyDescent="0.3">
      <c r="B8" s="6" t="s">
        <v>547</v>
      </c>
      <c r="C8" s="6" t="s">
        <v>421</v>
      </c>
      <c r="D8" s="9" t="s">
        <v>1579</v>
      </c>
      <c r="E8" s="9" t="s">
        <v>48</v>
      </c>
      <c r="F8" s="9" t="s">
        <v>48</v>
      </c>
      <c r="G8" s="9" t="s">
        <v>48</v>
      </c>
      <c r="H8" s="9" t="s">
        <v>1015</v>
      </c>
    </row>
    <row r="9" spans="1:8" ht="25.2" x14ac:dyDescent="0.3">
      <c r="B9" s="12" t="s">
        <v>548</v>
      </c>
      <c r="C9" s="12" t="s">
        <v>423</v>
      </c>
      <c r="D9" s="13" t="s">
        <v>1579</v>
      </c>
      <c r="E9" s="13" t="s">
        <v>48</v>
      </c>
      <c r="F9" s="13" t="s">
        <v>48</v>
      </c>
      <c r="G9" s="13" t="s">
        <v>965</v>
      </c>
      <c r="H9" s="13" t="s">
        <v>965</v>
      </c>
    </row>
    <row r="10" spans="1:8" ht="25.2" x14ac:dyDescent="0.3">
      <c r="B10" s="6" t="s">
        <v>549</v>
      </c>
      <c r="C10" s="6" t="s">
        <v>425</v>
      </c>
      <c r="D10" s="9" t="s">
        <v>1587</v>
      </c>
      <c r="E10" s="9" t="s">
        <v>87</v>
      </c>
      <c r="F10" s="9" t="s">
        <v>87</v>
      </c>
      <c r="G10" s="9" t="s">
        <v>87</v>
      </c>
      <c r="H10" s="9" t="s">
        <v>86</v>
      </c>
    </row>
    <row r="11" spans="1:8" ht="25.2" x14ac:dyDescent="0.3">
      <c r="B11" s="12" t="s">
        <v>550</v>
      </c>
      <c r="C11" s="12" t="s">
        <v>427</v>
      </c>
      <c r="D11" s="13" t="s">
        <v>1680</v>
      </c>
      <c r="E11" s="13" t="s">
        <v>1005</v>
      </c>
      <c r="F11" s="13" t="s">
        <v>207</v>
      </c>
      <c r="G11" s="13" t="s">
        <v>3023</v>
      </c>
      <c r="H11" s="13" t="s">
        <v>207</v>
      </c>
    </row>
    <row r="12" spans="1:8" ht="25.2" x14ac:dyDescent="0.3">
      <c r="B12" s="6" t="s">
        <v>551</v>
      </c>
      <c r="C12" s="6" t="s">
        <v>552</v>
      </c>
      <c r="D12" s="9" t="s">
        <v>1582</v>
      </c>
      <c r="E12" s="9" t="s">
        <v>68</v>
      </c>
      <c r="F12" s="9" t="s">
        <v>68</v>
      </c>
      <c r="G12" s="9" t="s">
        <v>68</v>
      </c>
      <c r="H12" s="9" t="s">
        <v>68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3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TX-LTX'!A1", "Zurück")</f>
        <v>Zurück</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0"/>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Ü'!A1", "Zurück")</f>
        <v>Zurück</v>
      </c>
    </row>
    <row r="3" spans="1:6" x14ac:dyDescent="0.3">
      <c r="B3" s="7" t="s">
        <v>7562</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7508</v>
      </c>
      <c r="C6" s="9" t="s">
        <v>7509</v>
      </c>
      <c r="D6" s="9" t="s">
        <v>3429</v>
      </c>
      <c r="E6" s="9" t="s">
        <v>7510</v>
      </c>
      <c r="F6" s="9" t="s">
        <v>3429</v>
      </c>
    </row>
    <row r="7" spans="1:6" x14ac:dyDescent="0.3">
      <c r="B7" s="10" t="s">
        <v>7511</v>
      </c>
      <c r="C7" s="9" t="s">
        <v>7512</v>
      </c>
      <c r="D7" s="9" t="s">
        <v>4530</v>
      </c>
      <c r="E7" s="9" t="s">
        <v>7513</v>
      </c>
      <c r="F7" s="9" t="s">
        <v>4530</v>
      </c>
    </row>
    <row r="8" spans="1:6" x14ac:dyDescent="0.3">
      <c r="B8" s="10" t="s">
        <v>4532</v>
      </c>
      <c r="C8" s="9" t="s">
        <v>7514</v>
      </c>
      <c r="D8" s="9" t="s">
        <v>7515</v>
      </c>
      <c r="E8" s="9" t="s">
        <v>7516</v>
      </c>
      <c r="F8" s="9" t="s">
        <v>7517</v>
      </c>
    </row>
    <row r="9" spans="1:6" x14ac:dyDescent="0.3">
      <c r="B9" s="9" t="s">
        <v>4535</v>
      </c>
      <c r="C9" s="9" t="s">
        <v>1889</v>
      </c>
      <c r="D9" s="9" t="s">
        <v>7518</v>
      </c>
      <c r="E9" s="9" t="s">
        <v>1597</v>
      </c>
      <c r="F9" s="9" t="s">
        <v>7519</v>
      </c>
    </row>
    <row r="10" spans="1:6" x14ac:dyDescent="0.3">
      <c r="B10" s="10" t="s">
        <v>4537</v>
      </c>
      <c r="C10" s="9" t="s">
        <v>7520</v>
      </c>
      <c r="D10" s="9" t="s">
        <v>4530</v>
      </c>
      <c r="E10" s="9" t="s">
        <v>7521</v>
      </c>
      <c r="F10" s="9" t="s">
        <v>4530</v>
      </c>
    </row>
    <row r="11" spans="1:6" x14ac:dyDescent="0.3">
      <c r="B11" s="9" t="s">
        <v>4879</v>
      </c>
      <c r="C11" s="9" t="s">
        <v>7522</v>
      </c>
      <c r="D11" s="9" t="s">
        <v>7523</v>
      </c>
      <c r="E11" s="9" t="s">
        <v>7524</v>
      </c>
      <c r="F11" s="9" t="s">
        <v>7525</v>
      </c>
    </row>
    <row r="12" spans="1:6" x14ac:dyDescent="0.3">
      <c r="B12" s="9" t="s">
        <v>4880</v>
      </c>
      <c r="C12" s="9" t="s">
        <v>1586</v>
      </c>
      <c r="D12" s="9" t="s">
        <v>7526</v>
      </c>
      <c r="E12" s="9" t="s">
        <v>1580</v>
      </c>
      <c r="F12" s="9" t="s">
        <v>4536</v>
      </c>
    </row>
    <row r="13" spans="1:6" x14ac:dyDescent="0.3">
      <c r="B13" s="9" t="s">
        <v>7527</v>
      </c>
      <c r="C13" s="9" t="s">
        <v>2088</v>
      </c>
      <c r="D13" s="9" t="s">
        <v>7528</v>
      </c>
      <c r="E13" s="9" t="s">
        <v>7529</v>
      </c>
      <c r="F13" s="9" t="s">
        <v>7530</v>
      </c>
    </row>
    <row r="14" spans="1:6" x14ac:dyDescent="0.3">
      <c r="B14" s="9" t="s">
        <v>4538</v>
      </c>
      <c r="C14" s="9" t="s">
        <v>1580</v>
      </c>
      <c r="D14" s="9" t="s">
        <v>4536</v>
      </c>
      <c r="E14" s="9" t="s">
        <v>1580</v>
      </c>
      <c r="F14" s="9" t="s">
        <v>4536</v>
      </c>
    </row>
    <row r="15" spans="1:6" x14ac:dyDescent="0.3">
      <c r="B15" s="23" t="s">
        <v>4539</v>
      </c>
      <c r="C15" s="24" t="s">
        <v>4523</v>
      </c>
      <c r="D15" s="24" t="s">
        <v>4523</v>
      </c>
      <c r="E15" s="24" t="s">
        <v>4523</v>
      </c>
      <c r="F15" s="24" t="s">
        <v>4523</v>
      </c>
    </row>
    <row r="16" spans="1:6" x14ac:dyDescent="0.3">
      <c r="B16" s="6" t="s">
        <v>4540</v>
      </c>
      <c r="C16" s="9" t="s">
        <v>7531</v>
      </c>
      <c r="D16" s="9" t="s">
        <v>7532</v>
      </c>
      <c r="E16" s="9" t="s">
        <v>7533</v>
      </c>
      <c r="F16" s="9" t="s">
        <v>5062</v>
      </c>
    </row>
    <row r="17" spans="2:6" x14ac:dyDescent="0.3">
      <c r="B17" s="6" t="s">
        <v>4543</v>
      </c>
      <c r="C17" s="9" t="s">
        <v>7534</v>
      </c>
      <c r="D17" s="9" t="s">
        <v>7535</v>
      </c>
      <c r="E17" s="9" t="s">
        <v>7536</v>
      </c>
      <c r="F17" s="9" t="s">
        <v>7537</v>
      </c>
    </row>
    <row r="18" spans="2:6" x14ac:dyDescent="0.3">
      <c r="B18" s="9" t="s">
        <v>4546</v>
      </c>
      <c r="C18" s="9" t="s">
        <v>7538</v>
      </c>
      <c r="D18" s="9" t="s">
        <v>7539</v>
      </c>
      <c r="E18" s="9" t="s">
        <v>7540</v>
      </c>
      <c r="F18" s="9" t="s">
        <v>7541</v>
      </c>
    </row>
    <row r="19" spans="2:6" x14ac:dyDescent="0.3">
      <c r="B19" s="9" t="s">
        <v>4547</v>
      </c>
      <c r="C19" s="9" t="s">
        <v>3598</v>
      </c>
      <c r="D19" s="9" t="s">
        <v>4681</v>
      </c>
      <c r="E19" s="9" t="s">
        <v>2031</v>
      </c>
      <c r="F19" s="9" t="s">
        <v>7542</v>
      </c>
    </row>
    <row r="20" spans="2:6" x14ac:dyDescent="0.3">
      <c r="B20" s="9" t="s">
        <v>4548</v>
      </c>
      <c r="C20" s="9" t="s">
        <v>1693</v>
      </c>
      <c r="D20" s="9" t="s">
        <v>7543</v>
      </c>
      <c r="E20" s="9" t="s">
        <v>1592</v>
      </c>
      <c r="F20" s="9" t="s">
        <v>5048</v>
      </c>
    </row>
    <row r="21" spans="2:6" x14ac:dyDescent="0.3">
      <c r="B21" s="6" t="s">
        <v>4549</v>
      </c>
      <c r="C21" s="9" t="s">
        <v>1760</v>
      </c>
      <c r="D21" s="9" t="s">
        <v>4659</v>
      </c>
      <c r="E21" s="9" t="s">
        <v>1751</v>
      </c>
      <c r="F21" s="9" t="s">
        <v>7544</v>
      </c>
    </row>
    <row r="22" spans="2:6" x14ac:dyDescent="0.3">
      <c r="B22" s="23" t="s">
        <v>4550</v>
      </c>
      <c r="C22" s="24" t="s">
        <v>4523</v>
      </c>
      <c r="D22" s="24" t="s">
        <v>4523</v>
      </c>
      <c r="E22" s="24" t="s">
        <v>4523</v>
      </c>
      <c r="F22" s="24" t="s">
        <v>4523</v>
      </c>
    </row>
    <row r="23" spans="2:6" x14ac:dyDescent="0.3">
      <c r="B23" s="6" t="s">
        <v>4551</v>
      </c>
      <c r="C23" s="9" t="s">
        <v>7545</v>
      </c>
      <c r="D23" s="9" t="s">
        <v>7546</v>
      </c>
      <c r="E23" s="9" t="s">
        <v>7547</v>
      </c>
      <c r="F23" s="9" t="s">
        <v>7548</v>
      </c>
    </row>
    <row r="24" spans="2:6" x14ac:dyDescent="0.3">
      <c r="B24" s="6" t="s">
        <v>4553</v>
      </c>
      <c r="C24" s="9" t="s">
        <v>7549</v>
      </c>
      <c r="D24" s="9" t="s">
        <v>7550</v>
      </c>
      <c r="E24" s="9" t="s">
        <v>7551</v>
      </c>
      <c r="F24" s="9" t="s">
        <v>7552</v>
      </c>
    </row>
    <row r="25" spans="2:6" x14ac:dyDescent="0.3">
      <c r="B25" s="6" t="s">
        <v>4898</v>
      </c>
      <c r="C25" s="9" t="s">
        <v>7553</v>
      </c>
      <c r="D25" s="9" t="s">
        <v>7554</v>
      </c>
      <c r="E25" s="9" t="s">
        <v>7555</v>
      </c>
      <c r="F25" s="9" t="s">
        <v>7556</v>
      </c>
    </row>
    <row r="26" spans="2:6" x14ac:dyDescent="0.3">
      <c r="B26" s="6" t="s">
        <v>4556</v>
      </c>
      <c r="C26" s="9" t="s">
        <v>7557</v>
      </c>
      <c r="D26" s="9" t="s">
        <v>4927</v>
      </c>
      <c r="E26" s="9" t="s">
        <v>7558</v>
      </c>
      <c r="F26" s="9" t="s">
        <v>7559</v>
      </c>
    </row>
    <row r="27" spans="2:6" x14ac:dyDescent="0.3">
      <c r="B27" s="23" t="s">
        <v>4558</v>
      </c>
      <c r="C27" s="24" t="s">
        <v>4523</v>
      </c>
      <c r="D27" s="24" t="s">
        <v>4523</v>
      </c>
      <c r="E27" s="24" t="s">
        <v>4523</v>
      </c>
      <c r="F27" s="24" t="s">
        <v>4523</v>
      </c>
    </row>
    <row r="28" spans="2:6" x14ac:dyDescent="0.3">
      <c r="B28" s="6" t="s">
        <v>4444</v>
      </c>
      <c r="C28" s="9" t="s">
        <v>7560</v>
      </c>
      <c r="D28" s="9" t="s">
        <v>4559</v>
      </c>
      <c r="E28" s="9" t="s">
        <v>7561</v>
      </c>
      <c r="F28" s="9" t="s">
        <v>4559</v>
      </c>
    </row>
    <row r="29" spans="2:6" x14ac:dyDescent="0.3">
      <c r="B29" s="6" t="s">
        <v>3288</v>
      </c>
      <c r="C29" s="9" t="s">
        <v>1579</v>
      </c>
      <c r="D29" s="9" t="s">
        <v>4559</v>
      </c>
      <c r="E29" s="9" t="s">
        <v>1683</v>
      </c>
      <c r="F29" s="9" t="s">
        <v>4559</v>
      </c>
    </row>
    <row r="30" spans="2:6" x14ac:dyDescent="0.3">
      <c r="B30" s="17" t="s">
        <v>4561</v>
      </c>
    </row>
  </sheetData>
  <mergeCells count="6">
    <mergeCell ref="B27:F27"/>
    <mergeCell ref="B4:B5"/>
    <mergeCell ref="C4:D4"/>
    <mergeCell ref="E4:F4"/>
    <mergeCell ref="B15:F15"/>
    <mergeCell ref="B22:F22"/>
  </mergeCells>
  <pageMargins left="0.7" right="0.7" top="0.75" bottom="0.75" header="0.3" footer="0.3"/>
  <pageSetup paperSize="9"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41"/>
  <sheetViews>
    <sheetView workbookViewId="0"/>
  </sheetViews>
  <sheetFormatPr baseColWidth="10" defaultRowHeight="14.4" x14ac:dyDescent="0.3"/>
  <cols>
    <col min="2" max="2" width="9.6640625" customWidth="1"/>
    <col min="3" max="3" width="89" customWidth="1"/>
    <col min="4" max="4" width="17" customWidth="1"/>
    <col min="5" max="5" width="22.6640625" customWidth="1"/>
    <col min="6" max="6" width="41.6640625" customWidth="1"/>
    <col min="7" max="7" width="60.6640625" customWidth="1"/>
    <col min="8" max="8" width="29.6640625" customWidth="1"/>
    <col min="9" max="9" width="35.6640625" customWidth="1"/>
  </cols>
  <sheetData>
    <row r="1" spans="1:9" x14ac:dyDescent="0.3">
      <c r="A1" s="2" t="str">
        <f>HYPERLINK("#'Auswahl Auswertungsmodul'!A1", "Zurück zum Start")</f>
        <v>Zurück zum Start</v>
      </c>
    </row>
    <row r="2" spans="1:9" x14ac:dyDescent="0.3">
      <c r="A2" s="2" t="str">
        <f>HYPERLINK("#'Auswahl PCI'!A1", "Zurück")</f>
        <v>Zurück</v>
      </c>
    </row>
    <row r="3" spans="1:9" x14ac:dyDescent="0.3">
      <c r="B3" s="7" t="s">
        <v>3053</v>
      </c>
    </row>
    <row r="4" spans="1:9" x14ac:dyDescent="0.3">
      <c r="B4" s="25" t="s">
        <v>35</v>
      </c>
      <c r="C4" s="25" t="s">
        <v>394</v>
      </c>
      <c r="D4" s="25" t="s">
        <v>1619</v>
      </c>
      <c r="E4" s="28" t="s">
        <v>1574</v>
      </c>
      <c r="F4" s="21" t="s">
        <v>1575</v>
      </c>
      <c r="G4" s="25" t="s">
        <v>1575</v>
      </c>
      <c r="H4" s="25" t="s">
        <v>1575</v>
      </c>
      <c r="I4" s="25" t="s">
        <v>1575</v>
      </c>
    </row>
    <row r="5" spans="1:9" x14ac:dyDescent="0.3">
      <c r="B5" s="22"/>
      <c r="C5" s="22"/>
      <c r="D5" s="22"/>
      <c r="E5" s="27"/>
      <c r="F5" s="8" t="s">
        <v>15</v>
      </c>
      <c r="G5" s="8" t="s">
        <v>17</v>
      </c>
      <c r="H5" s="8" t="s">
        <v>3007</v>
      </c>
      <c r="I5" s="8" t="s">
        <v>2910</v>
      </c>
    </row>
    <row r="6" spans="1:9" ht="25.2" x14ac:dyDescent="0.3">
      <c r="B6" s="6" t="s">
        <v>634</v>
      </c>
      <c r="C6" s="6" t="s">
        <v>635</v>
      </c>
      <c r="D6" s="6" t="s">
        <v>1621</v>
      </c>
      <c r="E6" s="9" t="s">
        <v>1751</v>
      </c>
      <c r="F6" s="9" t="s">
        <v>1752</v>
      </c>
      <c r="G6" s="9" t="s">
        <v>1223</v>
      </c>
      <c r="H6" s="9" t="s">
        <v>1223</v>
      </c>
      <c r="I6" s="9" t="s">
        <v>1914</v>
      </c>
    </row>
    <row r="7" spans="1:9" ht="25.2" x14ac:dyDescent="0.3">
      <c r="B7" s="6" t="s">
        <v>634</v>
      </c>
      <c r="C7" s="6" t="s">
        <v>635</v>
      </c>
      <c r="D7" s="6" t="s">
        <v>1626</v>
      </c>
      <c r="E7" s="9" t="s">
        <v>1739</v>
      </c>
      <c r="F7" s="9" t="s">
        <v>1740</v>
      </c>
      <c r="G7" s="9" t="s">
        <v>240</v>
      </c>
      <c r="H7" s="9" t="s">
        <v>1074</v>
      </c>
      <c r="I7" s="9" t="s">
        <v>240</v>
      </c>
    </row>
    <row r="8" spans="1:9" ht="25.2" x14ac:dyDescent="0.3">
      <c r="B8" s="6" t="s">
        <v>634</v>
      </c>
      <c r="C8" s="6" t="s">
        <v>635</v>
      </c>
      <c r="D8" s="6" t="s">
        <v>1631</v>
      </c>
      <c r="E8" s="9" t="s">
        <v>1611</v>
      </c>
      <c r="F8" s="9" t="s">
        <v>2103</v>
      </c>
      <c r="G8" s="9" t="s">
        <v>1096</v>
      </c>
      <c r="H8" s="9" t="s">
        <v>149</v>
      </c>
      <c r="I8" s="9" t="s">
        <v>1612</v>
      </c>
    </row>
    <row r="9" spans="1:9" ht="25.2" x14ac:dyDescent="0.3">
      <c r="B9" s="6" t="s">
        <v>636</v>
      </c>
      <c r="C9" s="6" t="s">
        <v>637</v>
      </c>
      <c r="D9" s="6" t="s">
        <v>1621</v>
      </c>
      <c r="E9" s="9" t="s">
        <v>1693</v>
      </c>
      <c r="F9" s="9" t="s">
        <v>249</v>
      </c>
      <c r="G9" s="9" t="s">
        <v>249</v>
      </c>
      <c r="H9" s="9" t="s">
        <v>249</v>
      </c>
      <c r="I9" s="9" t="s">
        <v>249</v>
      </c>
    </row>
    <row r="10" spans="1:9" ht="25.2" x14ac:dyDescent="0.3">
      <c r="B10" s="6" t="s">
        <v>636</v>
      </c>
      <c r="C10" s="6" t="s">
        <v>637</v>
      </c>
      <c r="D10" s="6" t="s">
        <v>1626</v>
      </c>
      <c r="E10" s="9" t="s">
        <v>1760</v>
      </c>
      <c r="F10" s="9" t="s">
        <v>166</v>
      </c>
      <c r="G10" s="9" t="s">
        <v>166</v>
      </c>
      <c r="H10" s="9" t="s">
        <v>166</v>
      </c>
      <c r="I10" s="9" t="s">
        <v>166</v>
      </c>
    </row>
    <row r="11" spans="1:9" ht="25.2" x14ac:dyDescent="0.3">
      <c r="B11" s="6" t="s">
        <v>636</v>
      </c>
      <c r="C11" s="6" t="s">
        <v>637</v>
      </c>
      <c r="D11" s="6" t="s">
        <v>1631</v>
      </c>
      <c r="E11" s="9" t="s">
        <v>1587</v>
      </c>
      <c r="F11" s="9" t="s">
        <v>87</v>
      </c>
      <c r="G11" s="9" t="s">
        <v>87</v>
      </c>
      <c r="H11" s="9" t="s">
        <v>87</v>
      </c>
      <c r="I11" s="9" t="s">
        <v>87</v>
      </c>
    </row>
    <row r="12" spans="1:9" ht="25.2" x14ac:dyDescent="0.3">
      <c r="B12" s="6" t="s">
        <v>638</v>
      </c>
      <c r="C12" s="6" t="s">
        <v>639</v>
      </c>
      <c r="D12" s="6" t="s">
        <v>1621</v>
      </c>
      <c r="E12" s="9" t="s">
        <v>1693</v>
      </c>
      <c r="F12" s="9" t="s">
        <v>3044</v>
      </c>
      <c r="G12" s="9" t="s">
        <v>1942</v>
      </c>
      <c r="H12" s="9" t="s">
        <v>249</v>
      </c>
      <c r="I12" s="9" t="s">
        <v>249</v>
      </c>
    </row>
    <row r="13" spans="1:9" ht="25.2" x14ac:dyDescent="0.3">
      <c r="B13" s="6" t="s">
        <v>638</v>
      </c>
      <c r="C13" s="6" t="s">
        <v>639</v>
      </c>
      <c r="D13" s="6" t="s">
        <v>1626</v>
      </c>
      <c r="E13" s="9" t="s">
        <v>1678</v>
      </c>
      <c r="F13" s="9" t="s">
        <v>3045</v>
      </c>
      <c r="G13" s="9" t="s">
        <v>1332</v>
      </c>
      <c r="H13" s="9" t="s">
        <v>202</v>
      </c>
      <c r="I13" s="9" t="s">
        <v>202</v>
      </c>
    </row>
    <row r="14" spans="1:9" ht="25.2" x14ac:dyDescent="0.3">
      <c r="B14" s="6" t="s">
        <v>638</v>
      </c>
      <c r="C14" s="6" t="s">
        <v>639</v>
      </c>
      <c r="D14" s="6" t="s">
        <v>1631</v>
      </c>
      <c r="E14" s="9" t="s">
        <v>1582</v>
      </c>
      <c r="F14" s="9" t="s">
        <v>1020</v>
      </c>
      <c r="G14" s="9" t="s">
        <v>68</v>
      </c>
      <c r="H14" s="9" t="s">
        <v>68</v>
      </c>
      <c r="I14" s="9" t="s">
        <v>68</v>
      </c>
    </row>
    <row r="15" spans="1:9" ht="25.2" x14ac:dyDescent="0.3">
      <c r="B15" s="6" t="s">
        <v>640</v>
      </c>
      <c r="C15" s="6" t="s">
        <v>641</v>
      </c>
      <c r="D15" s="6" t="s">
        <v>1621</v>
      </c>
      <c r="E15" s="9" t="s">
        <v>1756</v>
      </c>
      <c r="F15" s="9" t="s">
        <v>2512</v>
      </c>
      <c r="G15" s="9" t="s">
        <v>213</v>
      </c>
      <c r="H15" s="9" t="s">
        <v>213</v>
      </c>
      <c r="I15" s="9" t="s">
        <v>1229</v>
      </c>
    </row>
    <row r="16" spans="1:9" ht="25.2" x14ac:dyDescent="0.3">
      <c r="B16" s="6" t="s">
        <v>640</v>
      </c>
      <c r="C16" s="6" t="s">
        <v>641</v>
      </c>
      <c r="D16" s="6" t="s">
        <v>1626</v>
      </c>
      <c r="E16" s="9" t="s">
        <v>1751</v>
      </c>
      <c r="F16" s="9" t="s">
        <v>2513</v>
      </c>
      <c r="G16" s="9" t="s">
        <v>367</v>
      </c>
      <c r="H16" s="9" t="s">
        <v>367</v>
      </c>
      <c r="I16" s="9" t="s">
        <v>1085</v>
      </c>
    </row>
    <row r="17" spans="2:9" ht="25.2" x14ac:dyDescent="0.3">
      <c r="B17" s="6" t="s">
        <v>640</v>
      </c>
      <c r="C17" s="6" t="s">
        <v>641</v>
      </c>
      <c r="D17" s="6" t="s">
        <v>1631</v>
      </c>
      <c r="E17" s="9" t="s">
        <v>1584</v>
      </c>
      <c r="F17" s="9" t="s">
        <v>77</v>
      </c>
      <c r="G17" s="9" t="s">
        <v>77</v>
      </c>
      <c r="H17" s="9" t="s">
        <v>77</v>
      </c>
      <c r="I17" s="9" t="s">
        <v>1860</v>
      </c>
    </row>
    <row r="18" spans="2:9" ht="25.2" x14ac:dyDescent="0.3">
      <c r="B18" s="6" t="s">
        <v>642</v>
      </c>
      <c r="C18" s="6" t="s">
        <v>643</v>
      </c>
      <c r="D18" s="6" t="s">
        <v>1621</v>
      </c>
      <c r="E18" s="9" t="s">
        <v>1760</v>
      </c>
      <c r="F18" s="9" t="s">
        <v>166</v>
      </c>
      <c r="G18" s="9" t="s">
        <v>166</v>
      </c>
      <c r="H18" s="9" t="s">
        <v>166</v>
      </c>
      <c r="I18" s="9" t="s">
        <v>166</v>
      </c>
    </row>
    <row r="19" spans="2:9" ht="25.2" x14ac:dyDescent="0.3">
      <c r="B19" s="6" t="s">
        <v>642</v>
      </c>
      <c r="C19" s="6" t="s">
        <v>643</v>
      </c>
      <c r="D19" s="6" t="s">
        <v>1626</v>
      </c>
      <c r="E19" s="9" t="s">
        <v>1739</v>
      </c>
      <c r="F19" s="9" t="s">
        <v>240</v>
      </c>
      <c r="G19" s="9" t="s">
        <v>240</v>
      </c>
      <c r="H19" s="9" t="s">
        <v>240</v>
      </c>
      <c r="I19" s="9" t="s">
        <v>240</v>
      </c>
    </row>
    <row r="20" spans="2:9" ht="25.2" x14ac:dyDescent="0.3">
      <c r="B20" s="6" t="s">
        <v>642</v>
      </c>
      <c r="C20" s="6" t="s">
        <v>643</v>
      </c>
      <c r="D20" s="6" t="s">
        <v>1631</v>
      </c>
      <c r="E20" s="9" t="s">
        <v>1587</v>
      </c>
      <c r="F20" s="9" t="s">
        <v>87</v>
      </c>
      <c r="G20" s="9" t="s">
        <v>87</v>
      </c>
      <c r="H20" s="9" t="s">
        <v>87</v>
      </c>
      <c r="I20" s="9" t="s">
        <v>87</v>
      </c>
    </row>
    <row r="21" spans="2:9" ht="25.2" x14ac:dyDescent="0.3">
      <c r="B21" s="6" t="s">
        <v>644</v>
      </c>
      <c r="C21" s="6" t="s">
        <v>645</v>
      </c>
      <c r="D21" s="6" t="s">
        <v>1621</v>
      </c>
      <c r="E21" s="9" t="s">
        <v>1928</v>
      </c>
      <c r="F21" s="9" t="s">
        <v>1233</v>
      </c>
      <c r="G21" s="9" t="s">
        <v>647</v>
      </c>
      <c r="H21" s="9" t="s">
        <v>647</v>
      </c>
      <c r="I21" s="9" t="s">
        <v>1944</v>
      </c>
    </row>
    <row r="22" spans="2:9" ht="25.2" x14ac:dyDescent="0.3">
      <c r="B22" s="6" t="s">
        <v>644</v>
      </c>
      <c r="C22" s="6" t="s">
        <v>645</v>
      </c>
      <c r="D22" s="6" t="s">
        <v>1626</v>
      </c>
      <c r="E22" s="9" t="s">
        <v>1928</v>
      </c>
      <c r="F22" s="9" t="s">
        <v>1233</v>
      </c>
      <c r="G22" s="9" t="s">
        <v>647</v>
      </c>
      <c r="H22" s="9" t="s">
        <v>647</v>
      </c>
      <c r="I22" s="9" t="s">
        <v>1944</v>
      </c>
    </row>
    <row r="23" spans="2:9" ht="25.2" x14ac:dyDescent="0.3">
      <c r="B23" s="6" t="s">
        <v>644</v>
      </c>
      <c r="C23" s="6" t="s">
        <v>645</v>
      </c>
      <c r="D23" s="6" t="s">
        <v>1631</v>
      </c>
      <c r="E23" s="9" t="s">
        <v>1580</v>
      </c>
      <c r="F23" s="9" t="s">
        <v>51</v>
      </c>
      <c r="G23" s="9" t="s">
        <v>51</v>
      </c>
      <c r="H23" s="9" t="s">
        <v>51</v>
      </c>
      <c r="I23" s="9" t="s">
        <v>51</v>
      </c>
    </row>
    <row r="24" spans="2:9" ht="25.2" x14ac:dyDescent="0.3">
      <c r="B24" s="6" t="s">
        <v>648</v>
      </c>
      <c r="C24" s="6" t="s">
        <v>649</v>
      </c>
      <c r="D24" s="6" t="s">
        <v>1621</v>
      </c>
      <c r="E24" s="9" t="s">
        <v>1931</v>
      </c>
      <c r="F24" s="9" t="s">
        <v>3046</v>
      </c>
      <c r="G24" s="9" t="s">
        <v>3047</v>
      </c>
      <c r="H24" s="9" t="s">
        <v>651</v>
      </c>
      <c r="I24" s="9" t="s">
        <v>3048</v>
      </c>
    </row>
    <row r="25" spans="2:9" ht="25.2" x14ac:dyDescent="0.3">
      <c r="B25" s="6" t="s">
        <v>648</v>
      </c>
      <c r="C25" s="6" t="s">
        <v>649</v>
      </c>
      <c r="D25" s="6" t="s">
        <v>1626</v>
      </c>
      <c r="E25" s="9" t="s">
        <v>1935</v>
      </c>
      <c r="F25" s="9" t="s">
        <v>3049</v>
      </c>
      <c r="G25" s="9" t="s">
        <v>2521</v>
      </c>
      <c r="H25" s="9" t="s">
        <v>2520</v>
      </c>
      <c r="I25" s="9" t="s">
        <v>3050</v>
      </c>
    </row>
    <row r="26" spans="2:9" ht="25.2" x14ac:dyDescent="0.3">
      <c r="B26" s="6" t="s">
        <v>648</v>
      </c>
      <c r="C26" s="6" t="s">
        <v>649</v>
      </c>
      <c r="D26" s="6" t="s">
        <v>1631</v>
      </c>
      <c r="E26" s="9" t="s">
        <v>1582</v>
      </c>
      <c r="F26" s="9" t="s">
        <v>1071</v>
      </c>
      <c r="G26" s="9" t="s">
        <v>1070</v>
      </c>
      <c r="H26" s="9" t="s">
        <v>68</v>
      </c>
      <c r="I26" s="9" t="s">
        <v>68</v>
      </c>
    </row>
    <row r="27" spans="2:9" ht="25.2" x14ac:dyDescent="0.3">
      <c r="B27" s="6" t="s">
        <v>652</v>
      </c>
      <c r="C27" s="6" t="s">
        <v>653</v>
      </c>
      <c r="D27" s="6" t="s">
        <v>1621</v>
      </c>
      <c r="E27" s="9" t="s">
        <v>1939</v>
      </c>
      <c r="F27" s="9" t="s">
        <v>1277</v>
      </c>
      <c r="G27" s="9" t="s">
        <v>655</v>
      </c>
      <c r="H27" s="9" t="s">
        <v>655</v>
      </c>
      <c r="I27" s="9" t="s">
        <v>1277</v>
      </c>
    </row>
    <row r="28" spans="2:9" ht="25.2" x14ac:dyDescent="0.3">
      <c r="B28" s="6" t="s">
        <v>652</v>
      </c>
      <c r="C28" s="6" t="s">
        <v>653</v>
      </c>
      <c r="D28" s="6" t="s">
        <v>1626</v>
      </c>
      <c r="E28" s="9" t="s">
        <v>1756</v>
      </c>
      <c r="F28" s="9" t="s">
        <v>1943</v>
      </c>
      <c r="G28" s="9" t="s">
        <v>213</v>
      </c>
      <c r="H28" s="9" t="s">
        <v>213</v>
      </c>
      <c r="I28" s="9" t="s">
        <v>1943</v>
      </c>
    </row>
    <row r="29" spans="2:9" ht="25.2" x14ac:dyDescent="0.3">
      <c r="B29" s="6" t="s">
        <v>652</v>
      </c>
      <c r="C29" s="6" t="s">
        <v>653</v>
      </c>
      <c r="D29" s="6" t="s">
        <v>1631</v>
      </c>
      <c r="E29" s="9" t="s">
        <v>1587</v>
      </c>
      <c r="F29" s="9" t="s">
        <v>87</v>
      </c>
      <c r="G29" s="9" t="s">
        <v>87</v>
      </c>
      <c r="H29" s="9" t="s">
        <v>87</v>
      </c>
      <c r="I29" s="9" t="s">
        <v>87</v>
      </c>
    </row>
    <row r="30" spans="2:9" ht="25.2" x14ac:dyDescent="0.3">
      <c r="B30" s="6" t="s">
        <v>656</v>
      </c>
      <c r="C30" s="6" t="s">
        <v>657</v>
      </c>
      <c r="D30" s="6" t="s">
        <v>1621</v>
      </c>
      <c r="E30" s="9" t="s">
        <v>1693</v>
      </c>
      <c r="F30" s="9" t="s">
        <v>3051</v>
      </c>
      <c r="G30" s="9" t="s">
        <v>249</v>
      </c>
      <c r="H30" s="9" t="s">
        <v>249</v>
      </c>
      <c r="I30" s="9" t="s">
        <v>1942</v>
      </c>
    </row>
    <row r="31" spans="2:9" ht="25.2" x14ac:dyDescent="0.3">
      <c r="B31" s="6" t="s">
        <v>656</v>
      </c>
      <c r="C31" s="6" t="s">
        <v>657</v>
      </c>
      <c r="D31" s="6" t="s">
        <v>1626</v>
      </c>
      <c r="E31" s="9" t="s">
        <v>1705</v>
      </c>
      <c r="F31" s="9" t="s">
        <v>3052</v>
      </c>
      <c r="G31" s="9" t="s">
        <v>273</v>
      </c>
      <c r="H31" s="9" t="s">
        <v>273</v>
      </c>
      <c r="I31" s="9" t="s">
        <v>1328</v>
      </c>
    </row>
    <row r="32" spans="2:9" ht="25.2" x14ac:dyDescent="0.3">
      <c r="B32" s="6" t="s">
        <v>656</v>
      </c>
      <c r="C32" s="6" t="s">
        <v>657</v>
      </c>
      <c r="D32" s="6" t="s">
        <v>1631</v>
      </c>
      <c r="E32" s="9" t="s">
        <v>1683</v>
      </c>
      <c r="F32" s="9" t="s">
        <v>1007</v>
      </c>
      <c r="G32" s="9" t="s">
        <v>211</v>
      </c>
      <c r="H32" s="9" t="s">
        <v>211</v>
      </c>
      <c r="I32" s="9" t="s">
        <v>211</v>
      </c>
    </row>
    <row r="33" spans="2:9" ht="25.2" x14ac:dyDescent="0.3">
      <c r="B33" s="6" t="s">
        <v>658</v>
      </c>
      <c r="C33" s="6" t="s">
        <v>659</v>
      </c>
      <c r="D33" s="6" t="s">
        <v>1621</v>
      </c>
      <c r="E33" s="9" t="s">
        <v>1756</v>
      </c>
      <c r="F33" s="9" t="s">
        <v>213</v>
      </c>
      <c r="G33" s="9" t="s">
        <v>213</v>
      </c>
      <c r="H33" s="9" t="s">
        <v>213</v>
      </c>
      <c r="I33" s="9" t="s">
        <v>1229</v>
      </c>
    </row>
    <row r="34" spans="2:9" ht="25.2" x14ac:dyDescent="0.3">
      <c r="B34" s="6" t="s">
        <v>658</v>
      </c>
      <c r="C34" s="6" t="s">
        <v>659</v>
      </c>
      <c r="D34" s="6" t="s">
        <v>1626</v>
      </c>
      <c r="E34" s="9" t="s">
        <v>1853</v>
      </c>
      <c r="F34" s="9" t="s">
        <v>406</v>
      </c>
      <c r="G34" s="9" t="s">
        <v>406</v>
      </c>
      <c r="H34" s="9" t="s">
        <v>406</v>
      </c>
      <c r="I34" s="9" t="s">
        <v>1976</v>
      </c>
    </row>
    <row r="35" spans="2:9" ht="25.2" x14ac:dyDescent="0.3">
      <c r="B35" s="6" t="s">
        <v>658</v>
      </c>
      <c r="C35" s="6" t="s">
        <v>659</v>
      </c>
      <c r="D35" s="6" t="s">
        <v>1631</v>
      </c>
      <c r="E35" s="9" t="s">
        <v>1586</v>
      </c>
      <c r="F35" s="9" t="s">
        <v>83</v>
      </c>
      <c r="G35" s="9" t="s">
        <v>83</v>
      </c>
      <c r="H35" s="9" t="s">
        <v>83</v>
      </c>
      <c r="I35" s="9" t="s">
        <v>83</v>
      </c>
    </row>
    <row r="36" spans="2:9" ht="25.2" x14ac:dyDescent="0.3">
      <c r="B36" s="6" t="s">
        <v>660</v>
      </c>
      <c r="C36" s="6" t="s">
        <v>661</v>
      </c>
      <c r="D36" s="6" t="s">
        <v>1621</v>
      </c>
      <c r="E36" s="9" t="s">
        <v>1928</v>
      </c>
      <c r="F36" s="9" t="s">
        <v>1944</v>
      </c>
      <c r="G36" s="9" t="s">
        <v>1944</v>
      </c>
      <c r="H36" s="9" t="s">
        <v>647</v>
      </c>
      <c r="I36" s="9" t="s">
        <v>1944</v>
      </c>
    </row>
    <row r="37" spans="2:9" ht="25.2" x14ac:dyDescent="0.3">
      <c r="B37" s="6" t="s">
        <v>660</v>
      </c>
      <c r="C37" s="6" t="s">
        <v>661</v>
      </c>
      <c r="D37" s="6" t="s">
        <v>1626</v>
      </c>
      <c r="E37" s="9" t="s">
        <v>1945</v>
      </c>
      <c r="F37" s="9" t="s">
        <v>554</v>
      </c>
      <c r="G37" s="9" t="s">
        <v>554</v>
      </c>
      <c r="H37" s="9" t="s">
        <v>554</v>
      </c>
      <c r="I37" s="9" t="s">
        <v>1946</v>
      </c>
    </row>
    <row r="38" spans="2:9" ht="25.2" x14ac:dyDescent="0.3">
      <c r="B38" s="6" t="s">
        <v>660</v>
      </c>
      <c r="C38" s="6" t="s">
        <v>661</v>
      </c>
      <c r="D38" s="6" t="s">
        <v>1631</v>
      </c>
      <c r="E38" s="9" t="s">
        <v>1614</v>
      </c>
      <c r="F38" s="9" t="s">
        <v>1615</v>
      </c>
      <c r="G38" s="9" t="s">
        <v>1615</v>
      </c>
      <c r="H38" s="9" t="s">
        <v>156</v>
      </c>
      <c r="I38" s="9" t="s">
        <v>156</v>
      </c>
    </row>
    <row r="39" spans="2:9" ht="25.2" x14ac:dyDescent="0.3">
      <c r="B39" s="6" t="s">
        <v>662</v>
      </c>
      <c r="C39" s="6" t="s">
        <v>663</v>
      </c>
      <c r="D39" s="6" t="s">
        <v>1621</v>
      </c>
      <c r="E39" s="9" t="s">
        <v>1636</v>
      </c>
      <c r="F39" s="9" t="s">
        <v>665</v>
      </c>
      <c r="G39" s="9" t="s">
        <v>665</v>
      </c>
      <c r="H39" s="9" t="s">
        <v>1638</v>
      </c>
      <c r="I39" s="9" t="s">
        <v>665</v>
      </c>
    </row>
    <row r="40" spans="2:9" ht="25.2" x14ac:dyDescent="0.3">
      <c r="B40" s="6" t="s">
        <v>662</v>
      </c>
      <c r="C40" s="6" t="s">
        <v>663</v>
      </c>
      <c r="D40" s="6" t="s">
        <v>1626</v>
      </c>
      <c r="E40" s="9" t="s">
        <v>1643</v>
      </c>
      <c r="F40" s="9" t="s">
        <v>494</v>
      </c>
      <c r="G40" s="9" t="s">
        <v>494</v>
      </c>
      <c r="H40" s="9" t="s">
        <v>1297</v>
      </c>
      <c r="I40" s="9" t="s">
        <v>494</v>
      </c>
    </row>
    <row r="41" spans="2:9" ht="25.2" x14ac:dyDescent="0.3">
      <c r="B41" s="6" t="s">
        <v>662</v>
      </c>
      <c r="C41" s="6" t="s">
        <v>663</v>
      </c>
      <c r="D41" s="6" t="s">
        <v>1631</v>
      </c>
      <c r="E41" s="9" t="s">
        <v>1586</v>
      </c>
      <c r="F41" s="9" t="s">
        <v>83</v>
      </c>
      <c r="G41" s="9" t="s">
        <v>83</v>
      </c>
      <c r="H41" s="9" t="s">
        <v>83</v>
      </c>
      <c r="I41" s="9" t="s">
        <v>83</v>
      </c>
    </row>
  </sheetData>
  <mergeCells count="5">
    <mergeCell ref="B4:B5"/>
    <mergeCell ref="C4:C5"/>
    <mergeCell ref="D4:D5"/>
    <mergeCell ref="E4:E5"/>
    <mergeCell ref="F4:I4"/>
  </mergeCells>
  <pageMargins left="0.7" right="0.7" top="0.75" bottom="0.75" header="0.3" footer="0.3"/>
  <pageSetup paperSize="9" orientation="portrait" horizontalDpi="300" verticalDpi="300"/>
</worksheet>
</file>

<file path=xl/worksheets/sheet4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1-000000000000}">
  <dimension ref="A1:G12"/>
  <sheetViews>
    <sheetView workbookViewId="0"/>
  </sheetViews>
  <sheetFormatPr baseColWidth="10" defaultRowHeight="14.4" x14ac:dyDescent="0.3"/>
  <cols>
    <col min="2" max="2" width="9.6640625" customWidth="1"/>
    <col min="3" max="3" width="76.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TX-LTX'!A1", "Zurück")</f>
        <v>Zurück</v>
      </c>
    </row>
    <row r="3" spans="1:7" x14ac:dyDescent="0.3">
      <c r="B3" s="7" t="s">
        <v>3335</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544</v>
      </c>
      <c r="C6" s="6" t="s">
        <v>545</v>
      </c>
      <c r="D6" s="9" t="s">
        <v>87</v>
      </c>
      <c r="E6" s="9" t="s">
        <v>51</v>
      </c>
      <c r="F6" s="9" t="s">
        <v>87</v>
      </c>
      <c r="G6" s="9" t="s">
        <v>51</v>
      </c>
    </row>
    <row r="7" spans="1:7" ht="25.2" x14ac:dyDescent="0.3">
      <c r="B7" s="12" t="s">
        <v>546</v>
      </c>
      <c r="C7" s="12" t="s">
        <v>419</v>
      </c>
      <c r="D7" s="13" t="s">
        <v>87</v>
      </c>
      <c r="E7" s="13" t="s">
        <v>87</v>
      </c>
      <c r="F7" s="13" t="s">
        <v>87</v>
      </c>
      <c r="G7" s="13" t="s">
        <v>87</v>
      </c>
    </row>
    <row r="8" spans="1:7" ht="25.2" x14ac:dyDescent="0.3">
      <c r="B8" s="6" t="s">
        <v>547</v>
      </c>
      <c r="C8" s="6" t="s">
        <v>421</v>
      </c>
      <c r="D8" s="9" t="s">
        <v>83</v>
      </c>
      <c r="E8" s="9" t="s">
        <v>83</v>
      </c>
      <c r="F8" s="9" t="s">
        <v>83</v>
      </c>
      <c r="G8" s="9" t="s">
        <v>83</v>
      </c>
    </row>
    <row r="9" spans="1:7" ht="25.2" x14ac:dyDescent="0.3">
      <c r="B9" s="12" t="s">
        <v>548</v>
      </c>
      <c r="C9" s="12" t="s">
        <v>423</v>
      </c>
      <c r="D9" s="13" t="s">
        <v>83</v>
      </c>
      <c r="E9" s="13" t="s">
        <v>83</v>
      </c>
      <c r="F9" s="13" t="s">
        <v>83</v>
      </c>
      <c r="G9" s="13" t="s">
        <v>83</v>
      </c>
    </row>
    <row r="10" spans="1:7" ht="25.2" x14ac:dyDescent="0.3">
      <c r="B10" s="6" t="s">
        <v>549</v>
      </c>
      <c r="C10" s="6" t="s">
        <v>425</v>
      </c>
      <c r="D10" s="9" t="s">
        <v>51</v>
      </c>
      <c r="E10" s="9" t="s">
        <v>87</v>
      </c>
      <c r="F10" s="9" t="s">
        <v>51</v>
      </c>
      <c r="G10" s="9" t="s">
        <v>87</v>
      </c>
    </row>
    <row r="11" spans="1:7" ht="25.2" x14ac:dyDescent="0.3">
      <c r="B11" s="12" t="s">
        <v>550</v>
      </c>
      <c r="C11" s="12" t="s">
        <v>427</v>
      </c>
      <c r="D11" s="13" t="s">
        <v>87</v>
      </c>
      <c r="E11" s="13" t="s">
        <v>103</v>
      </c>
      <c r="F11" s="13" t="s">
        <v>87</v>
      </c>
      <c r="G11" s="13" t="s">
        <v>103</v>
      </c>
    </row>
    <row r="12" spans="1:7" ht="25.2" x14ac:dyDescent="0.3">
      <c r="B12" s="6" t="s">
        <v>551</v>
      </c>
      <c r="C12" s="6" t="s">
        <v>552</v>
      </c>
      <c r="D12" s="9" t="s">
        <v>68</v>
      </c>
      <c r="E12" s="9" t="s">
        <v>51</v>
      </c>
      <c r="F12" s="9" t="s">
        <v>68</v>
      </c>
      <c r="G12" s="9" t="s">
        <v>51</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4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1-000000000000}">
  <dimension ref="A1:G13"/>
  <sheetViews>
    <sheetView workbookViewId="0"/>
  </sheetViews>
  <sheetFormatPr baseColWidth="10" defaultRowHeight="14.4" x14ac:dyDescent="0.3"/>
  <cols>
    <col min="2" max="2" width="9.6640625" customWidth="1"/>
    <col min="3" max="3" width="68.441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TX-LTX'!A1", "Zurück")</f>
        <v>Zurück</v>
      </c>
    </row>
    <row r="3" spans="1:7" x14ac:dyDescent="0.3">
      <c r="B3" s="7" t="s">
        <v>3301</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122</v>
      </c>
      <c r="C7" s="6" t="s">
        <v>123</v>
      </c>
      <c r="D7" s="9" t="s">
        <v>51</v>
      </c>
      <c r="E7" s="9" t="s">
        <v>51</v>
      </c>
      <c r="F7" s="9" t="s">
        <v>51</v>
      </c>
      <c r="G7" s="9" t="s">
        <v>51</v>
      </c>
    </row>
    <row r="8" spans="1:7" x14ac:dyDescent="0.3">
      <c r="B8" s="23" t="s">
        <v>40</v>
      </c>
      <c r="C8" s="23"/>
      <c r="D8" s="29"/>
      <c r="E8" s="29"/>
      <c r="F8" s="29"/>
      <c r="G8" s="29"/>
    </row>
    <row r="9" spans="1:7" ht="25.2" x14ac:dyDescent="0.3">
      <c r="B9" s="6" t="s">
        <v>124</v>
      </c>
      <c r="C9" s="6" t="s">
        <v>42</v>
      </c>
      <c r="D9" s="9" t="s">
        <v>51</v>
      </c>
      <c r="E9" s="9" t="s">
        <v>51</v>
      </c>
      <c r="F9" s="9" t="s">
        <v>51</v>
      </c>
      <c r="G9" s="9" t="s">
        <v>51</v>
      </c>
    </row>
    <row r="10" spans="1:7" ht="25.2" x14ac:dyDescent="0.3">
      <c r="B10" s="6" t="s">
        <v>125</v>
      </c>
      <c r="C10" s="6" t="s">
        <v>46</v>
      </c>
      <c r="D10" s="9" t="s">
        <v>51</v>
      </c>
      <c r="E10" s="9" t="s">
        <v>51</v>
      </c>
      <c r="F10" s="9" t="s">
        <v>51</v>
      </c>
      <c r="G10" s="9" t="s">
        <v>51</v>
      </c>
    </row>
    <row r="11" spans="1:7" ht="25.2" x14ac:dyDescent="0.3">
      <c r="B11" s="6" t="s">
        <v>126</v>
      </c>
      <c r="C11" s="6" t="s">
        <v>64</v>
      </c>
      <c r="D11" s="9" t="s">
        <v>87</v>
      </c>
      <c r="E11" s="9" t="s">
        <v>44</v>
      </c>
      <c r="F11" s="9" t="s">
        <v>87</v>
      </c>
      <c r="G11" s="9" t="s">
        <v>44</v>
      </c>
    </row>
    <row r="12" spans="1:7" ht="25.2" x14ac:dyDescent="0.3">
      <c r="B12" s="6" t="s">
        <v>127</v>
      </c>
      <c r="C12" s="6" t="s">
        <v>66</v>
      </c>
      <c r="D12" s="9" t="s">
        <v>87</v>
      </c>
      <c r="E12" s="9" t="s">
        <v>211</v>
      </c>
      <c r="F12" s="9" t="s">
        <v>87</v>
      </c>
      <c r="G12" s="9" t="s">
        <v>211</v>
      </c>
    </row>
    <row r="13" spans="1:7" ht="25.2" x14ac:dyDescent="0.3">
      <c r="B13" s="6" t="s">
        <v>128</v>
      </c>
      <c r="C13" s="6" t="s">
        <v>70</v>
      </c>
      <c r="D13" s="9" t="s">
        <v>211</v>
      </c>
      <c r="E13" s="9" t="s">
        <v>68</v>
      </c>
      <c r="F13" s="9" t="s">
        <v>211</v>
      </c>
      <c r="G13" s="9" t="s">
        <v>68</v>
      </c>
    </row>
  </sheetData>
  <mergeCells count="6">
    <mergeCell ref="B8:G8"/>
    <mergeCell ref="B4:B5"/>
    <mergeCell ref="C4:C5"/>
    <mergeCell ref="D4:E4"/>
    <mergeCell ref="F4:G4"/>
    <mergeCell ref="B6:G6"/>
  </mergeCells>
  <pageMargins left="0.7" right="0.7" top="0.75" bottom="0.75" header="0.3" footer="0.3"/>
  <pageSetup paperSize="9" orientation="portrait" horizontalDpi="300" verticalDpi="300"/>
</worksheet>
</file>

<file path=xl/worksheets/sheet4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TX-LTX'!A1", "Zurück")</f>
        <v>Zurück</v>
      </c>
    </row>
  </sheetData>
  <pageMargins left="0.7" right="0.7" top="0.75" bottom="0.75" header="0.3" footer="0.3"/>
  <pageSetup paperSize="9" orientation="portrait" horizontalDpi="300" verticalDpi="300"/>
</worksheet>
</file>

<file path=xl/worksheets/sheet4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1-000000000000}">
  <dimension ref="A1:I7"/>
  <sheetViews>
    <sheetView workbookViewId="0"/>
  </sheetViews>
  <sheetFormatPr baseColWidth="10" defaultRowHeight="14.4" x14ac:dyDescent="0.3"/>
  <cols>
    <col min="2" max="2" width="9.6640625" customWidth="1"/>
    <col min="3" max="3" width="40.6640625" customWidth="1"/>
    <col min="4" max="4" width="35.6640625" customWidth="1"/>
    <col min="5" max="5" width="33.6640625" customWidth="1"/>
    <col min="6" max="6" width="20.6640625" customWidth="1"/>
    <col min="7" max="7" width="19.6640625" customWidth="1"/>
    <col min="8" max="8" width="31.6640625" customWidth="1"/>
    <col min="9" max="9" width="24.6640625" customWidth="1"/>
  </cols>
  <sheetData>
    <row r="1" spans="1:9" x14ac:dyDescent="0.3">
      <c r="A1" s="2" t="str">
        <f>HYPERLINK("#'Auswahl Auswertungsmodul'!A1", "Zurück zum Start")</f>
        <v>Zurück zum Start</v>
      </c>
    </row>
    <row r="2" spans="1:9" x14ac:dyDescent="0.3">
      <c r="A2" s="2" t="str">
        <f>HYPERLINK("#'Auswahl TX-LTX'!A1", "Zurück")</f>
        <v>Zurück</v>
      </c>
    </row>
    <row r="3" spans="1:9" x14ac:dyDescent="0.3">
      <c r="B3" s="7" t="s">
        <v>4434</v>
      </c>
    </row>
    <row r="4" spans="1:9" x14ac:dyDescent="0.3">
      <c r="B4" s="4" t="s">
        <v>35</v>
      </c>
      <c r="C4" s="4" t="s">
        <v>394</v>
      </c>
      <c r="D4" s="19" t="s">
        <v>4423</v>
      </c>
      <c r="E4" s="19" t="s">
        <v>4424</v>
      </c>
      <c r="F4" s="19" t="s">
        <v>4425</v>
      </c>
      <c r="G4" s="19" t="s">
        <v>4426</v>
      </c>
      <c r="H4" s="19" t="s">
        <v>4427</v>
      </c>
      <c r="I4" s="19" t="s">
        <v>4428</v>
      </c>
    </row>
    <row r="5" spans="1:9" x14ac:dyDescent="0.3">
      <c r="B5" s="6" t="s">
        <v>547</v>
      </c>
      <c r="C5" s="6" t="s">
        <v>421</v>
      </c>
      <c r="D5" s="9" t="s">
        <v>1582</v>
      </c>
      <c r="E5" s="9" t="s">
        <v>1580</v>
      </c>
      <c r="F5" s="9" t="s">
        <v>1580</v>
      </c>
      <c r="G5" s="9" t="s">
        <v>1580</v>
      </c>
      <c r="H5" s="9" t="s">
        <v>1580</v>
      </c>
      <c r="I5" s="9" t="s">
        <v>1580</v>
      </c>
    </row>
    <row r="6" spans="1:9" x14ac:dyDescent="0.3">
      <c r="B6" s="12" t="s">
        <v>548</v>
      </c>
      <c r="C6" s="12" t="s">
        <v>423</v>
      </c>
      <c r="D6" s="13" t="s">
        <v>1586</v>
      </c>
      <c r="E6" s="13" t="s">
        <v>1580</v>
      </c>
      <c r="F6" s="13" t="s">
        <v>1580</v>
      </c>
      <c r="G6" s="13" t="s">
        <v>1580</v>
      </c>
      <c r="H6" s="13" t="s">
        <v>1580</v>
      </c>
      <c r="I6" s="13" t="s">
        <v>1580</v>
      </c>
    </row>
    <row r="7" spans="1:9" x14ac:dyDescent="0.3">
      <c r="B7" s="6" t="s">
        <v>551</v>
      </c>
      <c r="C7" s="6" t="s">
        <v>552</v>
      </c>
      <c r="D7" s="9" t="s">
        <v>1587</v>
      </c>
      <c r="E7" s="9" t="s">
        <v>1587</v>
      </c>
      <c r="F7" s="9" t="s">
        <v>1580</v>
      </c>
      <c r="G7" s="9" t="s">
        <v>1580</v>
      </c>
      <c r="H7" s="9" t="s">
        <v>1580</v>
      </c>
      <c r="I7" s="9" t="s">
        <v>1580</v>
      </c>
    </row>
  </sheetData>
  <pageMargins left="0.7" right="0.7" top="0.75" bottom="0.75" header="0.3" footer="0.3"/>
  <pageSetup paperSize="9" orientation="portrait" horizontalDpi="300" verticalDpi="300"/>
</worksheet>
</file>

<file path=xl/worksheets/sheet4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1-000000000000}">
  <dimension ref="A1:K20"/>
  <sheetViews>
    <sheetView workbookViewId="0"/>
  </sheetViews>
  <sheetFormatPr baseColWidth="10" defaultRowHeight="14.4" x14ac:dyDescent="0.3"/>
  <cols>
    <col min="2" max="2" width="9.6640625" customWidth="1"/>
    <col min="3" max="3" width="65.886718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TX-LTX'!A1", "Zurück")</f>
        <v>Zurück</v>
      </c>
    </row>
    <row r="3" spans="1:11" x14ac:dyDescent="0.3">
      <c r="B3" s="7" t="s">
        <v>4493</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544</v>
      </c>
      <c r="C6" s="6" t="s">
        <v>545</v>
      </c>
      <c r="D6" s="6" t="s">
        <v>1621</v>
      </c>
      <c r="E6" s="9" t="s">
        <v>1580</v>
      </c>
      <c r="F6" s="9" t="s">
        <v>1580</v>
      </c>
      <c r="G6" s="9" t="s">
        <v>1580</v>
      </c>
      <c r="H6" s="9" t="s">
        <v>1580</v>
      </c>
      <c r="I6" s="9" t="s">
        <v>1580</v>
      </c>
      <c r="J6" s="9" t="s">
        <v>1580</v>
      </c>
      <c r="K6" s="9" t="s">
        <v>1580</v>
      </c>
    </row>
    <row r="7" spans="1:11" x14ac:dyDescent="0.3">
      <c r="B7" s="6" t="s">
        <v>544</v>
      </c>
      <c r="C7" s="6" t="s">
        <v>545</v>
      </c>
      <c r="D7" s="6" t="s">
        <v>4452</v>
      </c>
      <c r="E7" s="9" t="s">
        <v>1580</v>
      </c>
      <c r="F7" s="9" t="s">
        <v>1580</v>
      </c>
      <c r="G7" s="9" t="s">
        <v>1580</v>
      </c>
      <c r="H7" s="9" t="s">
        <v>1580</v>
      </c>
      <c r="I7" s="9" t="s">
        <v>1580</v>
      </c>
      <c r="J7" s="9" t="s">
        <v>1580</v>
      </c>
      <c r="K7" s="9" t="s">
        <v>1580</v>
      </c>
    </row>
    <row r="8" spans="1:11" x14ac:dyDescent="0.3">
      <c r="B8" s="6" t="s">
        <v>546</v>
      </c>
      <c r="C8" s="6" t="s">
        <v>419</v>
      </c>
      <c r="D8" s="6" t="s">
        <v>1621</v>
      </c>
      <c r="E8" s="9" t="s">
        <v>1580</v>
      </c>
      <c r="F8" s="9" t="s">
        <v>1580</v>
      </c>
      <c r="G8" s="9" t="s">
        <v>1580</v>
      </c>
      <c r="H8" s="9" t="s">
        <v>1580</v>
      </c>
      <c r="I8" s="9" t="s">
        <v>1580</v>
      </c>
      <c r="J8" s="9" t="s">
        <v>1580</v>
      </c>
      <c r="K8" s="9" t="s">
        <v>1580</v>
      </c>
    </row>
    <row r="9" spans="1:11" x14ac:dyDescent="0.3">
      <c r="B9" s="6" t="s">
        <v>546</v>
      </c>
      <c r="C9" s="6" t="s">
        <v>419</v>
      </c>
      <c r="D9" s="6" t="s">
        <v>4452</v>
      </c>
      <c r="E9" s="9" t="s">
        <v>1580</v>
      </c>
      <c r="F9" s="9" t="s">
        <v>1580</v>
      </c>
      <c r="G9" s="9" t="s">
        <v>1580</v>
      </c>
      <c r="H9" s="9" t="s">
        <v>1580</v>
      </c>
      <c r="I9" s="9" t="s">
        <v>1580</v>
      </c>
      <c r="J9" s="9" t="s">
        <v>1580</v>
      </c>
      <c r="K9" s="9" t="s">
        <v>1580</v>
      </c>
    </row>
    <row r="10" spans="1:11" x14ac:dyDescent="0.3">
      <c r="B10" s="6" t="s">
        <v>547</v>
      </c>
      <c r="C10" s="6" t="s">
        <v>421</v>
      </c>
      <c r="D10" s="6" t="s">
        <v>1621</v>
      </c>
      <c r="E10" s="9" t="s">
        <v>1580</v>
      </c>
      <c r="F10" s="9" t="s">
        <v>1580</v>
      </c>
      <c r="G10" s="9" t="s">
        <v>1580</v>
      </c>
      <c r="H10" s="9" t="s">
        <v>1580</v>
      </c>
      <c r="I10" s="9" t="s">
        <v>1580</v>
      </c>
      <c r="J10" s="9" t="s">
        <v>1580</v>
      </c>
      <c r="K10" s="9" t="s">
        <v>1587</v>
      </c>
    </row>
    <row r="11" spans="1:11" x14ac:dyDescent="0.3">
      <c r="B11" s="6" t="s">
        <v>547</v>
      </c>
      <c r="C11" s="6" t="s">
        <v>421</v>
      </c>
      <c r="D11" s="6" t="s">
        <v>4452</v>
      </c>
      <c r="E11" s="9" t="s">
        <v>1580</v>
      </c>
      <c r="F11" s="9" t="s">
        <v>1580</v>
      </c>
      <c r="G11" s="9" t="s">
        <v>1580</v>
      </c>
      <c r="H11" s="9" t="s">
        <v>1580</v>
      </c>
      <c r="I11" s="9" t="s">
        <v>1580</v>
      </c>
      <c r="J11" s="9" t="s">
        <v>1580</v>
      </c>
      <c r="K11" s="9" t="s">
        <v>1587</v>
      </c>
    </row>
    <row r="12" spans="1:11" x14ac:dyDescent="0.3">
      <c r="B12" s="6" t="s">
        <v>548</v>
      </c>
      <c r="C12" s="6" t="s">
        <v>423</v>
      </c>
      <c r="D12" s="6" t="s">
        <v>1621</v>
      </c>
      <c r="E12" s="9" t="s">
        <v>1580</v>
      </c>
      <c r="F12" s="9" t="s">
        <v>1580</v>
      </c>
      <c r="G12" s="9" t="s">
        <v>1580</v>
      </c>
      <c r="H12" s="9" t="s">
        <v>1580</v>
      </c>
      <c r="I12" s="9" t="s">
        <v>1580</v>
      </c>
      <c r="J12" s="9" t="s">
        <v>1580</v>
      </c>
      <c r="K12" s="9" t="s">
        <v>1580</v>
      </c>
    </row>
    <row r="13" spans="1:11" x14ac:dyDescent="0.3">
      <c r="B13" s="6" t="s">
        <v>548</v>
      </c>
      <c r="C13" s="6" t="s">
        <v>423</v>
      </c>
      <c r="D13" s="6" t="s">
        <v>4452</v>
      </c>
      <c r="E13" s="9" t="s">
        <v>1580</v>
      </c>
      <c r="F13" s="9" t="s">
        <v>1580</v>
      </c>
      <c r="G13" s="9" t="s">
        <v>1580</v>
      </c>
      <c r="H13" s="9" t="s">
        <v>1580</v>
      </c>
      <c r="I13" s="9" t="s">
        <v>1580</v>
      </c>
      <c r="J13" s="9" t="s">
        <v>1580</v>
      </c>
      <c r="K13" s="9" t="s">
        <v>1580</v>
      </c>
    </row>
    <row r="14" spans="1:11" x14ac:dyDescent="0.3">
      <c r="B14" s="6" t="s">
        <v>549</v>
      </c>
      <c r="C14" s="6" t="s">
        <v>425</v>
      </c>
      <c r="D14" s="6" t="s">
        <v>1621</v>
      </c>
      <c r="E14" s="9" t="s">
        <v>1580</v>
      </c>
      <c r="F14" s="9" t="s">
        <v>1580</v>
      </c>
      <c r="G14" s="9" t="s">
        <v>1580</v>
      </c>
      <c r="H14" s="9" t="s">
        <v>1580</v>
      </c>
      <c r="I14" s="9" t="s">
        <v>1580</v>
      </c>
      <c r="J14" s="9" t="s">
        <v>1580</v>
      </c>
      <c r="K14" s="9" t="s">
        <v>1580</v>
      </c>
    </row>
    <row r="15" spans="1:11" x14ac:dyDescent="0.3">
      <c r="B15" s="6" t="s">
        <v>549</v>
      </c>
      <c r="C15" s="6" t="s">
        <v>425</v>
      </c>
      <c r="D15" s="6" t="s">
        <v>4452</v>
      </c>
      <c r="E15" s="9" t="s">
        <v>1580</v>
      </c>
      <c r="F15" s="9" t="s">
        <v>1580</v>
      </c>
      <c r="G15" s="9" t="s">
        <v>1580</v>
      </c>
      <c r="H15" s="9" t="s">
        <v>1580</v>
      </c>
      <c r="I15" s="9" t="s">
        <v>1580</v>
      </c>
      <c r="J15" s="9" t="s">
        <v>1580</v>
      </c>
      <c r="K15" s="9" t="s">
        <v>1580</v>
      </c>
    </row>
    <row r="16" spans="1:11" x14ac:dyDescent="0.3">
      <c r="B16" s="6" t="s">
        <v>550</v>
      </c>
      <c r="C16" s="6" t="s">
        <v>427</v>
      </c>
      <c r="D16" s="6" t="s">
        <v>1621</v>
      </c>
      <c r="E16" s="9" t="s">
        <v>1580</v>
      </c>
      <c r="F16" s="9" t="s">
        <v>1580</v>
      </c>
      <c r="G16" s="9" t="s">
        <v>1580</v>
      </c>
      <c r="H16" s="9" t="s">
        <v>1580</v>
      </c>
      <c r="I16" s="9" t="s">
        <v>1580</v>
      </c>
      <c r="J16" s="9" t="s">
        <v>1580</v>
      </c>
      <c r="K16" s="9" t="s">
        <v>1580</v>
      </c>
    </row>
    <row r="17" spans="2:11" x14ac:dyDescent="0.3">
      <c r="B17" s="6" t="s">
        <v>550</v>
      </c>
      <c r="C17" s="6" t="s">
        <v>427</v>
      </c>
      <c r="D17" s="6" t="s">
        <v>4452</v>
      </c>
      <c r="E17" s="9" t="s">
        <v>1580</v>
      </c>
      <c r="F17" s="9" t="s">
        <v>1580</v>
      </c>
      <c r="G17" s="9" t="s">
        <v>1580</v>
      </c>
      <c r="H17" s="9" t="s">
        <v>1580</v>
      </c>
      <c r="I17" s="9" t="s">
        <v>1580</v>
      </c>
      <c r="J17" s="9" t="s">
        <v>1580</v>
      </c>
      <c r="K17" s="9" t="s">
        <v>1580</v>
      </c>
    </row>
    <row r="18" spans="2:11" x14ac:dyDescent="0.3">
      <c r="B18" s="6" t="s">
        <v>551</v>
      </c>
      <c r="C18" s="6" t="s">
        <v>552</v>
      </c>
      <c r="D18" s="6" t="s">
        <v>1621</v>
      </c>
      <c r="E18" s="9" t="s">
        <v>1580</v>
      </c>
      <c r="F18" s="9" t="s">
        <v>1580</v>
      </c>
      <c r="G18" s="9" t="s">
        <v>1580</v>
      </c>
      <c r="H18" s="9" t="s">
        <v>1580</v>
      </c>
      <c r="I18" s="9" t="s">
        <v>1580</v>
      </c>
      <c r="J18" s="9" t="s">
        <v>1580</v>
      </c>
      <c r="K18" s="9" t="s">
        <v>1580</v>
      </c>
    </row>
    <row r="19" spans="2:11" x14ac:dyDescent="0.3">
      <c r="B19" s="6" t="s">
        <v>551</v>
      </c>
      <c r="C19" s="6" t="s">
        <v>552</v>
      </c>
      <c r="D19" s="6" t="s">
        <v>4452</v>
      </c>
      <c r="E19" s="9" t="s">
        <v>1580</v>
      </c>
      <c r="F19" s="9" t="s">
        <v>1580</v>
      </c>
      <c r="G19" s="9" t="s">
        <v>1580</v>
      </c>
      <c r="H19" s="9" t="s">
        <v>1580</v>
      </c>
      <c r="I19" s="9" t="s">
        <v>1580</v>
      </c>
      <c r="J19" s="9" t="s">
        <v>1580</v>
      </c>
      <c r="K19" s="9" t="s">
        <v>1580</v>
      </c>
    </row>
    <row r="20" spans="2:11" x14ac:dyDescent="0.3">
      <c r="B20"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4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1-000000000000}">
  <dimension ref="A1:K20"/>
  <sheetViews>
    <sheetView workbookViewId="0"/>
  </sheetViews>
  <sheetFormatPr baseColWidth="10" defaultRowHeight="14.4" x14ac:dyDescent="0.3"/>
  <cols>
    <col min="2" max="2" width="9.6640625" customWidth="1"/>
    <col min="3" max="3" width="68.4414062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TX-LTX'!A1", "Zurück")</f>
        <v>Zurück</v>
      </c>
    </row>
    <row r="3" spans="1:11" x14ac:dyDescent="0.3">
      <c r="B3" s="7" t="s">
        <v>4463</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122</v>
      </c>
      <c r="C7" s="6" t="s">
        <v>123</v>
      </c>
      <c r="D7" s="6" t="s">
        <v>1621</v>
      </c>
      <c r="E7" s="9" t="s">
        <v>1580</v>
      </c>
      <c r="F7" s="9" t="s">
        <v>1580</v>
      </c>
      <c r="G7" s="9" t="s">
        <v>1580</v>
      </c>
      <c r="H7" s="9" t="s">
        <v>1580</v>
      </c>
      <c r="I7" s="9" t="s">
        <v>1580</v>
      </c>
      <c r="J7" s="9" t="s">
        <v>1580</v>
      </c>
      <c r="K7" s="9" t="s">
        <v>1580</v>
      </c>
    </row>
    <row r="8" spans="1:11" x14ac:dyDescent="0.3">
      <c r="B8" s="6" t="s">
        <v>122</v>
      </c>
      <c r="C8" s="6" t="s">
        <v>123</v>
      </c>
      <c r="D8" s="6" t="s">
        <v>4452</v>
      </c>
      <c r="E8" s="9" t="s">
        <v>1580</v>
      </c>
      <c r="F8" s="9" t="s">
        <v>1580</v>
      </c>
      <c r="G8" s="9" t="s">
        <v>1580</v>
      </c>
      <c r="H8" s="9" t="s">
        <v>1580</v>
      </c>
      <c r="I8" s="9" t="s">
        <v>1580</v>
      </c>
      <c r="J8" s="9" t="s">
        <v>1580</v>
      </c>
      <c r="K8" s="9" t="s">
        <v>1580</v>
      </c>
    </row>
    <row r="9" spans="1:11" x14ac:dyDescent="0.3">
      <c r="B9" s="23" t="s">
        <v>40</v>
      </c>
      <c r="C9" s="23"/>
      <c r="D9" s="23"/>
      <c r="E9" s="29"/>
      <c r="F9" s="29"/>
      <c r="G9" s="29"/>
      <c r="H9" s="29"/>
      <c r="I9" s="29"/>
      <c r="J9" s="29"/>
      <c r="K9" s="29"/>
    </row>
    <row r="10" spans="1:11" x14ac:dyDescent="0.3">
      <c r="B10" s="6" t="s">
        <v>124</v>
      </c>
      <c r="C10" s="6" t="s">
        <v>42</v>
      </c>
      <c r="D10" s="6" t="s">
        <v>1621</v>
      </c>
      <c r="E10" s="9" t="s">
        <v>1580</v>
      </c>
      <c r="F10" s="9" t="s">
        <v>1580</v>
      </c>
      <c r="G10" s="9" t="s">
        <v>1580</v>
      </c>
      <c r="H10" s="9" t="s">
        <v>1580</v>
      </c>
      <c r="I10" s="9" t="s">
        <v>1580</v>
      </c>
      <c r="J10" s="9" t="s">
        <v>1580</v>
      </c>
      <c r="K10" s="9" t="s">
        <v>1580</v>
      </c>
    </row>
    <row r="11" spans="1:11" x14ac:dyDescent="0.3">
      <c r="B11" s="6" t="s">
        <v>124</v>
      </c>
      <c r="C11" s="6" t="s">
        <v>42</v>
      </c>
      <c r="D11" s="6" t="s">
        <v>4452</v>
      </c>
      <c r="E11" s="9" t="s">
        <v>1580</v>
      </c>
      <c r="F11" s="9" t="s">
        <v>1580</v>
      </c>
      <c r="G11" s="9" t="s">
        <v>1580</v>
      </c>
      <c r="H11" s="9" t="s">
        <v>1580</v>
      </c>
      <c r="I11" s="9" t="s">
        <v>1580</v>
      </c>
      <c r="J11" s="9" t="s">
        <v>1580</v>
      </c>
      <c r="K11" s="9" t="s">
        <v>1580</v>
      </c>
    </row>
    <row r="12" spans="1:11" x14ac:dyDescent="0.3">
      <c r="B12" s="6" t="s">
        <v>125</v>
      </c>
      <c r="C12" s="6" t="s">
        <v>46</v>
      </c>
      <c r="D12" s="6" t="s">
        <v>1621</v>
      </c>
      <c r="E12" s="9" t="s">
        <v>1580</v>
      </c>
      <c r="F12" s="9" t="s">
        <v>1580</v>
      </c>
      <c r="G12" s="9" t="s">
        <v>1580</v>
      </c>
      <c r="H12" s="9" t="s">
        <v>1580</v>
      </c>
      <c r="I12" s="9" t="s">
        <v>1580</v>
      </c>
      <c r="J12" s="9" t="s">
        <v>1580</v>
      </c>
      <c r="K12" s="9" t="s">
        <v>1580</v>
      </c>
    </row>
    <row r="13" spans="1:11" x14ac:dyDescent="0.3">
      <c r="B13" s="6" t="s">
        <v>125</v>
      </c>
      <c r="C13" s="6" t="s">
        <v>46</v>
      </c>
      <c r="D13" s="6" t="s">
        <v>4452</v>
      </c>
      <c r="E13" s="9" t="s">
        <v>1580</v>
      </c>
      <c r="F13" s="9" t="s">
        <v>1580</v>
      </c>
      <c r="G13" s="9" t="s">
        <v>1580</v>
      </c>
      <c r="H13" s="9" t="s">
        <v>1580</v>
      </c>
      <c r="I13" s="9" t="s">
        <v>1580</v>
      </c>
      <c r="J13" s="9" t="s">
        <v>1580</v>
      </c>
      <c r="K13" s="9" t="s">
        <v>1580</v>
      </c>
    </row>
    <row r="14" spans="1:11" x14ac:dyDescent="0.3">
      <c r="B14" s="6" t="s">
        <v>126</v>
      </c>
      <c r="C14" s="6" t="s">
        <v>64</v>
      </c>
      <c r="D14" s="6" t="s">
        <v>1621</v>
      </c>
      <c r="E14" s="9" t="s">
        <v>1580</v>
      </c>
      <c r="F14" s="9" t="s">
        <v>1580</v>
      </c>
      <c r="G14" s="9" t="s">
        <v>1580</v>
      </c>
      <c r="H14" s="9" t="s">
        <v>1580</v>
      </c>
      <c r="I14" s="9" t="s">
        <v>1580</v>
      </c>
      <c r="J14" s="9" t="s">
        <v>1580</v>
      </c>
      <c r="K14" s="9" t="s">
        <v>1580</v>
      </c>
    </row>
    <row r="15" spans="1:11" x14ac:dyDescent="0.3">
      <c r="B15" s="6" t="s">
        <v>126</v>
      </c>
      <c r="C15" s="6" t="s">
        <v>64</v>
      </c>
      <c r="D15" s="6" t="s">
        <v>4452</v>
      </c>
      <c r="E15" s="9" t="s">
        <v>1580</v>
      </c>
      <c r="F15" s="9" t="s">
        <v>1580</v>
      </c>
      <c r="G15" s="9" t="s">
        <v>1580</v>
      </c>
      <c r="H15" s="9" t="s">
        <v>1580</v>
      </c>
      <c r="I15" s="9" t="s">
        <v>1580</v>
      </c>
      <c r="J15" s="9" t="s">
        <v>1580</v>
      </c>
      <c r="K15" s="9" t="s">
        <v>1580</v>
      </c>
    </row>
    <row r="16" spans="1:11" x14ac:dyDescent="0.3">
      <c r="B16" s="6" t="s">
        <v>127</v>
      </c>
      <c r="C16" s="6" t="s">
        <v>66</v>
      </c>
      <c r="D16" s="6" t="s">
        <v>1621</v>
      </c>
      <c r="E16" s="9" t="s">
        <v>1580</v>
      </c>
      <c r="F16" s="9" t="s">
        <v>1580</v>
      </c>
      <c r="G16" s="9" t="s">
        <v>1580</v>
      </c>
      <c r="H16" s="9" t="s">
        <v>1580</v>
      </c>
      <c r="I16" s="9" t="s">
        <v>1580</v>
      </c>
      <c r="J16" s="9" t="s">
        <v>1580</v>
      </c>
      <c r="K16" s="9" t="s">
        <v>1580</v>
      </c>
    </row>
    <row r="17" spans="2:11" x14ac:dyDescent="0.3">
      <c r="B17" s="6" t="s">
        <v>127</v>
      </c>
      <c r="C17" s="6" t="s">
        <v>66</v>
      </c>
      <c r="D17" s="6" t="s">
        <v>4452</v>
      </c>
      <c r="E17" s="9" t="s">
        <v>1580</v>
      </c>
      <c r="F17" s="9" t="s">
        <v>1580</v>
      </c>
      <c r="G17" s="9" t="s">
        <v>1580</v>
      </c>
      <c r="H17" s="9" t="s">
        <v>1580</v>
      </c>
      <c r="I17" s="9" t="s">
        <v>1580</v>
      </c>
      <c r="J17" s="9" t="s">
        <v>1580</v>
      </c>
      <c r="K17" s="9" t="s">
        <v>1580</v>
      </c>
    </row>
    <row r="18" spans="2:11" x14ac:dyDescent="0.3">
      <c r="B18" s="6" t="s">
        <v>128</v>
      </c>
      <c r="C18" s="6" t="s">
        <v>70</v>
      </c>
      <c r="D18" s="6" t="s">
        <v>1621</v>
      </c>
      <c r="E18" s="9" t="s">
        <v>1580</v>
      </c>
      <c r="F18" s="9" t="s">
        <v>1580</v>
      </c>
      <c r="G18" s="9" t="s">
        <v>1580</v>
      </c>
      <c r="H18" s="9" t="s">
        <v>1580</v>
      </c>
      <c r="I18" s="9" t="s">
        <v>1580</v>
      </c>
      <c r="J18" s="9" t="s">
        <v>1580</v>
      </c>
      <c r="K18" s="9" t="s">
        <v>1580</v>
      </c>
    </row>
    <row r="19" spans="2:11" x14ac:dyDescent="0.3">
      <c r="B19" s="6" t="s">
        <v>128</v>
      </c>
      <c r="C19" s="6" t="s">
        <v>70</v>
      </c>
      <c r="D19" s="6" t="s">
        <v>4452</v>
      </c>
      <c r="E19" s="9" t="s">
        <v>1580</v>
      </c>
      <c r="F19" s="9" t="s">
        <v>1580</v>
      </c>
      <c r="G19" s="9" t="s">
        <v>1580</v>
      </c>
      <c r="H19" s="9" t="s">
        <v>1580</v>
      </c>
      <c r="I19" s="9" t="s">
        <v>1580</v>
      </c>
      <c r="J19" s="9" t="s">
        <v>1580</v>
      </c>
      <c r="K19" s="9" t="s">
        <v>1580</v>
      </c>
    </row>
    <row r="20" spans="2:11" x14ac:dyDescent="0.3">
      <c r="B20" s="17" t="s">
        <v>968</v>
      </c>
    </row>
  </sheetData>
  <mergeCells count="6">
    <mergeCell ref="B9:K9"/>
    <mergeCell ref="B4:B5"/>
    <mergeCell ref="C4:C5"/>
    <mergeCell ref="D4:D5"/>
    <mergeCell ref="E4:K4"/>
    <mergeCell ref="B6:K6"/>
  </mergeCells>
  <pageMargins left="0.7" right="0.7" top="0.75" bottom="0.75" header="0.3" footer="0.3"/>
  <pageSetup paperSize="9" orientation="portrait" horizontalDpi="300" verticalDpi="300"/>
</worksheet>
</file>

<file path=xl/worksheets/sheet4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TX-LTX'!A1", "Zurück")</f>
        <v>Zurück</v>
      </c>
    </row>
  </sheetData>
  <pageMargins left="0.7" right="0.7" top="0.75" bottom="0.75" header="0.3" footer="0.3"/>
  <pageSetup paperSize="9" orientation="portrait" horizontalDpi="300" verticalDpi="300"/>
</worksheet>
</file>

<file path=xl/worksheets/sheet4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1-000000000000}">
  <dimension ref="A1:C39"/>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HYPERLINK("#'TX-LLS - K3_1_QI'!A1", "Qualitätsindikatoren: Übersicht über Auffälligkeiten und Qualitätssicherungsmaßnahmen gem. § 17 DeQS-RL")</f>
        <v>Qualitätsindikatoren: Übersicht über Auffälligkeiten und Qualitätssicherungsmaßnahmen gem. § 17 DeQS-RL</v>
      </c>
      <c r="C6" s="2" t="str">
        <f>HYPERLINK("#'TX-LLS - K3_1_QI'!A1", "K3_1_QI")</f>
        <v>K3_1_QI</v>
      </c>
    </row>
    <row r="7" spans="1:3" x14ac:dyDescent="0.3">
      <c r="B7" s="2" t="str">
        <f>HYPERLINK("#'TX-LLS - K3_1_AK'!A1", "Auffälligkeitskriterien: Übersicht über Auffälligkeiten und Qualitätssicherungsmaßnahmen gem. § 17 DeQS-RL")</f>
        <v>Auffälligkeitskriterien: Übersicht über Auffälligkeiten und Qualitätssicherungsmaßnahmen gem. § 17 DeQS-RL</v>
      </c>
      <c r="C7" s="2" t="str">
        <f>HYPERLINK("#'TX-LLS - K3_1_AK'!A1", "K3_1_AK")</f>
        <v>K3_1_AK</v>
      </c>
    </row>
    <row r="8" spans="1:3" x14ac:dyDescent="0.3">
      <c r="B8" s="2" t="str">
        <f>HYPERLINK("#'TX-LLS - K3_2_QI'!A1", "Qualitätsindikatoren: Auffälligkeiten und Bewertungen nach Abschluss des Stellungnahmeverfahrens (AJ 2024)")</f>
        <v>Qualitätsindikatoren: Auffälligkeiten und Bewertungen nach Abschluss des Stellungnahmeverfahrens (AJ 2024)</v>
      </c>
      <c r="C8" s="2" t="str">
        <f>HYPERLINK("#'TX-LLS - K3_2_QI'!A1", "K3_2_QI")</f>
        <v>K3_2_QI</v>
      </c>
    </row>
    <row r="9" spans="1:3" x14ac:dyDescent="0.3">
      <c r="B9" s="2" t="str">
        <f>HYPERLINK("#'TX-LLS - K3_2_AK'!A1", "Auffälligkeitskriterien: Auffälligkeiten und Bewertungen nach Abschluss des Stellungnahmeverfahrens (AJ 2024)")</f>
        <v>Auffälligkeitskriterien: Auffälligkeiten und Bewertungen nach Abschluss des Stellungnahmeverfahrens (AJ 2024)</v>
      </c>
      <c r="C9" s="2" t="str">
        <f>HYPERLINK("#'TX-LLS - K3_2_AK'!A1", "K3_2_AK")</f>
        <v>K3_2_AK</v>
      </c>
    </row>
    <row r="10" spans="1:3" x14ac:dyDescent="0.3">
      <c r="B10" s="2" t="str">
        <f>HYPERLINK("#'TX-LLS - K3_3_QI'!A1", "Qualitätsindikatoren: Wiederholte Auffälligkeiten (AJ 2024 und Vorjahre)")</f>
        <v>Qualitätsindikatoren: Wiederholte Auffälligkeiten (AJ 2024 und Vorjahre)</v>
      </c>
      <c r="C10" s="2" t="str">
        <f>HYPERLINK("#'TX-LLS - K3_3_QI'!A1", "K3_3_QI")</f>
        <v>K3_3_QI</v>
      </c>
    </row>
    <row r="11" spans="1:3" x14ac:dyDescent="0.3">
      <c r="B11" s="2" t="str">
        <f>HYPERLINK("#'TX-LLS - K3_3_AK'!A1", "Auffälligkeitskriterien: Wiederholte Auffälligkeiten (AJ 2024 und Vorjahre)")</f>
        <v>Auffälligkeitskriterien: Wiederholte Auffälligkeiten (AJ 2024 und Vorjahre)</v>
      </c>
      <c r="C11" s="2" t="str">
        <f>HYPERLINK("#'TX-LLS - K3_3_AK'!A1", "K3_3_AK")</f>
        <v>K3_3_AK</v>
      </c>
    </row>
    <row r="12" spans="1:3" x14ac:dyDescent="0.3">
      <c r="B12" s="2" t="str">
        <f>HYPERLINK("#'TX-LLS - K3_4_QI'!A1", "Qualitätsindikatoren: Mehrfache Auffälligkeiten bei Leistungserbringern (AJ 2024)")</f>
        <v>Qualitätsindikatoren: Mehrfache Auffälligkeiten bei Leistungserbringern (AJ 2024)</v>
      </c>
      <c r="C12" s="2" t="str">
        <f>HYPERLINK("#'TX-LLS - K3_4_QI'!A1", "K3_4_QI")</f>
        <v>K3_4_QI</v>
      </c>
    </row>
    <row r="13" spans="1:3" x14ac:dyDescent="0.3">
      <c r="B13" s="2" t="str">
        <f>HYPERLINK("#'TX-LLS - K3_4_AK'!A1", "Auffälligkeitskriterien: Mehrfache Auffälligkeiten bei Leistungserbringern (AJ 2024)")</f>
        <v>Auffälligkeitskriterien: Mehrfache Auffälligkeiten bei Leistungserbringern (AJ 2024)</v>
      </c>
      <c r="C13" s="2" t="str">
        <f>HYPERLINK("#'TX-LLS - K3_4_AK'!A1", "K3_4_AK")</f>
        <v>K3_4_AK</v>
      </c>
    </row>
    <row r="14" spans="1:3" x14ac:dyDescent="0.3">
      <c r="B14" s="2" t="str">
        <f>HYPERLINK("#'TX-LLS - K3_5_QI'!A1", "Auffälligkeiten und Stellungnahmeverfahren nach Fallzahl pro Qualitätsindikator (AJ 2024)")</f>
        <v>Auffälligkeiten und Stellungnahmeverfahren nach Fallzahl pro Qualitätsindikator (AJ 2024)</v>
      </c>
      <c r="C14" s="2" t="str">
        <f>HYPERLINK("#'TX-LLS - K3_5_QI'!A1", "K3_5_QI")</f>
        <v>K3_5_QI</v>
      </c>
    </row>
    <row r="15" spans="1:3" x14ac:dyDescent="0.3">
      <c r="B15" s="2" t="str">
        <f>HYPERLINK("#'TX-LLS - A_1_QI'!A1", "Qualitätsindikatoren: Art der Auffälligkeit (AJ 2024)")</f>
        <v>Qualitätsindikatoren: Art der Auffälligkeit (AJ 2024)</v>
      </c>
      <c r="C15" s="2" t="str">
        <f>HYPERLINK("#'TX-LLS - A_1_QI'!A1", "A_1_QI")</f>
        <v>A_1_QI</v>
      </c>
    </row>
    <row r="16" spans="1:3" x14ac:dyDescent="0.3">
      <c r="B16" s="2" t="str">
        <f>HYPERLINK("#'TX-LLS - A_1_AK'!A1", "Auffälligkeitskriterien: Art der Auffälligkeit (AJ 2024)")</f>
        <v>Auffälligkeitskriterien: Art der Auffälligkeit (AJ 2024)</v>
      </c>
      <c r="C16" s="2" t="str">
        <f>HYPERLINK("#'TX-LLS - A_1_AK'!A1", "A_1_AK")</f>
        <v>A_1_AK</v>
      </c>
    </row>
    <row r="17" spans="2:3" x14ac:dyDescent="0.3">
      <c r="B17" s="2" t="str">
        <f>HYPERLINK("#'TX-LLS - A_2_QI_a'!A1", "Qualitätsindikatoren: Stellungnahmeverfahren (AJ 2024)")</f>
        <v>Qualitätsindikatoren: Stellungnahmeverfahren (AJ 2024)</v>
      </c>
      <c r="C17" s="2" t="str">
        <f>HYPERLINK("#'TX-LLS - A_2_QI_a'!A1", "A_2_QI_a")</f>
        <v>A_2_QI_a</v>
      </c>
    </row>
    <row r="18" spans="2:3" x14ac:dyDescent="0.3">
      <c r="B18" s="2" t="str">
        <f>HYPERLINK("#'TX-LLS - A_2_AK_a'!A1", "Auffälligkeitskriterien: Stellungnahmeverfahren (AJ 2024)")</f>
        <v>Auffälligkeitskriterien: Stellungnahmeverfahren (AJ 2024)</v>
      </c>
      <c r="C18" s="2" t="str">
        <f>HYPERLINK("#'TX-LLS - A_2_AK_a'!A1", "A_2_AK_a")</f>
        <v>A_2_AK_a</v>
      </c>
    </row>
    <row r="19" spans="2:3" x14ac:dyDescent="0.3">
      <c r="B19" s="2" t="str">
        <f>HYPERLINK("#'TX-LLS - A_2_QI_b'!A1", "Qualitätsindikatoren: Freitextkommentare zur Nicht-Einleitung von Stellungnahmeverfahren (AJ 2024)")</f>
        <v>Qualitätsindikatoren: Freitextkommentare zur Nicht-Einleitung von Stellungnahmeverfahren (AJ 2024)</v>
      </c>
      <c r="C19" s="2" t="str">
        <f>HYPERLINK("#'TX-LLS - A_2_QI_b'!A1", "A_2_QI_b")</f>
        <v>A_2_QI_b</v>
      </c>
    </row>
    <row r="20" spans="2:3" x14ac:dyDescent="0.3">
      <c r="B20" s="2" t="str">
        <f>HYPERLINK("#'TX-LLS - A_2_AK_b'!A1", "Auffälligkeitskriterien: Freitextkommentare zur Nicht-Einleitung von Stellungnahmeverfahren (AJ 2024)")</f>
        <v>Auffälligkeitskriterien: Freitextkommentare zur Nicht-Einleitung von Stellungnahmeverfahren (AJ 2024)</v>
      </c>
      <c r="C20" s="2" t="str">
        <f>HYPERLINK("#'TX-LLS - A_2_AK_b'!A1", "A_2_AK_b")</f>
        <v>A_2_AK_b</v>
      </c>
    </row>
    <row r="21" spans="2:3" x14ac:dyDescent="0.3">
      <c r="B21" s="2" t="str">
        <f>HYPERLINK("#'TX-LLS - A_3_AK_a'!A1", "Auffälligkeitskriterien: Bewertung der qualitativ auffälligen Ergebnisse (AJ 2024)")</f>
        <v>Auffälligkeitskriterien: Bewertung der qualitativ auffälligen Ergebnisse (AJ 2024)</v>
      </c>
      <c r="C21" s="2" t="str">
        <f>HYPERLINK("#'TX-LLS - A_3_AK_a'!A1", "A_3_AK_a")</f>
        <v>A_3_AK_a</v>
      </c>
    </row>
    <row r="22" spans="2:3" x14ac:dyDescent="0.3">
      <c r="B22" s="2" t="str">
        <f>HYPERLINK("#'TX-LLS - A_3_AK_b'!A1", "Auffälligkeitskriterien: Freitextkommentare zur Bewertung der qualitativ auffälligen Ergebnisse (AJ 2024)")</f>
        <v>Auffälligkeitskriterien: Freitextkommentare zur Bewertung der qualitativ auffälligen Ergebnisse (AJ 2024)</v>
      </c>
      <c r="C22" s="2" t="str">
        <f>HYPERLINK("#'TX-LLS - A_3_AK_b'!A1", "A_3_AK_b")</f>
        <v>A_3_AK_b</v>
      </c>
    </row>
    <row r="23" spans="2:3" x14ac:dyDescent="0.3">
      <c r="B23" s="2" t="str">
        <f>HYPERLINK("#'TX-LLS - A_4_QI_a'!A1", "Qualitätsindikatoren: Bewertung der qualitativ auffälligen Ergebnisse (AJ 2024)")</f>
        <v>Qualitätsindikatoren: Bewertung der qualitativ auffälligen Ergebnisse (AJ 2024)</v>
      </c>
      <c r="C23" s="2" t="str">
        <f>HYPERLINK("#'TX-LLS - A_4_QI_a'!A1", "A_4_QI_a")</f>
        <v>A_4_QI_a</v>
      </c>
    </row>
    <row r="24" spans="2:3" x14ac:dyDescent="0.3">
      <c r="B24" s="2" t="str">
        <f>HYPERLINK("#'TX-LLS - A_4_QI_b'!A1", "Qualitätsindikatoren: Freitextkommentare zur Bewertung der qualitativ auffälligen Ergebnisse (AJ 2024)")</f>
        <v>Qualitätsindikatoren: Freitextkommentare zur Bewertung der qualitativ auffälligen Ergebnisse (AJ 2024)</v>
      </c>
      <c r="C24" s="2" t="str">
        <f>HYPERLINK("#'TX-LLS - A_4_QI_b'!A1", "A_4_QI_b")</f>
        <v>A_4_QI_b</v>
      </c>
    </row>
    <row r="25" spans="2:3" x14ac:dyDescent="0.3">
      <c r="B25" s="2" t="str">
        <f>HYPERLINK("#'TX-LLS - A_5_AK_a'!A1", "Auffälligkeitskriterien: Bewertung der qualitativ unauffälligen Ergebnisse (AJ 2024)")</f>
        <v>Auffälligkeitskriterien: Bewertung der qualitativ unauffälligen Ergebnisse (AJ 2024)</v>
      </c>
      <c r="C25" s="2" t="str">
        <f>HYPERLINK("#'TX-LLS - A_5_AK_a'!A1", "A_5_AK_a")</f>
        <v>A_5_AK_a</v>
      </c>
    </row>
    <row r="26" spans="2:3" x14ac:dyDescent="0.3">
      <c r="B26" s="2" t="str">
        <f>HYPERLINK("#'TX-LLS - A_5_AK_b'!A1", "Auffälligkeitskriterien: Freitextkommentare zur Bewertung der qualitativ unauffälligen Ergebnisse (AJ 2024)")</f>
        <v>Auffälligkeitskriterien: Freitextkommentare zur Bewertung der qualitativ unauffälligen Ergebnisse (AJ 2024)</v>
      </c>
      <c r="C26" s="2" t="str">
        <f>HYPERLINK("#'TX-LLS - A_5_AK_b'!A1", "A_5_AK_b")</f>
        <v>A_5_AK_b</v>
      </c>
    </row>
    <row r="27" spans="2:3" x14ac:dyDescent="0.3">
      <c r="B27" s="2" t="str">
        <f>HYPERLINK("#'TX-LLS - A_6_QI_a'!A1", "Qualitätsindikatoren: Bewertung der qualitativ unauffälligen Ergebnisse (AJ 2024)")</f>
        <v>Qualitätsindikatoren: Bewertung der qualitativ unauffälligen Ergebnisse (AJ 2024)</v>
      </c>
      <c r="C27" s="2" t="str">
        <f>HYPERLINK("#'TX-LLS - A_6_QI_a'!A1", "A_6_QI_a")</f>
        <v>A_6_QI_a</v>
      </c>
    </row>
    <row r="28" spans="2:3" x14ac:dyDescent="0.3">
      <c r="B28" s="2" t="str">
        <f>HYPERLINK("#'TX-LLS - A_6_QI_b'!A1", "Qualitätsindikatoren: Freitextkommentare zur Bewertung der qualitativ unauffälligen Ergebnisse (AJ 2024)")</f>
        <v>Qualitätsindikatoren: Freitextkommentare zur Bewertung der qualitativ unauffälligen Ergebnisse (AJ 2024)</v>
      </c>
      <c r="C28" s="2" t="str">
        <f>HYPERLINK("#'TX-LLS - A_6_QI_b'!A1", "A_6_QI_b")</f>
        <v>A_6_QI_b</v>
      </c>
    </row>
    <row r="29" spans="2:3" x14ac:dyDescent="0.3">
      <c r="B29" s="2" t="str">
        <f>HYPERLINK("#'TX-LLS - A_7_AK_a'!A1", "Auffälligkeitskriterien: Bewertung der  Ergebnisse als Sonstiges (AJ 2024)")</f>
        <v>Auffälligkeitskriterien: Bewertung der  Ergebnisse als Sonstiges (AJ 2024)</v>
      </c>
      <c r="C29" s="2" t="str">
        <f>HYPERLINK("#'TX-LLS - A_7_AK_a'!A1", "A_7_AK_a")</f>
        <v>A_7_AK_a</v>
      </c>
    </row>
    <row r="30" spans="2:3" x14ac:dyDescent="0.3">
      <c r="B30" s="2" t="str">
        <f>HYPERLINK("#'TX-LLS - A_7_AK_b'!A1", "Auffälligkeitskriterien: Freitextkommentare zur Bewertung der Ergebnisse als Sonstiges (AJ 2024)")</f>
        <v>Auffälligkeitskriterien: Freitextkommentare zur Bewertung der Ergebnisse als Sonstiges (AJ 2024)</v>
      </c>
      <c r="C30" s="2" t="str">
        <f>HYPERLINK("#'TX-LLS - A_7_AK_b'!A1", "A_7_AK_b")</f>
        <v>A_7_AK_b</v>
      </c>
    </row>
    <row r="31" spans="2:3" x14ac:dyDescent="0.3">
      <c r="B31" s="2" t="str">
        <f>HYPERLINK("#'TX-LLS - A_8_QI_a'!A1", "Qualitätsindikatoren: Bewertung der Ergebnisse als Dokumentationsfehler oder Sonstiges (AJ 2024)")</f>
        <v>Qualitätsindikatoren: Bewertung der Ergebnisse als Dokumentationsfehler oder Sonstiges (AJ 2024)</v>
      </c>
      <c r="C31" s="2" t="str">
        <f>HYPERLINK("#'TX-LLS - A_8_QI_a'!A1", "A_8_QI_a")</f>
        <v>A_8_QI_a</v>
      </c>
    </row>
    <row r="32" spans="2:3" x14ac:dyDescent="0.3">
      <c r="B32" s="2" t="str">
        <f>HYPERLINK("#'TX-LLS - A_8_QI_b'!A1", "Qualitätsindikatoren: Freitextkommentare zur Bewertung der Ergebnisse als Dokumentationsfehler oder Sonstiges (AJ 2024)")</f>
        <v>Qualitätsindikatoren: Freitextkommentare zur Bewertung der Ergebnisse als Dokumentationsfehler oder Sonstiges (AJ 2024)</v>
      </c>
      <c r="C32" s="2" t="str">
        <f>HYPERLINK("#'TX-LLS - A_8_QI_b'!A1", "A_8_QI_b")</f>
        <v>A_8_QI_b</v>
      </c>
    </row>
    <row r="33" spans="2:3" x14ac:dyDescent="0.3">
      <c r="B33" s="2" t="str">
        <f>HYPERLINK("#'TX-LLS - A_9_QI'!A1", "Qualitätsindikatoren: Initiierung Maßnahmenstufe 1 und 2 (AJ 2024)")</f>
        <v>Qualitätsindikatoren: Initiierung Maßnahmenstufe 1 und 2 (AJ 2024)</v>
      </c>
      <c r="C33" s="2" t="str">
        <f>HYPERLINK("#'TX-LLS - A_9_QI'!A1", "A_9_QI")</f>
        <v>A_9_QI</v>
      </c>
    </row>
    <row r="34" spans="2:3" x14ac:dyDescent="0.3">
      <c r="B34" s="2" t="str">
        <f>HYPERLINK("#'TX-LLS - A_9_AK'!A1", "Auffälligkeitskriterien: Initiierung Maßnahmenstufe 1 und 2 (AJ 2024)")</f>
        <v>Auffälligkeitskriterien: Initiierung Maßnahmenstufe 1 und 2 (AJ 2024)</v>
      </c>
      <c r="C34" s="2" t="str">
        <f>HYPERLINK("#'TX-LLS - A_9_AK'!A1", "A_9_AK")</f>
        <v>A_9_AK</v>
      </c>
    </row>
    <row r="35" spans="2:3" x14ac:dyDescent="0.3">
      <c r="B35" s="2" t="str">
        <f>HYPERLINK("#'TX-LLS - A_11_QI_AK'!A1", "Qualitätsindikatoren und Auffälligkeitskriterien: Best Practice (AJ 2024)")</f>
        <v>Qualitätsindikatoren und Auffälligkeitskriterien: Best Practice (AJ 2024)</v>
      </c>
      <c r="C35" s="2" t="str">
        <f>HYPERLINK("#'TX-LLS - A_11_QI_AK'!A1", "A_11_QI_AK")</f>
        <v>A_11_QI_AK</v>
      </c>
    </row>
    <row r="36" spans="2:3" x14ac:dyDescent="0.3">
      <c r="B36" s="2" t="str">
        <f>HYPERLINK("#'TX-LLS - A_12_QI'!A1", "Darstellung des Verlaufs der Bewertung (AJ 2024)")</f>
        <v>Darstellung des Verlaufs der Bewertung (AJ 2024)</v>
      </c>
      <c r="C36" s="2" t="str">
        <f>HYPERLINK("#'TX-LLS - A_12_QI'!A1", "A_12_QI")</f>
        <v>A_12_QI</v>
      </c>
    </row>
    <row r="37" spans="2:3" x14ac:dyDescent="0.3">
      <c r="B37" s="2" t="str">
        <f>HYPERLINK("#'TX-LLS - A_13_QI'!A1", "Qualitätsindikatoren: Art der Maßnahme in Maßnahmenstufe 1 (AJ 2023 und 2024)")</f>
        <v>Qualitätsindikatoren: Art der Maßnahme in Maßnahmenstufe 1 (AJ 2023 und 2024)</v>
      </c>
      <c r="C37" s="2" t="str">
        <f>HYPERLINK("#'TX-LLS - A_13_QI'!A1", "A_13_QI")</f>
        <v>A_13_QI</v>
      </c>
    </row>
    <row r="38" spans="2:3" x14ac:dyDescent="0.3">
      <c r="B38" s="2" t="str">
        <f>HYPERLINK("#'TX-LLS - A_13_AK'!A1", "Auffälligkeitskriterien: Art der Maßnahme in Maßnahmenstufe 1 (AJ 2023 und 2024)")</f>
        <v>Auffälligkeitskriterien: Art der Maßnahme in Maßnahmenstufe 1 (AJ 2023 und 2024)</v>
      </c>
      <c r="C38" s="2" t="str">
        <f>HYPERLINK("#'TX-LLS - A_13_AK'!A1", "A_13_AK")</f>
        <v>A_13_AK</v>
      </c>
    </row>
    <row r="39" spans="2:3" x14ac:dyDescent="0.3">
      <c r="B39" s="2" t="str">
        <f>HYPERLINK("#'TX-LLS - A_14_QI_AK'!A1", "Qualitätsindikatoren und Auffälligkeitskriterien: Freitextkommentare zu Maßnahmenstufe 2 (AJ 2024)")</f>
        <v>Qualitätsindikatoren und Auffälligkeitskriterien: Freitextkommentare zu Maßnahmenstufe 2 (AJ 2024)</v>
      </c>
      <c r="C39" s="2" t="str">
        <f>HYPERLINK("#'TX-LLS - A_14_QI_AK'!A1", "A_14_QI_AK")</f>
        <v>A_14_QI_AK</v>
      </c>
    </row>
  </sheetData>
  <pageMargins left="0.7" right="0.7" top="0.75" bottom="0.75" header="0.3" footer="0.3"/>
  <pageSetup paperSize="9" orientation="portrait" horizontalDpi="300" verticalDpi="300"/>
</worksheet>
</file>

<file path=xl/worksheets/sheet4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1-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TX-LLS'!A1", "Zurück")</f>
        <v>Zurück</v>
      </c>
    </row>
    <row r="3" spans="1:6" x14ac:dyDescent="0.3">
      <c r="B3" s="7" t="s">
        <v>4995</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1739</v>
      </c>
      <c r="D6" s="9" t="s">
        <v>3429</v>
      </c>
      <c r="E6" s="9" t="s">
        <v>1658</v>
      </c>
      <c r="F6" s="9" t="s">
        <v>3429</v>
      </c>
    </row>
    <row r="7" spans="1:6" x14ac:dyDescent="0.3">
      <c r="B7" s="10" t="s">
        <v>4873</v>
      </c>
      <c r="C7" s="9" t="s">
        <v>1739</v>
      </c>
      <c r="D7" s="9" t="s">
        <v>4530</v>
      </c>
      <c r="E7" s="9" t="s">
        <v>1658</v>
      </c>
      <c r="F7" s="9" t="s">
        <v>4530</v>
      </c>
    </row>
    <row r="8" spans="1:6" x14ac:dyDescent="0.3">
      <c r="B8" s="10" t="s">
        <v>4532</v>
      </c>
      <c r="C8" s="9" t="s">
        <v>1683</v>
      </c>
      <c r="D8" s="9" t="s">
        <v>4621</v>
      </c>
      <c r="E8" s="9" t="s">
        <v>1592</v>
      </c>
      <c r="F8" s="9" t="s">
        <v>4993</v>
      </c>
    </row>
    <row r="9" spans="1:6" x14ac:dyDescent="0.3">
      <c r="B9" s="9" t="s">
        <v>4535</v>
      </c>
      <c r="C9" s="9" t="s">
        <v>1580</v>
      </c>
      <c r="D9" s="9" t="s">
        <v>4536</v>
      </c>
      <c r="E9" s="9" t="s">
        <v>1580</v>
      </c>
      <c r="F9" s="9" t="s">
        <v>4536</v>
      </c>
    </row>
    <row r="10" spans="1:6" x14ac:dyDescent="0.3">
      <c r="B10" s="10" t="s">
        <v>4537</v>
      </c>
      <c r="C10" s="9" t="s">
        <v>1683</v>
      </c>
      <c r="D10" s="9" t="s">
        <v>4530</v>
      </c>
      <c r="E10" s="9" t="s">
        <v>1592</v>
      </c>
      <c r="F10" s="9" t="s">
        <v>4530</v>
      </c>
    </row>
    <row r="11" spans="1:6" x14ac:dyDescent="0.3">
      <c r="B11" s="9" t="s">
        <v>4879</v>
      </c>
      <c r="C11" s="9" t="s">
        <v>1683</v>
      </c>
      <c r="D11" s="9" t="s">
        <v>4530</v>
      </c>
      <c r="E11" s="9" t="s">
        <v>1592</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1580</v>
      </c>
      <c r="D15" s="9" t="s">
        <v>4536</v>
      </c>
      <c r="E15" s="9" t="s">
        <v>1580</v>
      </c>
      <c r="F15" s="9" t="s">
        <v>4536</v>
      </c>
    </row>
    <row r="16" spans="1:6" x14ac:dyDescent="0.3">
      <c r="B16" s="6" t="s">
        <v>4543</v>
      </c>
      <c r="C16" s="9" t="s">
        <v>1683</v>
      </c>
      <c r="D16" s="9" t="s">
        <v>4530</v>
      </c>
      <c r="E16" s="9" t="s">
        <v>1592</v>
      </c>
      <c r="F16" s="9" t="s">
        <v>4530</v>
      </c>
    </row>
    <row r="17" spans="2:6" x14ac:dyDescent="0.3">
      <c r="B17" s="9" t="s">
        <v>4546</v>
      </c>
      <c r="C17" s="9" t="s">
        <v>1683</v>
      </c>
      <c r="D17" s="9" t="s">
        <v>4530</v>
      </c>
      <c r="E17" s="9" t="s">
        <v>1592</v>
      </c>
      <c r="F17" s="9" t="s">
        <v>4530</v>
      </c>
    </row>
    <row r="18" spans="2:6" x14ac:dyDescent="0.3">
      <c r="B18" s="9" t="s">
        <v>4547</v>
      </c>
      <c r="C18" s="9" t="s">
        <v>1580</v>
      </c>
      <c r="D18" s="9" t="s">
        <v>4536</v>
      </c>
      <c r="E18" s="9" t="s">
        <v>1580</v>
      </c>
      <c r="F18" s="9" t="s">
        <v>4536</v>
      </c>
    </row>
    <row r="19" spans="2:6" x14ac:dyDescent="0.3">
      <c r="B19" s="9" t="s">
        <v>4548</v>
      </c>
      <c r="C19" s="9" t="s">
        <v>1587</v>
      </c>
      <c r="D19" s="9" t="s">
        <v>4576</v>
      </c>
      <c r="E19" s="9" t="s">
        <v>1580</v>
      </c>
      <c r="F19" s="9" t="s">
        <v>4536</v>
      </c>
    </row>
    <row r="20" spans="2:6" x14ac:dyDescent="0.3">
      <c r="B20" s="6" t="s">
        <v>4549</v>
      </c>
      <c r="C20" s="9" t="s">
        <v>1587</v>
      </c>
      <c r="D20" s="9" t="s">
        <v>4576</v>
      </c>
      <c r="E20" s="9" t="s">
        <v>1580</v>
      </c>
      <c r="F20" s="9" t="s">
        <v>4536</v>
      </c>
    </row>
    <row r="21" spans="2:6" x14ac:dyDescent="0.3">
      <c r="B21" s="23" t="s">
        <v>4550</v>
      </c>
      <c r="C21" s="24" t="s">
        <v>4523</v>
      </c>
      <c r="D21" s="24" t="s">
        <v>4523</v>
      </c>
      <c r="E21" s="24" t="s">
        <v>4523</v>
      </c>
      <c r="F21" s="24" t="s">
        <v>4523</v>
      </c>
    </row>
    <row r="22" spans="2:6" x14ac:dyDescent="0.3">
      <c r="B22" s="6" t="s">
        <v>4551</v>
      </c>
      <c r="C22" s="9" t="s">
        <v>1587</v>
      </c>
      <c r="D22" s="9" t="s">
        <v>4576</v>
      </c>
      <c r="E22" s="9" t="s">
        <v>1582</v>
      </c>
      <c r="F22" s="9" t="s">
        <v>4994</v>
      </c>
    </row>
    <row r="23" spans="2:6" x14ac:dyDescent="0.3">
      <c r="B23" s="6" t="s">
        <v>4553</v>
      </c>
      <c r="C23" s="9" t="s">
        <v>1587</v>
      </c>
      <c r="D23" s="9" t="s">
        <v>4576</v>
      </c>
      <c r="E23" s="9" t="s">
        <v>1587</v>
      </c>
      <c r="F23" s="9" t="s">
        <v>4587</v>
      </c>
    </row>
    <row r="24" spans="2:6" x14ac:dyDescent="0.3">
      <c r="B24" s="6" t="s">
        <v>4898</v>
      </c>
      <c r="C24" s="9" t="s">
        <v>1580</v>
      </c>
      <c r="D24" s="9" t="s">
        <v>4536</v>
      </c>
      <c r="E24" s="9" t="s">
        <v>1586</v>
      </c>
      <c r="F24" s="9" t="s">
        <v>4592</v>
      </c>
    </row>
    <row r="25" spans="2:6" x14ac:dyDescent="0.3">
      <c r="B25" s="6" t="s">
        <v>4556</v>
      </c>
      <c r="C25" s="9" t="s">
        <v>1580</v>
      </c>
      <c r="D25" s="9" t="s">
        <v>4536</v>
      </c>
      <c r="E25" s="9" t="s">
        <v>1580</v>
      </c>
      <c r="F25" s="9" t="s">
        <v>4536</v>
      </c>
    </row>
    <row r="26" spans="2:6" x14ac:dyDescent="0.3">
      <c r="B26" s="23" t="s">
        <v>4558</v>
      </c>
      <c r="C26" s="24" t="s">
        <v>4523</v>
      </c>
      <c r="D26" s="24" t="s">
        <v>4523</v>
      </c>
      <c r="E26" s="24" t="s">
        <v>4523</v>
      </c>
      <c r="F26" s="24" t="s">
        <v>4523</v>
      </c>
    </row>
    <row r="27" spans="2:6" x14ac:dyDescent="0.3">
      <c r="B27" s="6" t="s">
        <v>4444</v>
      </c>
      <c r="C27" s="9" t="s">
        <v>1580</v>
      </c>
      <c r="D27" s="9" t="s">
        <v>4559</v>
      </c>
      <c r="E27" s="9" t="s">
        <v>1580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4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1-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TX-LLS'!A1", "Zurück")</f>
        <v>Zurück</v>
      </c>
    </row>
    <row r="3" spans="1:6" x14ac:dyDescent="0.3">
      <c r="B3" s="7" t="s">
        <v>4617</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1691</v>
      </c>
      <c r="D6" s="9" t="s">
        <v>4530</v>
      </c>
      <c r="E6" s="9" t="s">
        <v>1664</v>
      </c>
      <c r="F6" s="9" t="s">
        <v>4530</v>
      </c>
    </row>
    <row r="7" spans="1:6" x14ac:dyDescent="0.3">
      <c r="B7" s="10" t="s">
        <v>4532</v>
      </c>
      <c r="C7" s="9" t="s">
        <v>1580</v>
      </c>
      <c r="D7" s="9" t="s">
        <v>4536</v>
      </c>
      <c r="E7" s="9" t="s">
        <v>1584</v>
      </c>
      <c r="F7" s="9" t="s">
        <v>4616</v>
      </c>
    </row>
    <row r="8" spans="1:6" x14ac:dyDescent="0.3">
      <c r="B8" s="9" t="s">
        <v>4535</v>
      </c>
      <c r="C8" s="9" t="s">
        <v>1580</v>
      </c>
      <c r="D8" s="9" t="s">
        <v>3429</v>
      </c>
      <c r="E8" s="9" t="s">
        <v>1580</v>
      </c>
      <c r="F8" s="9" t="s">
        <v>4536</v>
      </c>
    </row>
    <row r="9" spans="1:6" x14ac:dyDescent="0.3">
      <c r="B9" s="10" t="s">
        <v>4537</v>
      </c>
      <c r="C9" s="9" t="s">
        <v>1580</v>
      </c>
      <c r="D9" s="9" t="s">
        <v>3429</v>
      </c>
      <c r="E9" s="9" t="s">
        <v>1584</v>
      </c>
      <c r="F9" s="9" t="s">
        <v>4530</v>
      </c>
    </row>
    <row r="10" spans="1:6" x14ac:dyDescent="0.3">
      <c r="B10" s="9" t="s">
        <v>4538</v>
      </c>
      <c r="C10" s="9" t="s">
        <v>1580</v>
      </c>
      <c r="D10" s="9" t="s">
        <v>3429</v>
      </c>
      <c r="E10" s="9" t="s">
        <v>1580</v>
      </c>
      <c r="F10" s="9" t="s">
        <v>4536</v>
      </c>
    </row>
    <row r="11" spans="1:6" x14ac:dyDescent="0.3">
      <c r="B11" s="23" t="s">
        <v>4539</v>
      </c>
      <c r="C11" s="24" t="s">
        <v>4523</v>
      </c>
      <c r="D11" s="24" t="s">
        <v>4523</v>
      </c>
      <c r="E11" s="24" t="s">
        <v>4523</v>
      </c>
      <c r="F11" s="24" t="s">
        <v>4523</v>
      </c>
    </row>
    <row r="12" spans="1:6" x14ac:dyDescent="0.3">
      <c r="B12" s="6" t="s">
        <v>4540</v>
      </c>
      <c r="C12" s="9" t="s">
        <v>1580</v>
      </c>
      <c r="D12" s="9" t="s">
        <v>3429</v>
      </c>
      <c r="E12" s="9" t="s">
        <v>1580</v>
      </c>
      <c r="F12" s="9" t="s">
        <v>4536</v>
      </c>
    </row>
    <row r="13" spans="1:6" x14ac:dyDescent="0.3">
      <c r="B13" s="6" t="s">
        <v>4543</v>
      </c>
      <c r="C13" s="9" t="s">
        <v>1580</v>
      </c>
      <c r="D13" s="9" t="s">
        <v>3429</v>
      </c>
      <c r="E13" s="9" t="s">
        <v>1584</v>
      </c>
      <c r="F13" s="9" t="s">
        <v>4530</v>
      </c>
    </row>
    <row r="14" spans="1:6" x14ac:dyDescent="0.3">
      <c r="B14" s="9" t="s">
        <v>4546</v>
      </c>
      <c r="C14" s="9" t="s">
        <v>1580</v>
      </c>
      <c r="D14" s="9" t="s">
        <v>3429</v>
      </c>
      <c r="E14" s="9" t="s">
        <v>1584</v>
      </c>
      <c r="F14" s="9" t="s">
        <v>4530</v>
      </c>
    </row>
    <row r="15" spans="1:6" x14ac:dyDescent="0.3">
      <c r="B15" s="9" t="s">
        <v>4547</v>
      </c>
      <c r="C15" s="9" t="s">
        <v>1580</v>
      </c>
      <c r="D15" s="9" t="s">
        <v>3429</v>
      </c>
      <c r="E15" s="9" t="s">
        <v>1580</v>
      </c>
      <c r="F15" s="9" t="s">
        <v>4536</v>
      </c>
    </row>
    <row r="16" spans="1:6" x14ac:dyDescent="0.3">
      <c r="B16" s="9" t="s">
        <v>4548</v>
      </c>
      <c r="C16" s="9" t="s">
        <v>1580</v>
      </c>
      <c r="D16" s="9" t="s">
        <v>3429</v>
      </c>
      <c r="E16" s="9" t="s">
        <v>1580</v>
      </c>
      <c r="F16" s="9" t="s">
        <v>4536</v>
      </c>
    </row>
    <row r="17" spans="2:6" x14ac:dyDescent="0.3">
      <c r="B17" s="6" t="s">
        <v>4549</v>
      </c>
      <c r="C17" s="9" t="s">
        <v>1580</v>
      </c>
      <c r="D17" s="9" t="s">
        <v>3429</v>
      </c>
      <c r="E17" s="9" t="s">
        <v>1580</v>
      </c>
      <c r="F17" s="9" t="s">
        <v>4536</v>
      </c>
    </row>
    <row r="18" spans="2:6" x14ac:dyDescent="0.3">
      <c r="B18" s="23" t="s">
        <v>4550</v>
      </c>
      <c r="C18" s="24" t="s">
        <v>4523</v>
      </c>
      <c r="D18" s="24" t="s">
        <v>4523</v>
      </c>
      <c r="E18" s="24" t="s">
        <v>4523</v>
      </c>
      <c r="F18" s="24" t="s">
        <v>4523</v>
      </c>
    </row>
    <row r="19" spans="2:6" x14ac:dyDescent="0.3">
      <c r="B19" s="6" t="s">
        <v>4551</v>
      </c>
      <c r="C19" s="9" t="s">
        <v>1580</v>
      </c>
      <c r="D19" s="9" t="s">
        <v>3429</v>
      </c>
      <c r="E19" s="9" t="s">
        <v>1580</v>
      </c>
      <c r="F19" s="9" t="s">
        <v>4536</v>
      </c>
    </row>
    <row r="20" spans="2:6" x14ac:dyDescent="0.3">
      <c r="B20" s="6" t="s">
        <v>4553</v>
      </c>
      <c r="C20" s="9" t="s">
        <v>1580</v>
      </c>
      <c r="D20" s="9" t="s">
        <v>3429</v>
      </c>
      <c r="E20" s="9" t="s">
        <v>1586</v>
      </c>
      <c r="F20" s="9" t="s">
        <v>4576</v>
      </c>
    </row>
    <row r="21" spans="2:6" x14ac:dyDescent="0.3">
      <c r="B21" s="6" t="s">
        <v>4556</v>
      </c>
      <c r="C21" s="9" t="s">
        <v>1580</v>
      </c>
      <c r="D21" s="9" t="s">
        <v>3429</v>
      </c>
      <c r="E21" s="9" t="s">
        <v>1579</v>
      </c>
      <c r="F21" s="9" t="s">
        <v>4582</v>
      </c>
    </row>
    <row r="22" spans="2:6" x14ac:dyDescent="0.3">
      <c r="B22" s="23" t="s">
        <v>4558</v>
      </c>
      <c r="C22" s="24" t="s">
        <v>4523</v>
      </c>
      <c r="D22" s="24" t="s">
        <v>4523</v>
      </c>
      <c r="E22" s="24" t="s">
        <v>4523</v>
      </c>
      <c r="F22" s="24" t="s">
        <v>4523</v>
      </c>
    </row>
    <row r="23" spans="2:6" x14ac:dyDescent="0.3">
      <c r="B23" s="6" t="s">
        <v>4444</v>
      </c>
      <c r="C23" s="9" t="s">
        <v>1580</v>
      </c>
      <c r="D23" s="9" t="s">
        <v>4559</v>
      </c>
      <c r="E23" s="9" t="s">
        <v>1580</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E18"/>
  <sheetViews>
    <sheetView workbookViewId="0"/>
  </sheetViews>
  <sheetFormatPr baseColWidth="10" defaultRowHeight="14.4" x14ac:dyDescent="0.3"/>
  <cols>
    <col min="2" max="2" width="9.6640625" customWidth="1"/>
    <col min="3" max="3" width="103.6640625" customWidth="1"/>
    <col min="4" max="4" width="11.6640625" customWidth="1"/>
    <col min="5" max="5" width="250.6640625" customWidth="1"/>
  </cols>
  <sheetData>
    <row r="1" spans="1:5" x14ac:dyDescent="0.3">
      <c r="A1" s="2" t="str">
        <f>HYPERLINK("#'Auswahl Auswertungsmodul'!A1", "Zurück zum Start")</f>
        <v>Zurück zum Start</v>
      </c>
    </row>
    <row r="2" spans="1:5" x14ac:dyDescent="0.3">
      <c r="A2" s="2" t="str">
        <f>HYPERLINK("#'Auswahl PCI'!A1", "Zurück")</f>
        <v>Zurück</v>
      </c>
    </row>
    <row r="3" spans="1:5" x14ac:dyDescent="0.3">
      <c r="B3" s="7" t="s">
        <v>3168</v>
      </c>
    </row>
    <row r="4" spans="1:5" x14ac:dyDescent="0.3">
      <c r="B4" s="3" t="s">
        <v>35</v>
      </c>
      <c r="C4" s="4" t="s">
        <v>394</v>
      </c>
      <c r="D4" s="3" t="s">
        <v>1765</v>
      </c>
      <c r="E4" s="4" t="s">
        <v>1101</v>
      </c>
    </row>
    <row r="5" spans="1:5" ht="126" x14ac:dyDescent="0.3">
      <c r="B5" s="5" t="s">
        <v>634</v>
      </c>
      <c r="C5" s="6" t="s">
        <v>635</v>
      </c>
      <c r="D5" s="5" t="s">
        <v>14</v>
      </c>
      <c r="E5" s="6" t="s">
        <v>3156</v>
      </c>
    </row>
    <row r="6" spans="1:5" ht="138.6" x14ac:dyDescent="0.3">
      <c r="B6" s="18" t="s">
        <v>634</v>
      </c>
      <c r="C6" s="12" t="s">
        <v>635</v>
      </c>
      <c r="D6" s="18" t="s">
        <v>3139</v>
      </c>
      <c r="E6" s="12" t="s">
        <v>3157</v>
      </c>
    </row>
    <row r="7" spans="1:5" ht="75.599999999999994" x14ac:dyDescent="0.3">
      <c r="B7" s="5" t="s">
        <v>638</v>
      </c>
      <c r="C7" s="6" t="s">
        <v>639</v>
      </c>
      <c r="D7" s="5" t="s">
        <v>14</v>
      </c>
      <c r="E7" s="6" t="s">
        <v>3158</v>
      </c>
    </row>
    <row r="8" spans="1:5" x14ac:dyDescent="0.3">
      <c r="B8" s="18" t="s">
        <v>640</v>
      </c>
      <c r="C8" s="12" t="s">
        <v>641</v>
      </c>
      <c r="D8" s="18" t="s">
        <v>14</v>
      </c>
      <c r="E8" s="12" t="s">
        <v>3159</v>
      </c>
    </row>
    <row r="9" spans="1:5" ht="63" x14ac:dyDescent="0.3">
      <c r="B9" s="5" t="s">
        <v>640</v>
      </c>
      <c r="C9" s="6" t="s">
        <v>641</v>
      </c>
      <c r="D9" s="5" t="s">
        <v>22</v>
      </c>
      <c r="E9" s="6" t="s">
        <v>3160</v>
      </c>
    </row>
    <row r="10" spans="1:5" x14ac:dyDescent="0.3">
      <c r="B10" s="18" t="s">
        <v>644</v>
      </c>
      <c r="C10" s="12" t="s">
        <v>645</v>
      </c>
      <c r="D10" s="18" t="s">
        <v>22</v>
      </c>
      <c r="E10" s="12" t="s">
        <v>3161</v>
      </c>
    </row>
    <row r="11" spans="1:5" ht="176.4" x14ac:dyDescent="0.3">
      <c r="B11" s="5" t="s">
        <v>648</v>
      </c>
      <c r="C11" s="6" t="s">
        <v>649</v>
      </c>
      <c r="D11" s="5" t="s">
        <v>14</v>
      </c>
      <c r="E11" s="6" t="s">
        <v>3162</v>
      </c>
    </row>
    <row r="12" spans="1:5" x14ac:dyDescent="0.3">
      <c r="B12" s="18" t="s">
        <v>648</v>
      </c>
      <c r="C12" s="12" t="s">
        <v>649</v>
      </c>
      <c r="D12" s="18" t="s">
        <v>16</v>
      </c>
      <c r="E12" s="12" t="s">
        <v>3163</v>
      </c>
    </row>
    <row r="13" spans="1:5" ht="138.6" x14ac:dyDescent="0.3">
      <c r="B13" s="5" t="s">
        <v>648</v>
      </c>
      <c r="C13" s="6" t="s">
        <v>649</v>
      </c>
      <c r="D13" s="5" t="s">
        <v>22</v>
      </c>
      <c r="E13" s="6" t="s">
        <v>3164</v>
      </c>
    </row>
    <row r="14" spans="1:5" x14ac:dyDescent="0.3">
      <c r="B14" s="18" t="s">
        <v>652</v>
      </c>
      <c r="C14" s="12" t="s">
        <v>653</v>
      </c>
      <c r="D14" s="18" t="s">
        <v>22</v>
      </c>
      <c r="E14" s="12" t="s">
        <v>3165</v>
      </c>
    </row>
    <row r="15" spans="1:5" x14ac:dyDescent="0.3">
      <c r="B15" s="5" t="s">
        <v>656</v>
      </c>
      <c r="C15" s="6" t="s">
        <v>657</v>
      </c>
      <c r="D15" s="5" t="s">
        <v>22</v>
      </c>
      <c r="E15" s="6" t="s">
        <v>3161</v>
      </c>
    </row>
    <row r="16" spans="1:5" ht="63" x14ac:dyDescent="0.3">
      <c r="B16" s="18" t="s">
        <v>658</v>
      </c>
      <c r="C16" s="12" t="s">
        <v>659</v>
      </c>
      <c r="D16" s="18" t="s">
        <v>22</v>
      </c>
      <c r="E16" s="12" t="s">
        <v>3166</v>
      </c>
    </row>
    <row r="17" spans="2:5" x14ac:dyDescent="0.3">
      <c r="B17" s="5" t="s">
        <v>660</v>
      </c>
      <c r="C17" s="6" t="s">
        <v>661</v>
      </c>
      <c r="D17" s="5" t="s">
        <v>22</v>
      </c>
      <c r="E17" s="6" t="s">
        <v>3165</v>
      </c>
    </row>
    <row r="18" spans="2:5" x14ac:dyDescent="0.3">
      <c r="B18" s="18" t="s">
        <v>662</v>
      </c>
      <c r="C18" s="12" t="s">
        <v>663</v>
      </c>
      <c r="D18" s="18" t="s">
        <v>18</v>
      </c>
      <c r="E18" s="12" t="s">
        <v>3167</v>
      </c>
    </row>
  </sheetData>
  <pageMargins left="0.7" right="0.7" top="0.75" bottom="0.75" header="0.3" footer="0.3"/>
  <pageSetup paperSize="9" orientation="portrait" horizontalDpi="300" verticalDpi="300"/>
</worksheet>
</file>

<file path=xl/worksheets/sheet4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1-000000000000}">
  <dimension ref="A1:O16"/>
  <sheetViews>
    <sheetView workbookViewId="0"/>
  </sheetViews>
  <sheetFormatPr baseColWidth="10" defaultRowHeight="14.4" x14ac:dyDescent="0.3"/>
  <cols>
    <col min="2" max="2" width="9.6640625" customWidth="1"/>
    <col min="3" max="3" width="111.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TX-LLS'!A1", "Zurück")</f>
        <v>Zurück</v>
      </c>
    </row>
    <row r="3" spans="1:15" x14ac:dyDescent="0.3">
      <c r="B3" s="7" t="s">
        <v>5965</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524</v>
      </c>
      <c r="C7" s="6" t="s">
        <v>525</v>
      </c>
      <c r="D7" s="9" t="s">
        <v>1732</v>
      </c>
      <c r="E7" s="9" t="s">
        <v>1580</v>
      </c>
      <c r="F7" s="9" t="s">
        <v>68</v>
      </c>
      <c r="G7" s="9" t="s">
        <v>99</v>
      </c>
      <c r="H7" s="9" t="s">
        <v>1071</v>
      </c>
      <c r="I7" s="9" t="s">
        <v>1743</v>
      </c>
      <c r="J7" s="9" t="s">
        <v>1070</v>
      </c>
      <c r="K7" s="9" t="s">
        <v>1595</v>
      </c>
      <c r="L7" s="9" t="s">
        <v>68</v>
      </c>
      <c r="M7" s="9" t="s">
        <v>99</v>
      </c>
      <c r="N7" s="9" t="s">
        <v>68</v>
      </c>
      <c r="O7" s="9" t="s">
        <v>99</v>
      </c>
    </row>
    <row r="8" spans="1:15" ht="25.2" x14ac:dyDescent="0.3">
      <c r="B8" s="12" t="s">
        <v>526</v>
      </c>
      <c r="C8" s="12" t="s">
        <v>419</v>
      </c>
      <c r="D8" s="13" t="s">
        <v>99</v>
      </c>
      <c r="E8" s="13" t="s">
        <v>1580</v>
      </c>
      <c r="F8" s="13" t="s">
        <v>51</v>
      </c>
      <c r="G8" s="13" t="s">
        <v>99</v>
      </c>
      <c r="H8" s="13" t="s">
        <v>51</v>
      </c>
      <c r="I8" s="13" t="s">
        <v>99</v>
      </c>
      <c r="J8" s="13" t="s">
        <v>51</v>
      </c>
      <c r="K8" s="13" t="s">
        <v>99</v>
      </c>
      <c r="L8" s="13" t="s">
        <v>51</v>
      </c>
      <c r="M8" s="13" t="s">
        <v>99</v>
      </c>
      <c r="N8" s="13" t="s">
        <v>51</v>
      </c>
      <c r="O8" s="13" t="s">
        <v>99</v>
      </c>
    </row>
    <row r="9" spans="1:15" ht="25.2" x14ac:dyDescent="0.3">
      <c r="B9" s="6" t="s">
        <v>527</v>
      </c>
      <c r="C9" s="6" t="s">
        <v>528</v>
      </c>
      <c r="D9" s="9" t="s">
        <v>89</v>
      </c>
      <c r="E9" s="9" t="s">
        <v>1580</v>
      </c>
      <c r="F9" s="9" t="s">
        <v>51</v>
      </c>
      <c r="G9" s="9" t="s">
        <v>89</v>
      </c>
      <c r="H9" s="9" t="s">
        <v>51</v>
      </c>
      <c r="I9" s="9" t="s">
        <v>89</v>
      </c>
      <c r="J9" s="9" t="s">
        <v>51</v>
      </c>
      <c r="K9" s="9" t="s">
        <v>89</v>
      </c>
      <c r="L9" s="9" t="s">
        <v>51</v>
      </c>
      <c r="M9" s="9" t="s">
        <v>89</v>
      </c>
      <c r="N9" s="9" t="s">
        <v>51</v>
      </c>
      <c r="O9" s="9" t="s">
        <v>89</v>
      </c>
    </row>
    <row r="10" spans="1:15" ht="25.2" x14ac:dyDescent="0.3">
      <c r="B10" s="12" t="s">
        <v>529</v>
      </c>
      <c r="C10" s="12" t="s">
        <v>530</v>
      </c>
      <c r="D10" s="13" t="s">
        <v>89</v>
      </c>
      <c r="E10" s="13" t="s">
        <v>1580</v>
      </c>
      <c r="F10" s="13" t="s">
        <v>51</v>
      </c>
      <c r="G10" s="13" t="s">
        <v>89</v>
      </c>
      <c r="H10" s="13" t="s">
        <v>51</v>
      </c>
      <c r="I10" s="13" t="s">
        <v>89</v>
      </c>
      <c r="J10" s="13" t="s">
        <v>51</v>
      </c>
      <c r="K10" s="13" t="s">
        <v>89</v>
      </c>
      <c r="L10" s="13" t="s">
        <v>51</v>
      </c>
      <c r="M10" s="13" t="s">
        <v>89</v>
      </c>
      <c r="N10" s="13" t="s">
        <v>51</v>
      </c>
      <c r="O10" s="13" t="s">
        <v>89</v>
      </c>
    </row>
    <row r="11" spans="1:15" ht="25.2" x14ac:dyDescent="0.3">
      <c r="B11" s="6" t="s">
        <v>531</v>
      </c>
      <c r="C11" s="6" t="s">
        <v>532</v>
      </c>
      <c r="D11" s="9" t="s">
        <v>2362</v>
      </c>
      <c r="E11" s="9" t="s">
        <v>1580</v>
      </c>
      <c r="F11" s="9" t="s">
        <v>211</v>
      </c>
      <c r="G11" s="9" t="s">
        <v>107</v>
      </c>
      <c r="H11" s="9" t="s">
        <v>1007</v>
      </c>
      <c r="I11" s="9" t="s">
        <v>1602</v>
      </c>
      <c r="J11" s="9" t="s">
        <v>211</v>
      </c>
      <c r="K11" s="9" t="s">
        <v>107</v>
      </c>
      <c r="L11" s="9" t="s">
        <v>1008</v>
      </c>
      <c r="M11" s="9" t="s">
        <v>1709</v>
      </c>
      <c r="N11" s="9" t="s">
        <v>211</v>
      </c>
      <c r="O11" s="9" t="s">
        <v>107</v>
      </c>
    </row>
    <row r="12" spans="1:15" ht="25.2" x14ac:dyDescent="0.3">
      <c r="B12" s="12" t="s">
        <v>533</v>
      </c>
      <c r="C12" s="12" t="s">
        <v>534</v>
      </c>
      <c r="D12" s="13" t="s">
        <v>99</v>
      </c>
      <c r="E12" s="13" t="s">
        <v>1580</v>
      </c>
      <c r="F12" s="13" t="s">
        <v>51</v>
      </c>
      <c r="G12" s="13" t="s">
        <v>99</v>
      </c>
      <c r="H12" s="13" t="s">
        <v>51</v>
      </c>
      <c r="I12" s="13" t="s">
        <v>99</v>
      </c>
      <c r="J12" s="13" t="s">
        <v>51</v>
      </c>
      <c r="K12" s="13" t="s">
        <v>99</v>
      </c>
      <c r="L12" s="13" t="s">
        <v>51</v>
      </c>
      <c r="M12" s="13" t="s">
        <v>99</v>
      </c>
      <c r="N12" s="13" t="s">
        <v>51</v>
      </c>
      <c r="O12" s="13" t="s">
        <v>99</v>
      </c>
    </row>
    <row r="13" spans="1:15" ht="25.2" x14ac:dyDescent="0.3">
      <c r="B13" s="6" t="s">
        <v>535</v>
      </c>
      <c r="C13" s="6" t="s">
        <v>536</v>
      </c>
      <c r="D13" s="9" t="s">
        <v>89</v>
      </c>
      <c r="E13" s="9" t="s">
        <v>1580</v>
      </c>
      <c r="F13" s="9" t="s">
        <v>51</v>
      </c>
      <c r="G13" s="9" t="s">
        <v>89</v>
      </c>
      <c r="H13" s="9" t="s">
        <v>51</v>
      </c>
      <c r="I13" s="9" t="s">
        <v>89</v>
      </c>
      <c r="J13" s="9" t="s">
        <v>51</v>
      </c>
      <c r="K13" s="9" t="s">
        <v>89</v>
      </c>
      <c r="L13" s="9" t="s">
        <v>51</v>
      </c>
      <c r="M13" s="9" t="s">
        <v>89</v>
      </c>
      <c r="N13" s="9" t="s">
        <v>51</v>
      </c>
      <c r="O13" s="9" t="s">
        <v>89</v>
      </c>
    </row>
    <row r="14" spans="1:15" ht="25.2" x14ac:dyDescent="0.3">
      <c r="B14" s="12" t="s">
        <v>537</v>
      </c>
      <c r="C14" s="12" t="s">
        <v>538</v>
      </c>
      <c r="D14" s="13" t="s">
        <v>89</v>
      </c>
      <c r="E14" s="13" t="s">
        <v>1580</v>
      </c>
      <c r="F14" s="13" t="s">
        <v>51</v>
      </c>
      <c r="G14" s="13" t="s">
        <v>89</v>
      </c>
      <c r="H14" s="13" t="s">
        <v>51</v>
      </c>
      <c r="I14" s="13" t="s">
        <v>89</v>
      </c>
      <c r="J14" s="13" t="s">
        <v>51</v>
      </c>
      <c r="K14" s="13" t="s">
        <v>89</v>
      </c>
      <c r="L14" s="13" t="s">
        <v>51</v>
      </c>
      <c r="M14" s="13" t="s">
        <v>89</v>
      </c>
      <c r="N14" s="13" t="s">
        <v>51</v>
      </c>
      <c r="O14" s="13" t="s">
        <v>89</v>
      </c>
    </row>
    <row r="15" spans="1:15" ht="25.2" x14ac:dyDescent="0.3">
      <c r="B15" s="6" t="s">
        <v>539</v>
      </c>
      <c r="C15" s="6" t="s">
        <v>540</v>
      </c>
      <c r="D15" s="9" t="s">
        <v>44</v>
      </c>
      <c r="E15" s="9" t="s">
        <v>1580</v>
      </c>
      <c r="F15" s="9" t="s">
        <v>51</v>
      </c>
      <c r="G15" s="9" t="s">
        <v>44</v>
      </c>
      <c r="H15" s="9" t="s">
        <v>51</v>
      </c>
      <c r="I15" s="9" t="s">
        <v>44</v>
      </c>
      <c r="J15" s="9" t="s">
        <v>51</v>
      </c>
      <c r="K15" s="9" t="s">
        <v>44</v>
      </c>
      <c r="L15" s="9" t="s">
        <v>51</v>
      </c>
      <c r="M15" s="9" t="s">
        <v>44</v>
      </c>
      <c r="N15" s="9" t="s">
        <v>51</v>
      </c>
      <c r="O15" s="9" t="s">
        <v>44</v>
      </c>
    </row>
    <row r="16" spans="1:15" ht="25.2" x14ac:dyDescent="0.3">
      <c r="B16" s="12" t="s">
        <v>541</v>
      </c>
      <c r="C16" s="12" t="s">
        <v>542</v>
      </c>
      <c r="D16" s="13" t="s">
        <v>89</v>
      </c>
      <c r="E16" s="13" t="s">
        <v>1580</v>
      </c>
      <c r="F16" s="13" t="s">
        <v>51</v>
      </c>
      <c r="G16" s="13" t="s">
        <v>89</v>
      </c>
      <c r="H16" s="13" t="s">
        <v>51</v>
      </c>
      <c r="I16" s="13" t="s">
        <v>89</v>
      </c>
      <c r="J16" s="13" t="s">
        <v>51</v>
      </c>
      <c r="K16" s="13" t="s">
        <v>89</v>
      </c>
      <c r="L16" s="13" t="s">
        <v>51</v>
      </c>
      <c r="M16" s="13" t="s">
        <v>89</v>
      </c>
      <c r="N16" s="13" t="s">
        <v>51</v>
      </c>
      <c r="O16" s="13" t="s">
        <v>89</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4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1-000000000000}">
  <dimension ref="A1:M13"/>
  <sheetViews>
    <sheetView workbookViewId="0"/>
  </sheetViews>
  <sheetFormatPr baseColWidth="10" defaultRowHeight="14.4" x14ac:dyDescent="0.3"/>
  <cols>
    <col min="2" max="2" width="9.6640625" customWidth="1"/>
    <col min="3" max="3" width="6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TX-LLS'!A1", "Zurück")</f>
        <v>Zurück</v>
      </c>
    </row>
    <row r="3" spans="1:13" x14ac:dyDescent="0.3">
      <c r="B3" s="7" t="s">
        <v>5482</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115</v>
      </c>
      <c r="C8" s="6" t="s">
        <v>116</v>
      </c>
      <c r="D8" s="9" t="s">
        <v>99</v>
      </c>
      <c r="E8" s="9" t="s">
        <v>1580</v>
      </c>
      <c r="F8" s="9" t="s">
        <v>51</v>
      </c>
      <c r="G8" s="9" t="s">
        <v>99</v>
      </c>
      <c r="H8" s="9" t="s">
        <v>51</v>
      </c>
      <c r="I8" s="9" t="s">
        <v>99</v>
      </c>
      <c r="J8" s="9" t="s">
        <v>51</v>
      </c>
      <c r="K8" s="9" t="s">
        <v>99</v>
      </c>
      <c r="L8" s="9" t="s">
        <v>51</v>
      </c>
      <c r="M8" s="9" t="s">
        <v>99</v>
      </c>
    </row>
    <row r="9" spans="1:13" x14ac:dyDescent="0.3">
      <c r="B9" s="23" t="s">
        <v>40</v>
      </c>
      <c r="C9" s="23"/>
      <c r="D9" s="29"/>
      <c r="E9" s="29"/>
      <c r="F9" s="29"/>
      <c r="G9" s="29"/>
      <c r="H9" s="29"/>
      <c r="I9" s="29"/>
      <c r="J9" s="29"/>
      <c r="K9" s="29"/>
      <c r="L9" s="29"/>
      <c r="M9" s="29"/>
    </row>
    <row r="10" spans="1:13" ht="25.2" x14ac:dyDescent="0.3">
      <c r="B10" s="6" t="s">
        <v>117</v>
      </c>
      <c r="C10" s="6" t="s">
        <v>42</v>
      </c>
      <c r="D10" s="9" t="s">
        <v>99</v>
      </c>
      <c r="E10" s="9" t="s">
        <v>1580</v>
      </c>
      <c r="F10" s="9" t="s">
        <v>51</v>
      </c>
      <c r="G10" s="9" t="s">
        <v>99</v>
      </c>
      <c r="H10" s="9" t="s">
        <v>51</v>
      </c>
      <c r="I10" s="9" t="s">
        <v>99</v>
      </c>
      <c r="J10" s="9" t="s">
        <v>51</v>
      </c>
      <c r="K10" s="9" t="s">
        <v>99</v>
      </c>
      <c r="L10" s="9" t="s">
        <v>51</v>
      </c>
      <c r="M10" s="9" t="s">
        <v>99</v>
      </c>
    </row>
    <row r="11" spans="1:13" ht="25.2" x14ac:dyDescent="0.3">
      <c r="B11" s="6" t="s">
        <v>118</v>
      </c>
      <c r="C11" s="6" t="s">
        <v>46</v>
      </c>
      <c r="D11" s="9" t="s">
        <v>99</v>
      </c>
      <c r="E11" s="9" t="s">
        <v>1580</v>
      </c>
      <c r="F11" s="9" t="s">
        <v>51</v>
      </c>
      <c r="G11" s="9" t="s">
        <v>99</v>
      </c>
      <c r="H11" s="9" t="s">
        <v>51</v>
      </c>
      <c r="I11" s="9" t="s">
        <v>99</v>
      </c>
      <c r="J11" s="9" t="s">
        <v>51</v>
      </c>
      <c r="K11" s="9" t="s">
        <v>99</v>
      </c>
      <c r="L11" s="9" t="s">
        <v>51</v>
      </c>
      <c r="M11" s="9" t="s">
        <v>99</v>
      </c>
    </row>
    <row r="12" spans="1:13" ht="25.2" x14ac:dyDescent="0.3">
      <c r="B12" s="6" t="s">
        <v>119</v>
      </c>
      <c r="C12" s="6" t="s">
        <v>64</v>
      </c>
      <c r="D12" s="9" t="s">
        <v>2927</v>
      </c>
      <c r="E12" s="9" t="s">
        <v>1580</v>
      </c>
      <c r="F12" s="9" t="s">
        <v>48</v>
      </c>
      <c r="G12" s="9" t="s">
        <v>54</v>
      </c>
      <c r="H12" s="9" t="s">
        <v>48</v>
      </c>
      <c r="I12" s="9" t="s">
        <v>54</v>
      </c>
      <c r="J12" s="9" t="s">
        <v>965</v>
      </c>
      <c r="K12" s="9" t="s">
        <v>1893</v>
      </c>
      <c r="L12" s="9" t="s">
        <v>966</v>
      </c>
      <c r="M12" s="9" t="s">
        <v>1027</v>
      </c>
    </row>
    <row r="13" spans="1:13" ht="25.2" x14ac:dyDescent="0.3">
      <c r="B13" s="6" t="s">
        <v>120</v>
      </c>
      <c r="C13" s="6" t="s">
        <v>66</v>
      </c>
      <c r="D13" s="9" t="s">
        <v>2010</v>
      </c>
      <c r="E13" s="9" t="s">
        <v>1580</v>
      </c>
      <c r="F13" s="9" t="s">
        <v>83</v>
      </c>
      <c r="G13" s="9" t="s">
        <v>89</v>
      </c>
      <c r="H13" s="9" t="s">
        <v>83</v>
      </c>
      <c r="I13" s="9" t="s">
        <v>89</v>
      </c>
      <c r="J13" s="9" t="s">
        <v>1019</v>
      </c>
      <c r="K13" s="9" t="s">
        <v>1092</v>
      </c>
      <c r="L13" s="9" t="s">
        <v>1019</v>
      </c>
      <c r="M13" s="9" t="s">
        <v>1092</v>
      </c>
    </row>
  </sheetData>
  <mergeCells count="11">
    <mergeCell ref="B7:M7"/>
    <mergeCell ref="B9:M9"/>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4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1-000000000000}">
  <dimension ref="A1:I15"/>
  <sheetViews>
    <sheetView workbookViewId="0"/>
  </sheetViews>
  <sheetFormatPr baseColWidth="10" defaultRowHeight="14.4" x14ac:dyDescent="0.3"/>
  <cols>
    <col min="2" max="2" width="9.6640625" customWidth="1"/>
    <col min="3" max="3" width="111.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TX-LLS'!A1", "Zurück")</f>
        <v>Zurück</v>
      </c>
    </row>
    <row r="3" spans="1:9" x14ac:dyDescent="0.3">
      <c r="B3" s="7" t="s">
        <v>6908</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524</v>
      </c>
      <c r="C6" s="6" t="s">
        <v>525</v>
      </c>
      <c r="D6" s="9" t="s">
        <v>1582</v>
      </c>
      <c r="E6" s="9" t="s">
        <v>1586</v>
      </c>
      <c r="F6" s="9" t="s">
        <v>1587</v>
      </c>
      <c r="G6" s="9" t="s">
        <v>1587</v>
      </c>
      <c r="H6" s="9" t="s">
        <v>1580</v>
      </c>
      <c r="I6" s="9" t="s">
        <v>1580</v>
      </c>
    </row>
    <row r="7" spans="1:9" x14ac:dyDescent="0.3">
      <c r="B7" s="12" t="s">
        <v>526</v>
      </c>
      <c r="C7" s="12" t="s">
        <v>419</v>
      </c>
      <c r="D7" s="13" t="s">
        <v>1580</v>
      </c>
      <c r="E7" s="13" t="s">
        <v>1580</v>
      </c>
      <c r="F7" s="13" t="s">
        <v>1580</v>
      </c>
      <c r="G7" s="13" t="s">
        <v>1580</v>
      </c>
      <c r="H7" s="13" t="s">
        <v>1580</v>
      </c>
      <c r="I7" s="13" t="s">
        <v>1580</v>
      </c>
    </row>
    <row r="8" spans="1:9" x14ac:dyDescent="0.3">
      <c r="B8" s="6" t="s">
        <v>527</v>
      </c>
      <c r="C8" s="6" t="s">
        <v>528</v>
      </c>
      <c r="D8" s="9" t="s">
        <v>1580</v>
      </c>
      <c r="E8" s="9" t="s">
        <v>1580</v>
      </c>
      <c r="F8" s="9" t="s">
        <v>1580</v>
      </c>
      <c r="G8" s="9" t="s">
        <v>1580</v>
      </c>
      <c r="H8" s="9" t="s">
        <v>1580</v>
      </c>
      <c r="I8" s="9" t="s">
        <v>1580</v>
      </c>
    </row>
    <row r="9" spans="1:9" x14ac:dyDescent="0.3">
      <c r="B9" s="12" t="s">
        <v>529</v>
      </c>
      <c r="C9" s="12" t="s">
        <v>530</v>
      </c>
      <c r="D9" s="13" t="s">
        <v>1580</v>
      </c>
      <c r="E9" s="13" t="s">
        <v>1580</v>
      </c>
      <c r="F9" s="13" t="s">
        <v>1580</v>
      </c>
      <c r="G9" s="13" t="s">
        <v>1580</v>
      </c>
      <c r="H9" s="13" t="s">
        <v>1580</v>
      </c>
      <c r="I9" s="13" t="s">
        <v>1580</v>
      </c>
    </row>
    <row r="10" spans="1:9" x14ac:dyDescent="0.3">
      <c r="B10" s="6" t="s">
        <v>531</v>
      </c>
      <c r="C10" s="6" t="s">
        <v>532</v>
      </c>
      <c r="D10" s="9" t="s">
        <v>1683</v>
      </c>
      <c r="E10" s="9" t="s">
        <v>1580</v>
      </c>
      <c r="F10" s="9" t="s">
        <v>1580</v>
      </c>
      <c r="G10" s="9" t="s">
        <v>1580</v>
      </c>
      <c r="H10" s="9" t="s">
        <v>1580</v>
      </c>
      <c r="I10" s="9" t="s">
        <v>1580</v>
      </c>
    </row>
    <row r="11" spans="1:9" x14ac:dyDescent="0.3">
      <c r="B11" s="12" t="s">
        <v>533</v>
      </c>
      <c r="C11" s="12" t="s">
        <v>534</v>
      </c>
      <c r="D11" s="13" t="s">
        <v>1580</v>
      </c>
      <c r="E11" s="13" t="s">
        <v>1580</v>
      </c>
      <c r="F11" s="13" t="s">
        <v>1580</v>
      </c>
      <c r="G11" s="13" t="s">
        <v>1580</v>
      </c>
      <c r="H11" s="13" t="s">
        <v>1580</v>
      </c>
      <c r="I11" s="13" t="s">
        <v>1580</v>
      </c>
    </row>
    <row r="12" spans="1:9" x14ac:dyDescent="0.3">
      <c r="B12" s="6" t="s">
        <v>535</v>
      </c>
      <c r="C12" s="6" t="s">
        <v>536</v>
      </c>
      <c r="D12" s="9" t="s">
        <v>1580</v>
      </c>
      <c r="E12" s="9" t="s">
        <v>1580</v>
      </c>
      <c r="F12" s="9" t="s">
        <v>1580</v>
      </c>
      <c r="G12" s="9" t="s">
        <v>1580</v>
      </c>
      <c r="H12" s="9" t="s">
        <v>1580</v>
      </c>
      <c r="I12" s="9" t="s">
        <v>1580</v>
      </c>
    </row>
    <row r="13" spans="1:9" x14ac:dyDescent="0.3">
      <c r="B13" s="12" t="s">
        <v>537</v>
      </c>
      <c r="C13" s="12" t="s">
        <v>538</v>
      </c>
      <c r="D13" s="13" t="s">
        <v>1580</v>
      </c>
      <c r="E13" s="13" t="s">
        <v>1580</v>
      </c>
      <c r="F13" s="13" t="s">
        <v>1580</v>
      </c>
      <c r="G13" s="13" t="s">
        <v>1580</v>
      </c>
      <c r="H13" s="13" t="s">
        <v>1580</v>
      </c>
      <c r="I13" s="13" t="s">
        <v>1580</v>
      </c>
    </row>
    <row r="14" spans="1:9" x14ac:dyDescent="0.3">
      <c r="B14" s="6" t="s">
        <v>539</v>
      </c>
      <c r="C14" s="6" t="s">
        <v>540</v>
      </c>
      <c r="D14" s="9" t="s">
        <v>1580</v>
      </c>
      <c r="E14" s="9" t="s">
        <v>1580</v>
      </c>
      <c r="F14" s="9" t="s">
        <v>1580</v>
      </c>
      <c r="G14" s="9" t="s">
        <v>1580</v>
      </c>
      <c r="H14" s="9" t="s">
        <v>1580</v>
      </c>
      <c r="I14" s="9" t="s">
        <v>1580</v>
      </c>
    </row>
    <row r="15" spans="1:9" x14ac:dyDescent="0.3">
      <c r="B15" s="12" t="s">
        <v>541</v>
      </c>
      <c r="C15" s="12" t="s">
        <v>542</v>
      </c>
      <c r="D15" s="13" t="s">
        <v>1580</v>
      </c>
      <c r="E15" s="13" t="s">
        <v>1580</v>
      </c>
      <c r="F15" s="13" t="s">
        <v>1580</v>
      </c>
      <c r="G15" s="13" t="s">
        <v>1580</v>
      </c>
      <c r="H15" s="13" t="s">
        <v>1580</v>
      </c>
      <c r="I15" s="13"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4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1-000000000000}">
  <dimension ref="A1:I12"/>
  <sheetViews>
    <sheetView workbookViewId="0"/>
  </sheetViews>
  <sheetFormatPr baseColWidth="10" defaultRowHeight="14.4" x14ac:dyDescent="0.3"/>
  <cols>
    <col min="2" max="2" width="9.6640625" customWidth="1"/>
    <col min="3" max="3" width="6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TX-LLS'!A1", "Zurück")</f>
        <v>Zurück</v>
      </c>
    </row>
    <row r="3" spans="1:9" x14ac:dyDescent="0.3">
      <c r="B3" s="7" t="s">
        <v>6878</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115</v>
      </c>
      <c r="C7" s="6" t="s">
        <v>116</v>
      </c>
      <c r="D7" s="9" t="s">
        <v>1580</v>
      </c>
      <c r="E7" s="9" t="s">
        <v>1580</v>
      </c>
      <c r="F7" s="9" t="s">
        <v>1580</v>
      </c>
      <c r="G7" s="9" t="s">
        <v>1580</v>
      </c>
      <c r="H7" s="9" t="s">
        <v>1580</v>
      </c>
      <c r="I7" s="9" t="s">
        <v>1580</v>
      </c>
    </row>
    <row r="8" spans="1:9" x14ac:dyDescent="0.3">
      <c r="B8" s="23" t="s">
        <v>40</v>
      </c>
      <c r="C8" s="23"/>
      <c r="D8" s="29"/>
      <c r="E8" s="29"/>
      <c r="F8" s="29"/>
      <c r="G8" s="29"/>
      <c r="H8" s="29"/>
      <c r="I8" s="29"/>
    </row>
    <row r="9" spans="1:9" x14ac:dyDescent="0.3">
      <c r="B9" s="6" t="s">
        <v>117</v>
      </c>
      <c r="C9" s="6" t="s">
        <v>42</v>
      </c>
      <c r="D9" s="9" t="s">
        <v>1580</v>
      </c>
      <c r="E9" s="9" t="s">
        <v>1580</v>
      </c>
      <c r="F9" s="9" t="s">
        <v>1580</v>
      </c>
      <c r="G9" s="9" t="s">
        <v>1580</v>
      </c>
      <c r="H9" s="9" t="s">
        <v>1580</v>
      </c>
      <c r="I9" s="9" t="s">
        <v>1580</v>
      </c>
    </row>
    <row r="10" spans="1:9" x14ac:dyDescent="0.3">
      <c r="B10" s="6" t="s">
        <v>118</v>
      </c>
      <c r="C10" s="6" t="s">
        <v>46</v>
      </c>
      <c r="D10" s="9" t="s">
        <v>1580</v>
      </c>
      <c r="E10" s="9" t="s">
        <v>1580</v>
      </c>
      <c r="F10" s="9" t="s">
        <v>1580</v>
      </c>
      <c r="G10" s="9" t="s">
        <v>1580</v>
      </c>
      <c r="H10" s="9" t="s">
        <v>1580</v>
      </c>
      <c r="I10" s="9" t="s">
        <v>1580</v>
      </c>
    </row>
    <row r="11" spans="1:9" x14ac:dyDescent="0.3">
      <c r="B11" s="6" t="s">
        <v>119</v>
      </c>
      <c r="C11" s="6" t="s">
        <v>64</v>
      </c>
      <c r="D11" s="9" t="s">
        <v>1579</v>
      </c>
      <c r="E11" s="9" t="s">
        <v>1683</v>
      </c>
      <c r="F11" s="9" t="s">
        <v>1580</v>
      </c>
      <c r="G11" s="9" t="s">
        <v>1587</v>
      </c>
      <c r="H11" s="9" t="s">
        <v>1580</v>
      </c>
      <c r="I11" s="9" t="s">
        <v>1580</v>
      </c>
    </row>
    <row r="12" spans="1:9" x14ac:dyDescent="0.3">
      <c r="B12" s="6" t="s">
        <v>120</v>
      </c>
      <c r="C12" s="6" t="s">
        <v>66</v>
      </c>
      <c r="D12" s="9" t="s">
        <v>1586</v>
      </c>
      <c r="E12" s="9" t="s">
        <v>1580</v>
      </c>
      <c r="F12" s="9" t="s">
        <v>1580</v>
      </c>
      <c r="G12" s="9" t="s">
        <v>1587</v>
      </c>
      <c r="H12" s="9" t="s">
        <v>1580</v>
      </c>
      <c r="I12" s="9" t="s">
        <v>1580</v>
      </c>
    </row>
  </sheetData>
  <mergeCells count="6">
    <mergeCell ref="B8:I8"/>
    <mergeCell ref="B4:B5"/>
    <mergeCell ref="C4:C5"/>
    <mergeCell ref="D4:F4"/>
    <mergeCell ref="G4:I4"/>
    <mergeCell ref="B6:I6"/>
  </mergeCells>
  <pageMargins left="0.7" right="0.7" top="0.75" bottom="0.75" header="0.3" footer="0.3"/>
  <pageSetup paperSize="9" orientation="portrait" horizontalDpi="300" verticalDpi="300"/>
</worksheet>
</file>

<file path=xl/worksheets/sheet4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1-000000000000}">
  <dimension ref="A1:G6"/>
  <sheetViews>
    <sheetView workbookViewId="0"/>
  </sheetViews>
  <sheetFormatPr baseColWidth="10" defaultRowHeight="14.4" x14ac:dyDescent="0.3"/>
  <cols>
    <col min="2" max="2" width="94.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TX-LLS'!A1", "Zurück")</f>
        <v>Zurück</v>
      </c>
    </row>
    <row r="3" spans="1:7" x14ac:dyDescent="0.3">
      <c r="B3" s="7" t="s">
        <v>6981</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1584</v>
      </c>
      <c r="C6" s="5" t="s">
        <v>1587</v>
      </c>
      <c r="D6" s="5" t="s">
        <v>1580</v>
      </c>
      <c r="E6" s="5" t="s">
        <v>1587</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4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1-000000000000}">
  <dimension ref="A1:G6"/>
  <sheetViews>
    <sheetView workbookViewId="0"/>
  </sheetViews>
  <sheetFormatPr baseColWidth="10" defaultRowHeight="14.4" x14ac:dyDescent="0.3"/>
  <cols>
    <col min="2" max="2" width="97.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TX-LLS'!A1", "Zurück")</f>
        <v>Zurück</v>
      </c>
    </row>
    <row r="3" spans="1:7" x14ac:dyDescent="0.3">
      <c r="B3" s="7" t="s">
        <v>6950</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1579</v>
      </c>
      <c r="C6" s="5" t="s">
        <v>1587</v>
      </c>
      <c r="D6" s="5" t="s">
        <v>1580</v>
      </c>
      <c r="E6" s="5" t="s">
        <v>1586</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4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1-000000000000}">
  <dimension ref="A1:E10"/>
  <sheetViews>
    <sheetView workbookViewId="0"/>
  </sheetViews>
  <sheetFormatPr baseColWidth="10" defaultRowHeight="14.4" x14ac:dyDescent="0.3"/>
  <cols>
    <col min="2" max="2" width="88.21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TX-LLS'!A1", "Zurück")</f>
        <v>Zurück</v>
      </c>
    </row>
    <row r="3" spans="1:5" x14ac:dyDescent="0.3">
      <c r="B3" s="7" t="s">
        <v>7467</v>
      </c>
    </row>
    <row r="4" spans="1:5" x14ac:dyDescent="0.3">
      <c r="B4" s="4" t="s">
        <v>7014</v>
      </c>
      <c r="C4" s="3" t="s">
        <v>7015</v>
      </c>
      <c r="D4" s="3" t="s">
        <v>7016</v>
      </c>
      <c r="E4" s="3" t="s">
        <v>7017</v>
      </c>
    </row>
    <row r="5" spans="1:5" x14ac:dyDescent="0.3">
      <c r="B5" s="6" t="s">
        <v>7433</v>
      </c>
      <c r="C5" s="5" t="s">
        <v>1587</v>
      </c>
      <c r="D5" s="5" t="s">
        <v>7460</v>
      </c>
      <c r="E5" s="5" t="s">
        <v>7229</v>
      </c>
    </row>
    <row r="6" spans="1:5" x14ac:dyDescent="0.3">
      <c r="B6" s="12" t="s">
        <v>7461</v>
      </c>
      <c r="C6" s="18" t="s">
        <v>1586</v>
      </c>
      <c r="D6" s="18" t="s">
        <v>7462</v>
      </c>
      <c r="E6" s="18" t="s">
        <v>7229</v>
      </c>
    </row>
    <row r="7" spans="1:5" x14ac:dyDescent="0.3">
      <c r="B7" s="6" t="s">
        <v>7463</v>
      </c>
      <c r="C7" s="5" t="s">
        <v>1586</v>
      </c>
      <c r="D7" s="5" t="s">
        <v>7462</v>
      </c>
      <c r="E7" s="5" t="s">
        <v>7229</v>
      </c>
    </row>
    <row r="8" spans="1:5" x14ac:dyDescent="0.3">
      <c r="B8" s="12" t="s">
        <v>7464</v>
      </c>
      <c r="C8" s="18" t="s">
        <v>1586</v>
      </c>
      <c r="D8" s="18" t="s">
        <v>7462</v>
      </c>
      <c r="E8" s="18" t="s">
        <v>7229</v>
      </c>
    </row>
    <row r="9" spans="1:5" x14ac:dyDescent="0.3">
      <c r="B9" s="6" t="s">
        <v>7465</v>
      </c>
      <c r="C9" s="5" t="s">
        <v>1587</v>
      </c>
      <c r="D9" s="5" t="s">
        <v>7460</v>
      </c>
      <c r="E9" s="5" t="s">
        <v>7460</v>
      </c>
    </row>
    <row r="10" spans="1:5" x14ac:dyDescent="0.3">
      <c r="B10" s="12" t="s">
        <v>3459</v>
      </c>
      <c r="C10" s="18" t="s">
        <v>1592</v>
      </c>
      <c r="D10" s="18" t="s">
        <v>7466</v>
      </c>
      <c r="E10" s="18" t="s">
        <v>7429</v>
      </c>
    </row>
  </sheetData>
  <pageMargins left="0.7" right="0.7" top="0.75" bottom="0.75" header="0.3" footer="0.3"/>
  <pageSetup paperSize="9" orientation="portrait" horizontalDpi="300" verticalDpi="300"/>
</worksheet>
</file>

<file path=xl/worksheets/sheet4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1-000000000000}">
  <dimension ref="A1:E16"/>
  <sheetViews>
    <sheetView workbookViewId="0"/>
  </sheetViews>
  <sheetFormatPr baseColWidth="10" defaultRowHeight="14.4" x14ac:dyDescent="0.3"/>
  <cols>
    <col min="2" max="2" width="9.6640625" customWidth="1"/>
    <col min="3" max="3" width="111.664062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TX-LLS'!A1", "Zurück")</f>
        <v>Zurück</v>
      </c>
    </row>
    <row r="3" spans="1:5" x14ac:dyDescent="0.3">
      <c r="B3" s="7" t="s">
        <v>543</v>
      </c>
    </row>
    <row r="4" spans="1:5" x14ac:dyDescent="0.3">
      <c r="B4" s="25" t="s">
        <v>35</v>
      </c>
      <c r="C4" s="25" t="s">
        <v>394</v>
      </c>
      <c r="D4" s="21" t="s">
        <v>37</v>
      </c>
      <c r="E4" s="25" t="s">
        <v>37</v>
      </c>
    </row>
    <row r="5" spans="1:5" x14ac:dyDescent="0.3">
      <c r="B5" s="22"/>
      <c r="C5" s="22"/>
      <c r="D5" s="8" t="s">
        <v>38</v>
      </c>
      <c r="E5" s="8" t="s">
        <v>39</v>
      </c>
    </row>
    <row r="6" spans="1:5" ht="25.2" x14ac:dyDescent="0.3">
      <c r="B6" s="6" t="s">
        <v>524</v>
      </c>
      <c r="C6" s="6" t="s">
        <v>525</v>
      </c>
      <c r="D6" s="9" t="s">
        <v>67</v>
      </c>
      <c r="E6" s="9" t="s">
        <v>68</v>
      </c>
    </row>
    <row r="7" spans="1:5" ht="25.2" x14ac:dyDescent="0.3">
      <c r="B7" s="12" t="s">
        <v>526</v>
      </c>
      <c r="C7" s="12" t="s">
        <v>419</v>
      </c>
      <c r="D7" s="13" t="s">
        <v>51</v>
      </c>
      <c r="E7" s="13" t="s">
        <v>51</v>
      </c>
    </row>
    <row r="8" spans="1:5" ht="25.2" x14ac:dyDescent="0.3">
      <c r="B8" s="6" t="s">
        <v>527</v>
      </c>
      <c r="C8" s="6" t="s">
        <v>528</v>
      </c>
      <c r="D8" s="9" t="s">
        <v>51</v>
      </c>
      <c r="E8" s="9" t="s">
        <v>51</v>
      </c>
    </row>
    <row r="9" spans="1:5" ht="25.2" x14ac:dyDescent="0.3">
      <c r="B9" s="12" t="s">
        <v>529</v>
      </c>
      <c r="C9" s="12" t="s">
        <v>530</v>
      </c>
      <c r="D9" s="13" t="s">
        <v>51</v>
      </c>
      <c r="E9" s="13" t="s">
        <v>51</v>
      </c>
    </row>
    <row r="10" spans="1:5" ht="25.2" x14ac:dyDescent="0.3">
      <c r="B10" s="6" t="s">
        <v>531</v>
      </c>
      <c r="C10" s="6" t="s">
        <v>532</v>
      </c>
      <c r="D10" s="9" t="s">
        <v>210</v>
      </c>
      <c r="E10" s="9" t="s">
        <v>211</v>
      </c>
    </row>
    <row r="11" spans="1:5" ht="25.2" x14ac:dyDescent="0.3">
      <c r="B11" s="12" t="s">
        <v>533</v>
      </c>
      <c r="C11" s="12" t="s">
        <v>534</v>
      </c>
      <c r="D11" s="13" t="s">
        <v>51</v>
      </c>
      <c r="E11" s="13" t="s">
        <v>51</v>
      </c>
    </row>
    <row r="12" spans="1:5" ht="25.2" x14ac:dyDescent="0.3">
      <c r="B12" s="6" t="s">
        <v>535</v>
      </c>
      <c r="C12" s="6" t="s">
        <v>536</v>
      </c>
      <c r="D12" s="9" t="s">
        <v>51</v>
      </c>
      <c r="E12" s="9" t="s">
        <v>51</v>
      </c>
    </row>
    <row r="13" spans="1:5" ht="25.2" x14ac:dyDescent="0.3">
      <c r="B13" s="12" t="s">
        <v>537</v>
      </c>
      <c r="C13" s="12" t="s">
        <v>538</v>
      </c>
      <c r="D13" s="13" t="s">
        <v>51</v>
      </c>
      <c r="E13" s="13" t="s">
        <v>51</v>
      </c>
    </row>
    <row r="14" spans="1:5" ht="25.2" x14ac:dyDescent="0.3">
      <c r="B14" s="6" t="s">
        <v>539</v>
      </c>
      <c r="C14" s="6" t="s">
        <v>540</v>
      </c>
      <c r="D14" s="9" t="s">
        <v>51</v>
      </c>
      <c r="E14" s="9" t="s">
        <v>51</v>
      </c>
    </row>
    <row r="15" spans="1:5" ht="25.2" x14ac:dyDescent="0.3">
      <c r="B15" s="12" t="s">
        <v>541</v>
      </c>
      <c r="C15" s="12" t="s">
        <v>542</v>
      </c>
      <c r="D15" s="13" t="s">
        <v>51</v>
      </c>
      <c r="E15" s="13" t="s">
        <v>51</v>
      </c>
    </row>
    <row r="16" spans="1:5" ht="25.2" x14ac:dyDescent="0.3">
      <c r="B16" s="10" t="s">
        <v>52</v>
      </c>
      <c r="C16" s="10"/>
      <c r="D16" s="11" t="s">
        <v>94</v>
      </c>
      <c r="E16" s="11" t="s">
        <v>95</v>
      </c>
    </row>
  </sheetData>
  <mergeCells count="3">
    <mergeCell ref="B4:B5"/>
    <mergeCell ref="C4:C5"/>
    <mergeCell ref="D4:E4"/>
  </mergeCells>
  <pageMargins left="0.7" right="0.7" top="0.75" bottom="0.75" header="0.3" footer="0.3"/>
  <pageSetup paperSize="9" orientation="portrait" horizontalDpi="300" verticalDpi="300"/>
</worksheet>
</file>

<file path=xl/worksheets/sheet4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1-000000000000}">
  <dimension ref="A1:E13"/>
  <sheetViews>
    <sheetView workbookViewId="0"/>
  </sheetViews>
  <sheetFormatPr baseColWidth="10" defaultRowHeight="14.4" x14ac:dyDescent="0.3"/>
  <cols>
    <col min="2" max="2" width="9.6640625" customWidth="1"/>
    <col min="3" max="3" width="6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TX-LLS'!A1", "Zurück")</f>
        <v>Zurück</v>
      </c>
    </row>
    <row r="3" spans="1:5" x14ac:dyDescent="0.3">
      <c r="B3" s="7" t="s">
        <v>121</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115</v>
      </c>
      <c r="C7" s="6" t="s">
        <v>116</v>
      </c>
      <c r="D7" s="9" t="s">
        <v>51</v>
      </c>
      <c r="E7" s="9" t="s">
        <v>51</v>
      </c>
    </row>
    <row r="8" spans="1:5" x14ac:dyDescent="0.3">
      <c r="B8" s="23" t="s">
        <v>40</v>
      </c>
      <c r="C8" s="23"/>
      <c r="D8" s="29"/>
      <c r="E8" s="29"/>
    </row>
    <row r="9" spans="1:5" ht="25.2" x14ac:dyDescent="0.3">
      <c r="B9" s="6" t="s">
        <v>117</v>
      </c>
      <c r="C9" s="6" t="s">
        <v>42</v>
      </c>
      <c r="D9" s="9" t="s">
        <v>51</v>
      </c>
      <c r="E9" s="9" t="s">
        <v>51</v>
      </c>
    </row>
    <row r="10" spans="1:5" ht="25.2" x14ac:dyDescent="0.3">
      <c r="B10" s="6" t="s">
        <v>118</v>
      </c>
      <c r="C10" s="6" t="s">
        <v>46</v>
      </c>
      <c r="D10" s="9" t="s">
        <v>51</v>
      </c>
      <c r="E10" s="9" t="s">
        <v>51</v>
      </c>
    </row>
    <row r="11" spans="1:5" ht="25.2" x14ac:dyDescent="0.3">
      <c r="B11" s="6" t="s">
        <v>119</v>
      </c>
      <c r="C11" s="6" t="s">
        <v>64</v>
      </c>
      <c r="D11" s="9" t="s">
        <v>47</v>
      </c>
      <c r="E11" s="9" t="s">
        <v>48</v>
      </c>
    </row>
    <row r="12" spans="1:5" ht="25.2" x14ac:dyDescent="0.3">
      <c r="B12" s="6" t="s">
        <v>120</v>
      </c>
      <c r="C12" s="6" t="s">
        <v>66</v>
      </c>
      <c r="D12" s="9" t="s">
        <v>82</v>
      </c>
      <c r="E12" s="9" t="s">
        <v>83</v>
      </c>
    </row>
    <row r="13" spans="1:5" ht="25.2" x14ac:dyDescent="0.3">
      <c r="B13" s="10" t="s">
        <v>52</v>
      </c>
      <c r="C13" s="10"/>
      <c r="D13" s="11" t="s">
        <v>76</v>
      </c>
      <c r="E13" s="11" t="s">
        <v>77</v>
      </c>
    </row>
  </sheetData>
  <mergeCells count="5">
    <mergeCell ref="B4:B5"/>
    <mergeCell ref="C4:C5"/>
    <mergeCell ref="D4:E4"/>
    <mergeCell ref="B6:E6"/>
    <mergeCell ref="B8:E8"/>
  </mergeCells>
  <pageMargins left="0.7" right="0.7" top="0.75" bottom="0.75" header="0.3" footer="0.3"/>
  <pageSetup paperSize="9" orientation="portrait" horizontalDpi="300" verticalDpi="300"/>
</worksheet>
</file>

<file path=xl/worksheets/sheet4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1-000000000000}">
  <dimension ref="A1:G16"/>
  <sheetViews>
    <sheetView workbookViewId="0"/>
  </sheetViews>
  <sheetFormatPr baseColWidth="10" defaultRowHeight="14.4" x14ac:dyDescent="0.3"/>
  <cols>
    <col min="2" max="2" width="9.6640625" customWidth="1"/>
    <col min="3" max="3" width="111.6640625"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TX-LLS'!A1", "Zurück")</f>
        <v>Zurück</v>
      </c>
    </row>
    <row r="3" spans="1:7" x14ac:dyDescent="0.3">
      <c r="B3" s="7" t="s">
        <v>1201</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524</v>
      </c>
      <c r="C6" s="6" t="s">
        <v>525</v>
      </c>
      <c r="D6" s="9" t="s">
        <v>68</v>
      </c>
      <c r="E6" s="9" t="s">
        <v>67</v>
      </c>
      <c r="F6" s="9" t="s">
        <v>68</v>
      </c>
      <c r="G6" s="9" t="s">
        <v>68</v>
      </c>
    </row>
    <row r="7" spans="1:7" ht="25.2" x14ac:dyDescent="0.3">
      <c r="B7" s="12" t="s">
        <v>526</v>
      </c>
      <c r="C7" s="12" t="s">
        <v>419</v>
      </c>
      <c r="D7" s="13" t="s">
        <v>51</v>
      </c>
      <c r="E7" s="13" t="s">
        <v>51</v>
      </c>
      <c r="F7" s="13" t="s">
        <v>51</v>
      </c>
      <c r="G7" s="13" t="s">
        <v>51</v>
      </c>
    </row>
    <row r="8" spans="1:7" ht="25.2" x14ac:dyDescent="0.3">
      <c r="B8" s="6" t="s">
        <v>527</v>
      </c>
      <c r="C8" s="6" t="s">
        <v>528</v>
      </c>
      <c r="D8" s="9" t="s">
        <v>51</v>
      </c>
      <c r="E8" s="9" t="s">
        <v>51</v>
      </c>
      <c r="F8" s="9" t="s">
        <v>51</v>
      </c>
      <c r="G8" s="9" t="s">
        <v>51</v>
      </c>
    </row>
    <row r="9" spans="1:7" ht="25.2" x14ac:dyDescent="0.3">
      <c r="B9" s="12" t="s">
        <v>529</v>
      </c>
      <c r="C9" s="12" t="s">
        <v>530</v>
      </c>
      <c r="D9" s="13" t="s">
        <v>51</v>
      </c>
      <c r="E9" s="13" t="s">
        <v>51</v>
      </c>
      <c r="F9" s="13" t="s">
        <v>51</v>
      </c>
      <c r="G9" s="13" t="s">
        <v>51</v>
      </c>
    </row>
    <row r="10" spans="1:7" ht="25.2" x14ac:dyDescent="0.3">
      <c r="B10" s="6" t="s">
        <v>531</v>
      </c>
      <c r="C10" s="6" t="s">
        <v>532</v>
      </c>
      <c r="D10" s="9" t="s">
        <v>211</v>
      </c>
      <c r="E10" s="9" t="s">
        <v>210</v>
      </c>
      <c r="F10" s="9" t="s">
        <v>211</v>
      </c>
      <c r="G10" s="9" t="s">
        <v>211</v>
      </c>
    </row>
    <row r="11" spans="1:7" ht="25.2" x14ac:dyDescent="0.3">
      <c r="B11" s="12" t="s">
        <v>533</v>
      </c>
      <c r="C11" s="12" t="s">
        <v>534</v>
      </c>
      <c r="D11" s="13" t="s">
        <v>51</v>
      </c>
      <c r="E11" s="13" t="s">
        <v>51</v>
      </c>
      <c r="F11" s="13" t="s">
        <v>51</v>
      </c>
      <c r="G11" s="13" t="s">
        <v>51</v>
      </c>
    </row>
    <row r="12" spans="1:7" ht="25.2" x14ac:dyDescent="0.3">
      <c r="B12" s="6" t="s">
        <v>535</v>
      </c>
      <c r="C12" s="6" t="s">
        <v>536</v>
      </c>
      <c r="D12" s="9" t="s">
        <v>51</v>
      </c>
      <c r="E12" s="9" t="s">
        <v>51</v>
      </c>
      <c r="F12" s="9" t="s">
        <v>51</v>
      </c>
      <c r="G12" s="9" t="s">
        <v>51</v>
      </c>
    </row>
    <row r="13" spans="1:7" ht="25.2" x14ac:dyDescent="0.3">
      <c r="B13" s="12" t="s">
        <v>537</v>
      </c>
      <c r="C13" s="12" t="s">
        <v>538</v>
      </c>
      <c r="D13" s="13" t="s">
        <v>51</v>
      </c>
      <c r="E13" s="13" t="s">
        <v>51</v>
      </c>
      <c r="F13" s="13" t="s">
        <v>51</v>
      </c>
      <c r="G13" s="13" t="s">
        <v>51</v>
      </c>
    </row>
    <row r="14" spans="1:7" ht="25.2" x14ac:dyDescent="0.3">
      <c r="B14" s="6" t="s">
        <v>539</v>
      </c>
      <c r="C14" s="6" t="s">
        <v>540</v>
      </c>
      <c r="D14" s="9" t="s">
        <v>51</v>
      </c>
      <c r="E14" s="9" t="s">
        <v>51</v>
      </c>
      <c r="F14" s="9" t="s">
        <v>51</v>
      </c>
      <c r="G14" s="9" t="s">
        <v>51</v>
      </c>
    </row>
    <row r="15" spans="1:7" ht="25.2" x14ac:dyDescent="0.3">
      <c r="B15" s="12" t="s">
        <v>541</v>
      </c>
      <c r="C15" s="12" t="s">
        <v>542</v>
      </c>
      <c r="D15" s="13" t="s">
        <v>51</v>
      </c>
      <c r="E15" s="13" t="s">
        <v>51</v>
      </c>
      <c r="F15" s="13" t="s">
        <v>51</v>
      </c>
      <c r="G15" s="13" t="s">
        <v>51</v>
      </c>
    </row>
    <row r="16" spans="1:7" x14ac:dyDescent="0.3">
      <c r="B16"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41"/>
  <sheetViews>
    <sheetView workbookViewId="0"/>
  </sheetViews>
  <sheetFormatPr baseColWidth="10" defaultRowHeight="14.4" x14ac:dyDescent="0.3"/>
  <cols>
    <col min="2" max="2" width="9.6640625" customWidth="1"/>
    <col min="3" max="3" width="89" customWidth="1"/>
    <col min="4" max="4" width="17" customWidth="1"/>
    <col min="5" max="5" width="39.6640625" customWidth="1"/>
    <col min="6" max="6" width="45.6640625" customWidth="1"/>
    <col min="7" max="7" width="39.6640625" customWidth="1"/>
    <col min="8" max="8" width="45.6640625" customWidth="1"/>
  </cols>
  <sheetData>
    <row r="1" spans="1:8" x14ac:dyDescent="0.3">
      <c r="A1" s="2" t="str">
        <f>HYPERLINK("#'Auswahl Auswertungsmodul'!A1", "Zurück zum Start")</f>
        <v>Zurück zum Start</v>
      </c>
    </row>
    <row r="2" spans="1:8" x14ac:dyDescent="0.3">
      <c r="A2" s="2" t="str">
        <f>HYPERLINK("#'Auswahl PCI'!A1", "Zurück")</f>
        <v>Zurück</v>
      </c>
    </row>
    <row r="3" spans="1:8" x14ac:dyDescent="0.3">
      <c r="B3" s="7" t="s">
        <v>3352</v>
      </c>
    </row>
    <row r="4" spans="1:8" x14ac:dyDescent="0.3">
      <c r="B4" s="25" t="s">
        <v>35</v>
      </c>
      <c r="C4" s="25" t="s">
        <v>394</v>
      </c>
      <c r="D4" s="25" t="s">
        <v>1619</v>
      </c>
      <c r="E4" s="21" t="s">
        <v>3287</v>
      </c>
      <c r="F4" s="21" t="s">
        <v>3287</v>
      </c>
      <c r="G4" s="21" t="s">
        <v>3288</v>
      </c>
      <c r="H4" s="21" t="s">
        <v>3288</v>
      </c>
    </row>
    <row r="5" spans="1:8" x14ac:dyDescent="0.3">
      <c r="B5" s="22"/>
      <c r="C5" s="22"/>
      <c r="D5" s="22"/>
      <c r="E5" s="8" t="s">
        <v>3289</v>
      </c>
      <c r="F5" s="8" t="s">
        <v>3290</v>
      </c>
      <c r="G5" s="8" t="s">
        <v>3289</v>
      </c>
      <c r="H5" s="8" t="s">
        <v>3290</v>
      </c>
    </row>
    <row r="6" spans="1:8" ht="25.2" x14ac:dyDescent="0.3">
      <c r="B6" s="6" t="s">
        <v>634</v>
      </c>
      <c r="C6" s="6" t="s">
        <v>635</v>
      </c>
      <c r="D6" s="6" t="s">
        <v>1621</v>
      </c>
      <c r="E6" s="9" t="s">
        <v>1006</v>
      </c>
      <c r="F6" s="9" t="s">
        <v>3347</v>
      </c>
      <c r="G6" s="9" t="s">
        <v>207</v>
      </c>
      <c r="H6" s="9" t="s">
        <v>222</v>
      </c>
    </row>
    <row r="7" spans="1:8" ht="25.2" x14ac:dyDescent="0.3">
      <c r="B7" s="6" t="s">
        <v>634</v>
      </c>
      <c r="C7" s="6" t="s">
        <v>635</v>
      </c>
      <c r="D7" s="6" t="s">
        <v>1626</v>
      </c>
      <c r="E7" s="9" t="s">
        <v>1639</v>
      </c>
      <c r="F7" s="9" t="s">
        <v>2040</v>
      </c>
      <c r="G7" s="9" t="s">
        <v>89</v>
      </c>
      <c r="H7" s="9" t="s">
        <v>234</v>
      </c>
    </row>
    <row r="8" spans="1:8" ht="25.2" x14ac:dyDescent="0.3">
      <c r="B8" s="6" t="s">
        <v>634</v>
      </c>
      <c r="C8" s="6" t="s">
        <v>635</v>
      </c>
      <c r="D8" s="6" t="s">
        <v>1631</v>
      </c>
      <c r="E8" s="9" t="s">
        <v>1071</v>
      </c>
      <c r="F8" s="9" t="s">
        <v>103</v>
      </c>
      <c r="G8" s="9" t="s">
        <v>68</v>
      </c>
      <c r="H8" s="9" t="s">
        <v>103</v>
      </c>
    </row>
    <row r="9" spans="1:8" ht="25.2" x14ac:dyDescent="0.3">
      <c r="B9" s="6" t="s">
        <v>636</v>
      </c>
      <c r="C9" s="6" t="s">
        <v>637</v>
      </c>
      <c r="D9" s="6" t="s">
        <v>1621</v>
      </c>
      <c r="E9" s="9" t="s">
        <v>3348</v>
      </c>
      <c r="F9" s="9" t="s">
        <v>44</v>
      </c>
      <c r="G9" s="9" t="s">
        <v>195</v>
      </c>
      <c r="H9" s="9" t="s">
        <v>44</v>
      </c>
    </row>
    <row r="10" spans="1:8" ht="25.2" x14ac:dyDescent="0.3">
      <c r="B10" s="6" t="s">
        <v>636</v>
      </c>
      <c r="C10" s="6" t="s">
        <v>637</v>
      </c>
      <c r="D10" s="6" t="s">
        <v>1626</v>
      </c>
      <c r="E10" s="9" t="s">
        <v>3348</v>
      </c>
      <c r="F10" s="9" t="s">
        <v>77</v>
      </c>
      <c r="G10" s="9" t="s">
        <v>195</v>
      </c>
      <c r="H10" s="9" t="s">
        <v>77</v>
      </c>
    </row>
    <row r="11" spans="1:8" ht="25.2" x14ac:dyDescent="0.3">
      <c r="B11" s="6" t="s">
        <v>636</v>
      </c>
      <c r="C11" s="6" t="s">
        <v>637</v>
      </c>
      <c r="D11" s="6" t="s">
        <v>1631</v>
      </c>
      <c r="E11" s="9" t="s">
        <v>51</v>
      </c>
      <c r="F11" s="9" t="s">
        <v>87</v>
      </c>
      <c r="G11" s="9" t="s">
        <v>51</v>
      </c>
      <c r="H11" s="9" t="s">
        <v>87</v>
      </c>
    </row>
    <row r="12" spans="1:8" ht="25.2" x14ac:dyDescent="0.3">
      <c r="B12" s="6" t="s">
        <v>638</v>
      </c>
      <c r="C12" s="6" t="s">
        <v>639</v>
      </c>
      <c r="D12" s="6" t="s">
        <v>1621</v>
      </c>
      <c r="E12" s="9" t="s">
        <v>1070</v>
      </c>
      <c r="F12" s="9" t="s">
        <v>1880</v>
      </c>
      <c r="G12" s="9" t="s">
        <v>68</v>
      </c>
      <c r="H12" s="9" t="s">
        <v>195</v>
      </c>
    </row>
    <row r="13" spans="1:8" ht="25.2" x14ac:dyDescent="0.3">
      <c r="B13" s="6" t="s">
        <v>638</v>
      </c>
      <c r="C13" s="6" t="s">
        <v>639</v>
      </c>
      <c r="D13" s="6" t="s">
        <v>1626</v>
      </c>
      <c r="E13" s="9" t="s">
        <v>1007</v>
      </c>
      <c r="F13" s="9" t="s">
        <v>1023</v>
      </c>
      <c r="G13" s="9" t="s">
        <v>211</v>
      </c>
      <c r="H13" s="9" t="s">
        <v>245</v>
      </c>
    </row>
    <row r="14" spans="1:8" ht="25.2" x14ac:dyDescent="0.3">
      <c r="B14" s="6" t="s">
        <v>638</v>
      </c>
      <c r="C14" s="6" t="s">
        <v>639</v>
      </c>
      <c r="D14" s="6" t="s">
        <v>1631</v>
      </c>
      <c r="E14" s="9" t="s">
        <v>83</v>
      </c>
      <c r="F14" s="9" t="s">
        <v>1007</v>
      </c>
      <c r="G14" s="9" t="s">
        <v>83</v>
      </c>
      <c r="H14" s="9" t="s">
        <v>211</v>
      </c>
    </row>
    <row r="15" spans="1:8" ht="25.2" x14ac:dyDescent="0.3">
      <c r="B15" s="6" t="s">
        <v>640</v>
      </c>
      <c r="C15" s="6" t="s">
        <v>641</v>
      </c>
      <c r="D15" s="6" t="s">
        <v>1621</v>
      </c>
      <c r="E15" s="9" t="s">
        <v>2664</v>
      </c>
      <c r="F15" s="9" t="s">
        <v>149</v>
      </c>
      <c r="G15" s="9" t="s">
        <v>494</v>
      </c>
      <c r="H15" s="9" t="s">
        <v>149</v>
      </c>
    </row>
    <row r="16" spans="1:8" ht="25.2" x14ac:dyDescent="0.3">
      <c r="B16" s="6" t="s">
        <v>640</v>
      </c>
      <c r="C16" s="6" t="s">
        <v>641</v>
      </c>
      <c r="D16" s="6" t="s">
        <v>1626</v>
      </c>
      <c r="E16" s="9" t="s">
        <v>3349</v>
      </c>
      <c r="F16" s="9" t="s">
        <v>72</v>
      </c>
      <c r="G16" s="9" t="s">
        <v>273</v>
      </c>
      <c r="H16" s="9" t="s">
        <v>72</v>
      </c>
    </row>
    <row r="17" spans="2:8" ht="25.2" x14ac:dyDescent="0.3">
      <c r="B17" s="6" t="s">
        <v>640</v>
      </c>
      <c r="C17" s="6" t="s">
        <v>641</v>
      </c>
      <c r="D17" s="6" t="s">
        <v>1631</v>
      </c>
      <c r="E17" s="9" t="s">
        <v>965</v>
      </c>
      <c r="F17" s="9" t="s">
        <v>83</v>
      </c>
      <c r="G17" s="9" t="s">
        <v>48</v>
      </c>
      <c r="H17" s="9" t="s">
        <v>83</v>
      </c>
    </row>
    <row r="18" spans="2:8" ht="25.2" x14ac:dyDescent="0.3">
      <c r="B18" s="6" t="s">
        <v>642</v>
      </c>
      <c r="C18" s="6" t="s">
        <v>643</v>
      </c>
      <c r="D18" s="6" t="s">
        <v>1621</v>
      </c>
      <c r="E18" s="9" t="s">
        <v>2359</v>
      </c>
      <c r="F18" s="9" t="s">
        <v>146</v>
      </c>
      <c r="G18" s="9" t="s">
        <v>99</v>
      </c>
      <c r="H18" s="9" t="s">
        <v>146</v>
      </c>
    </row>
    <row r="19" spans="2:8" ht="25.2" x14ac:dyDescent="0.3">
      <c r="B19" s="6" t="s">
        <v>642</v>
      </c>
      <c r="C19" s="6" t="s">
        <v>643</v>
      </c>
      <c r="D19" s="6" t="s">
        <v>1626</v>
      </c>
      <c r="E19" s="9" t="s">
        <v>2359</v>
      </c>
      <c r="F19" s="9" t="s">
        <v>130</v>
      </c>
      <c r="G19" s="9" t="s">
        <v>99</v>
      </c>
      <c r="H19" s="9" t="s">
        <v>130</v>
      </c>
    </row>
    <row r="20" spans="2:8" ht="25.2" x14ac:dyDescent="0.3">
      <c r="B20" s="6" t="s">
        <v>642</v>
      </c>
      <c r="C20" s="6" t="s">
        <v>643</v>
      </c>
      <c r="D20" s="6" t="s">
        <v>1631</v>
      </c>
      <c r="E20" s="9" t="s">
        <v>51</v>
      </c>
      <c r="F20" s="9" t="s">
        <v>87</v>
      </c>
      <c r="G20" s="9" t="s">
        <v>51</v>
      </c>
      <c r="H20" s="9" t="s">
        <v>87</v>
      </c>
    </row>
    <row r="21" spans="2:8" ht="25.2" x14ac:dyDescent="0.3">
      <c r="B21" s="6" t="s">
        <v>644</v>
      </c>
      <c r="C21" s="6" t="s">
        <v>645</v>
      </c>
      <c r="D21" s="6" t="s">
        <v>1621</v>
      </c>
      <c r="E21" s="9" t="s">
        <v>1692</v>
      </c>
      <c r="F21" s="9" t="s">
        <v>195</v>
      </c>
      <c r="G21" s="9" t="s">
        <v>245</v>
      </c>
      <c r="H21" s="9" t="s">
        <v>195</v>
      </c>
    </row>
    <row r="22" spans="2:8" ht="25.2" x14ac:dyDescent="0.3">
      <c r="B22" s="6" t="s">
        <v>644</v>
      </c>
      <c r="C22" s="6" t="s">
        <v>645</v>
      </c>
      <c r="D22" s="6" t="s">
        <v>1626</v>
      </c>
      <c r="E22" s="9" t="s">
        <v>1692</v>
      </c>
      <c r="F22" s="9" t="s">
        <v>195</v>
      </c>
      <c r="G22" s="9" t="s">
        <v>245</v>
      </c>
      <c r="H22" s="9" t="s">
        <v>195</v>
      </c>
    </row>
    <row r="23" spans="2:8" ht="25.2" x14ac:dyDescent="0.3">
      <c r="B23" s="6" t="s">
        <v>644</v>
      </c>
      <c r="C23" s="6" t="s">
        <v>645</v>
      </c>
      <c r="D23" s="6" t="s">
        <v>1631</v>
      </c>
      <c r="E23" s="9" t="s">
        <v>51</v>
      </c>
      <c r="F23" s="9" t="s">
        <v>51</v>
      </c>
      <c r="G23" s="9" t="s">
        <v>51</v>
      </c>
      <c r="H23" s="9" t="s">
        <v>51</v>
      </c>
    </row>
    <row r="24" spans="2:8" ht="25.2" x14ac:dyDescent="0.3">
      <c r="B24" s="6" t="s">
        <v>648</v>
      </c>
      <c r="C24" s="6" t="s">
        <v>649</v>
      </c>
      <c r="D24" s="6" t="s">
        <v>1621</v>
      </c>
      <c r="E24" s="9" t="s">
        <v>1860</v>
      </c>
      <c r="F24" s="9" t="s">
        <v>3350</v>
      </c>
      <c r="G24" s="9" t="s">
        <v>77</v>
      </c>
      <c r="H24" s="9" t="s">
        <v>3351</v>
      </c>
    </row>
    <row r="25" spans="2:8" ht="25.2" x14ac:dyDescent="0.3">
      <c r="B25" s="6" t="s">
        <v>648</v>
      </c>
      <c r="C25" s="6" t="s">
        <v>649</v>
      </c>
      <c r="D25" s="6" t="s">
        <v>1626</v>
      </c>
      <c r="E25" s="9" t="s">
        <v>1860</v>
      </c>
      <c r="F25" s="9" t="s">
        <v>2117</v>
      </c>
      <c r="G25" s="9" t="s">
        <v>77</v>
      </c>
      <c r="H25" s="9" t="s">
        <v>950</v>
      </c>
    </row>
    <row r="26" spans="2:8" ht="25.2" x14ac:dyDescent="0.3">
      <c r="B26" s="6" t="s">
        <v>648</v>
      </c>
      <c r="C26" s="6" t="s">
        <v>649</v>
      </c>
      <c r="D26" s="6" t="s">
        <v>1631</v>
      </c>
      <c r="E26" s="9" t="s">
        <v>51</v>
      </c>
      <c r="F26" s="9" t="s">
        <v>68</v>
      </c>
      <c r="G26" s="9" t="s">
        <v>51</v>
      </c>
      <c r="H26" s="9" t="s">
        <v>68</v>
      </c>
    </row>
    <row r="27" spans="2:8" ht="25.2" x14ac:dyDescent="0.3">
      <c r="B27" s="6" t="s">
        <v>652</v>
      </c>
      <c r="C27" s="6" t="s">
        <v>653</v>
      </c>
      <c r="D27" s="6" t="s">
        <v>1621</v>
      </c>
      <c r="E27" s="9" t="s">
        <v>1027</v>
      </c>
      <c r="F27" s="9" t="s">
        <v>295</v>
      </c>
      <c r="G27" s="9" t="s">
        <v>54</v>
      </c>
      <c r="H27" s="9" t="s">
        <v>295</v>
      </c>
    </row>
    <row r="28" spans="2:8" ht="25.2" x14ac:dyDescent="0.3">
      <c r="B28" s="6" t="s">
        <v>652</v>
      </c>
      <c r="C28" s="6" t="s">
        <v>653</v>
      </c>
      <c r="D28" s="6" t="s">
        <v>1626</v>
      </c>
      <c r="E28" s="9" t="s">
        <v>1078</v>
      </c>
      <c r="F28" s="9" t="s">
        <v>295</v>
      </c>
      <c r="G28" s="9" t="s">
        <v>99</v>
      </c>
      <c r="H28" s="9" t="s">
        <v>295</v>
      </c>
    </row>
    <row r="29" spans="2:8" ht="25.2" x14ac:dyDescent="0.3">
      <c r="B29" s="6" t="s">
        <v>652</v>
      </c>
      <c r="C29" s="6" t="s">
        <v>653</v>
      </c>
      <c r="D29" s="6" t="s">
        <v>1631</v>
      </c>
      <c r="E29" s="9" t="s">
        <v>86</v>
      </c>
      <c r="F29" s="9" t="s">
        <v>51</v>
      </c>
      <c r="G29" s="9" t="s">
        <v>87</v>
      </c>
      <c r="H29" s="9" t="s">
        <v>51</v>
      </c>
    </row>
    <row r="30" spans="2:8" ht="25.2" x14ac:dyDescent="0.3">
      <c r="B30" s="6" t="s">
        <v>656</v>
      </c>
      <c r="C30" s="6" t="s">
        <v>657</v>
      </c>
      <c r="D30" s="6" t="s">
        <v>1621</v>
      </c>
      <c r="E30" s="9" t="s">
        <v>83</v>
      </c>
      <c r="F30" s="9" t="s">
        <v>1946</v>
      </c>
      <c r="G30" s="9" t="s">
        <v>83</v>
      </c>
      <c r="H30" s="9" t="s">
        <v>554</v>
      </c>
    </row>
    <row r="31" spans="2:8" ht="25.2" x14ac:dyDescent="0.3">
      <c r="B31" s="6" t="s">
        <v>656</v>
      </c>
      <c r="C31" s="6" t="s">
        <v>657</v>
      </c>
      <c r="D31" s="6" t="s">
        <v>1626</v>
      </c>
      <c r="E31" s="9" t="s">
        <v>87</v>
      </c>
      <c r="F31" s="9" t="s">
        <v>2357</v>
      </c>
      <c r="G31" s="9" t="s">
        <v>87</v>
      </c>
      <c r="H31" s="9" t="s">
        <v>299</v>
      </c>
    </row>
    <row r="32" spans="2:8" ht="25.2" x14ac:dyDescent="0.3">
      <c r="B32" s="6" t="s">
        <v>656</v>
      </c>
      <c r="C32" s="6" t="s">
        <v>657</v>
      </c>
      <c r="D32" s="6" t="s">
        <v>1631</v>
      </c>
      <c r="E32" s="9" t="s">
        <v>87</v>
      </c>
      <c r="F32" s="9" t="s">
        <v>83</v>
      </c>
      <c r="G32" s="9" t="s">
        <v>87</v>
      </c>
      <c r="H32" s="9" t="s">
        <v>83</v>
      </c>
    </row>
    <row r="33" spans="2:8" ht="25.2" x14ac:dyDescent="0.3">
      <c r="B33" s="6" t="s">
        <v>658</v>
      </c>
      <c r="C33" s="6" t="s">
        <v>659</v>
      </c>
      <c r="D33" s="6" t="s">
        <v>1621</v>
      </c>
      <c r="E33" s="9" t="s">
        <v>87</v>
      </c>
      <c r="F33" s="9" t="s">
        <v>273</v>
      </c>
      <c r="G33" s="9" t="s">
        <v>87</v>
      </c>
      <c r="H33" s="9" t="s">
        <v>273</v>
      </c>
    </row>
    <row r="34" spans="2:8" ht="25.2" x14ac:dyDescent="0.3">
      <c r="B34" s="6" t="s">
        <v>658</v>
      </c>
      <c r="C34" s="6" t="s">
        <v>659</v>
      </c>
      <c r="D34" s="6" t="s">
        <v>1626</v>
      </c>
      <c r="E34" s="9" t="s">
        <v>51</v>
      </c>
      <c r="F34" s="9" t="s">
        <v>554</v>
      </c>
      <c r="G34" s="9" t="s">
        <v>51</v>
      </c>
      <c r="H34" s="9" t="s">
        <v>554</v>
      </c>
    </row>
    <row r="35" spans="2:8" ht="25.2" x14ac:dyDescent="0.3">
      <c r="B35" s="6" t="s">
        <v>658</v>
      </c>
      <c r="C35" s="6" t="s">
        <v>659</v>
      </c>
      <c r="D35" s="6" t="s">
        <v>1631</v>
      </c>
      <c r="E35" s="9" t="s">
        <v>87</v>
      </c>
      <c r="F35" s="9" t="s">
        <v>87</v>
      </c>
      <c r="G35" s="9" t="s">
        <v>87</v>
      </c>
      <c r="H35" s="9" t="s">
        <v>87</v>
      </c>
    </row>
    <row r="36" spans="2:8" ht="25.2" x14ac:dyDescent="0.3">
      <c r="B36" s="6" t="s">
        <v>660</v>
      </c>
      <c r="C36" s="6" t="s">
        <v>661</v>
      </c>
      <c r="D36" s="6" t="s">
        <v>1621</v>
      </c>
      <c r="E36" s="9" t="s">
        <v>83</v>
      </c>
      <c r="F36" s="9" t="s">
        <v>305</v>
      </c>
      <c r="G36" s="9" t="s">
        <v>83</v>
      </c>
      <c r="H36" s="9" t="s">
        <v>305</v>
      </c>
    </row>
    <row r="37" spans="2:8" ht="25.2" x14ac:dyDescent="0.3">
      <c r="B37" s="6" t="s">
        <v>660</v>
      </c>
      <c r="C37" s="6" t="s">
        <v>661</v>
      </c>
      <c r="D37" s="6" t="s">
        <v>1626</v>
      </c>
      <c r="E37" s="9" t="s">
        <v>83</v>
      </c>
      <c r="F37" s="9" t="s">
        <v>229</v>
      </c>
      <c r="G37" s="9" t="s">
        <v>83</v>
      </c>
      <c r="H37" s="9" t="s">
        <v>229</v>
      </c>
    </row>
    <row r="38" spans="2:8" ht="25.2" x14ac:dyDescent="0.3">
      <c r="B38" s="6" t="s">
        <v>660</v>
      </c>
      <c r="C38" s="6" t="s">
        <v>661</v>
      </c>
      <c r="D38" s="6" t="s">
        <v>1631</v>
      </c>
      <c r="E38" s="9" t="s">
        <v>51</v>
      </c>
      <c r="F38" s="9" t="s">
        <v>44</v>
      </c>
      <c r="G38" s="9" t="s">
        <v>51</v>
      </c>
      <c r="H38" s="9" t="s">
        <v>44</v>
      </c>
    </row>
    <row r="39" spans="2:8" ht="25.2" x14ac:dyDescent="0.3">
      <c r="B39" s="6" t="s">
        <v>662</v>
      </c>
      <c r="C39" s="6" t="s">
        <v>663</v>
      </c>
      <c r="D39" s="6" t="s">
        <v>1621</v>
      </c>
      <c r="E39" s="9" t="s">
        <v>1019</v>
      </c>
      <c r="F39" s="9" t="s">
        <v>72</v>
      </c>
      <c r="G39" s="9" t="s">
        <v>83</v>
      </c>
      <c r="H39" s="9" t="s">
        <v>72</v>
      </c>
    </row>
    <row r="40" spans="2:8" ht="25.2" x14ac:dyDescent="0.3">
      <c r="B40" s="6" t="s">
        <v>662</v>
      </c>
      <c r="C40" s="6" t="s">
        <v>663</v>
      </c>
      <c r="D40" s="6" t="s">
        <v>1626</v>
      </c>
      <c r="E40" s="9" t="s">
        <v>1019</v>
      </c>
      <c r="F40" s="9" t="s">
        <v>113</v>
      </c>
      <c r="G40" s="9" t="s">
        <v>83</v>
      </c>
      <c r="H40" s="9" t="s">
        <v>113</v>
      </c>
    </row>
    <row r="41" spans="2:8" ht="25.2" x14ac:dyDescent="0.3">
      <c r="B41" s="6" t="s">
        <v>662</v>
      </c>
      <c r="C41" s="6" t="s">
        <v>663</v>
      </c>
      <c r="D41" s="6" t="s">
        <v>1631</v>
      </c>
      <c r="E41" s="9" t="s">
        <v>51</v>
      </c>
      <c r="F41" s="9" t="s">
        <v>83</v>
      </c>
      <c r="G41" s="9" t="s">
        <v>51</v>
      </c>
      <c r="H41" s="9" t="s">
        <v>83</v>
      </c>
    </row>
  </sheetData>
  <mergeCells count="5">
    <mergeCell ref="B4:B5"/>
    <mergeCell ref="C4:C5"/>
    <mergeCell ref="D4:D5"/>
    <mergeCell ref="E4:F4"/>
    <mergeCell ref="G4:H4"/>
  </mergeCells>
  <pageMargins left="0.7" right="0.7" top="0.75" bottom="0.75" header="0.3" footer="0.3"/>
  <pageSetup paperSize="9" orientation="portrait" horizontalDpi="300" verticalDpi="300"/>
</worksheet>
</file>

<file path=xl/worksheets/sheet4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1-000000000000}">
  <dimension ref="A1:G13"/>
  <sheetViews>
    <sheetView workbookViewId="0"/>
  </sheetViews>
  <sheetFormatPr baseColWidth="10" defaultRowHeight="14.4" x14ac:dyDescent="0.3"/>
  <cols>
    <col min="2" max="2" width="9.6640625" customWidth="1"/>
    <col min="3" max="3" width="65"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TX-LLS'!A1", "Zurück")</f>
        <v>Zurück</v>
      </c>
    </row>
    <row r="3" spans="1:7" x14ac:dyDescent="0.3">
      <c r="B3" s="7" t="s">
        <v>977</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115</v>
      </c>
      <c r="C7" s="6" t="s">
        <v>116</v>
      </c>
      <c r="D7" s="9" t="s">
        <v>51</v>
      </c>
      <c r="E7" s="9" t="s">
        <v>51</v>
      </c>
      <c r="F7" s="9" t="s">
        <v>51</v>
      </c>
      <c r="G7" s="9" t="s">
        <v>51</v>
      </c>
    </row>
    <row r="8" spans="1:7" x14ac:dyDescent="0.3">
      <c r="B8" s="23" t="s">
        <v>40</v>
      </c>
      <c r="C8" s="23"/>
      <c r="D8" s="29"/>
      <c r="E8" s="29"/>
      <c r="F8" s="29"/>
      <c r="G8" s="29"/>
    </row>
    <row r="9" spans="1:7" ht="25.2" x14ac:dyDescent="0.3">
      <c r="B9" s="6" t="s">
        <v>117</v>
      </c>
      <c r="C9" s="6" t="s">
        <v>42</v>
      </c>
      <c r="D9" s="9" t="s">
        <v>51</v>
      </c>
      <c r="E9" s="9" t="s">
        <v>51</v>
      </c>
      <c r="F9" s="9" t="s">
        <v>51</v>
      </c>
      <c r="G9" s="9" t="s">
        <v>51</v>
      </c>
    </row>
    <row r="10" spans="1:7" ht="25.2" x14ac:dyDescent="0.3">
      <c r="B10" s="6" t="s">
        <v>118</v>
      </c>
      <c r="C10" s="6" t="s">
        <v>46</v>
      </c>
      <c r="D10" s="9" t="s">
        <v>51</v>
      </c>
      <c r="E10" s="9" t="s">
        <v>51</v>
      </c>
      <c r="F10" s="9" t="s">
        <v>51</v>
      </c>
      <c r="G10" s="9" t="s">
        <v>51</v>
      </c>
    </row>
    <row r="11" spans="1:7" ht="25.2" x14ac:dyDescent="0.3">
      <c r="B11" s="6" t="s">
        <v>119</v>
      </c>
      <c r="C11" s="6" t="s">
        <v>64</v>
      </c>
      <c r="D11" s="9" t="s">
        <v>48</v>
      </c>
      <c r="E11" s="9" t="s">
        <v>47</v>
      </c>
      <c r="F11" s="9" t="s">
        <v>48</v>
      </c>
      <c r="G11" s="9" t="s">
        <v>48</v>
      </c>
    </row>
    <row r="12" spans="1:7" ht="25.2" x14ac:dyDescent="0.3">
      <c r="B12" s="6" t="s">
        <v>120</v>
      </c>
      <c r="C12" s="6" t="s">
        <v>66</v>
      </c>
      <c r="D12" s="9" t="s">
        <v>83</v>
      </c>
      <c r="E12" s="9" t="s">
        <v>82</v>
      </c>
      <c r="F12" s="9" t="s">
        <v>83</v>
      </c>
      <c r="G12" s="9" t="s">
        <v>83</v>
      </c>
    </row>
    <row r="13" spans="1:7" x14ac:dyDescent="0.3">
      <c r="B13" s="17" t="s">
        <v>968</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4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TX-LLS'!A1", "Zurück")</f>
        <v>Zurück</v>
      </c>
    </row>
  </sheetData>
  <pageMargins left="0.7" right="0.7" top="0.75" bottom="0.75" header="0.3" footer="0.3"/>
  <pageSetup paperSize="9" orientation="portrait" horizontalDpi="300" verticalDpi="300"/>
</worksheet>
</file>

<file path=xl/worksheets/sheet4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TX-LLS'!A1", "Zurück")</f>
        <v>Zurück</v>
      </c>
    </row>
  </sheetData>
  <pageMargins left="0.7" right="0.7" top="0.75" bottom="0.75" header="0.3" footer="0.3"/>
  <pageSetup paperSize="9" orientation="portrait" horizontalDpi="300" verticalDpi="300"/>
</worksheet>
</file>

<file path=xl/worksheets/sheet4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1-000000000000}">
  <dimension ref="A1:G12"/>
  <sheetViews>
    <sheetView workbookViewId="0"/>
  </sheetViews>
  <sheetFormatPr baseColWidth="10" defaultRowHeight="14.4" x14ac:dyDescent="0.3"/>
  <cols>
    <col min="2" max="2" width="9.6640625" customWidth="1"/>
    <col min="3" max="3" width="6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TX-LLS'!A1", "Zurück")</f>
        <v>Zurück</v>
      </c>
    </row>
    <row r="3" spans="1:7" x14ac:dyDescent="0.3">
      <c r="B3" s="7" t="s">
        <v>1605</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115</v>
      </c>
      <c r="C7" s="6" t="s">
        <v>116</v>
      </c>
      <c r="D7" s="9" t="s">
        <v>1580</v>
      </c>
      <c r="E7" s="9" t="s">
        <v>51</v>
      </c>
      <c r="F7" s="9" t="s">
        <v>51</v>
      </c>
      <c r="G7" s="9" t="s">
        <v>51</v>
      </c>
    </row>
    <row r="8" spans="1:7" x14ac:dyDescent="0.3">
      <c r="B8" s="23" t="s">
        <v>40</v>
      </c>
      <c r="C8" s="23"/>
      <c r="D8" s="29"/>
      <c r="E8" s="29"/>
      <c r="F8" s="29"/>
      <c r="G8" s="29"/>
    </row>
    <row r="9" spans="1:7" ht="25.2" x14ac:dyDescent="0.3">
      <c r="B9" s="6" t="s">
        <v>117</v>
      </c>
      <c r="C9" s="6" t="s">
        <v>42</v>
      </c>
      <c r="D9" s="9" t="s">
        <v>1580</v>
      </c>
      <c r="E9" s="9" t="s">
        <v>51</v>
      </c>
      <c r="F9" s="9" t="s">
        <v>51</v>
      </c>
      <c r="G9" s="9" t="s">
        <v>51</v>
      </c>
    </row>
    <row r="10" spans="1:7" ht="25.2" x14ac:dyDescent="0.3">
      <c r="B10" s="6" t="s">
        <v>118</v>
      </c>
      <c r="C10" s="6" t="s">
        <v>46</v>
      </c>
      <c r="D10" s="9" t="s">
        <v>1580</v>
      </c>
      <c r="E10" s="9" t="s">
        <v>51</v>
      </c>
      <c r="F10" s="9" t="s">
        <v>51</v>
      </c>
      <c r="G10" s="9" t="s">
        <v>51</v>
      </c>
    </row>
    <row r="11" spans="1:7" ht="25.2" x14ac:dyDescent="0.3">
      <c r="B11" s="6" t="s">
        <v>119</v>
      </c>
      <c r="C11" s="6" t="s">
        <v>64</v>
      </c>
      <c r="D11" s="9" t="s">
        <v>1579</v>
      </c>
      <c r="E11" s="9" t="s">
        <v>965</v>
      </c>
      <c r="F11" s="9" t="s">
        <v>48</v>
      </c>
      <c r="G11" s="9" t="s">
        <v>48</v>
      </c>
    </row>
    <row r="12" spans="1:7" ht="25.2" x14ac:dyDescent="0.3">
      <c r="B12" s="6" t="s">
        <v>120</v>
      </c>
      <c r="C12" s="6" t="s">
        <v>66</v>
      </c>
      <c r="D12" s="9" t="s">
        <v>1586</v>
      </c>
      <c r="E12" s="9" t="s">
        <v>1019</v>
      </c>
      <c r="F12" s="9" t="s">
        <v>83</v>
      </c>
      <c r="G12" s="9" t="s">
        <v>83</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4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TX-LLS'!A1", "Zurück")</f>
        <v>Zurück</v>
      </c>
    </row>
  </sheetData>
  <pageMargins left="0.7" right="0.7" top="0.75" bottom="0.75" header="0.3" footer="0.3"/>
  <pageSetup paperSize="9" orientation="portrait" horizontalDpi="300" verticalDpi="300"/>
</worksheet>
</file>

<file path=xl/worksheets/sheet4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1-000000000000}">
  <dimension ref="A1:G15"/>
  <sheetViews>
    <sheetView workbookViewId="0"/>
  </sheetViews>
  <sheetFormatPr baseColWidth="10" defaultRowHeight="14.4" x14ac:dyDescent="0.3"/>
  <cols>
    <col min="2" max="2" width="9.6640625" customWidth="1"/>
    <col min="3" max="3" width="111.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TX-LLS'!A1", "Zurück")</f>
        <v>Zurück</v>
      </c>
    </row>
    <row r="3" spans="1:7" x14ac:dyDescent="0.3">
      <c r="B3" s="7" t="s">
        <v>1877</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524</v>
      </c>
      <c r="C6" s="6" t="s">
        <v>525</v>
      </c>
      <c r="D6" s="9" t="s">
        <v>1582</v>
      </c>
      <c r="E6" s="9" t="s">
        <v>68</v>
      </c>
      <c r="F6" s="9" t="s">
        <v>68</v>
      </c>
      <c r="G6" s="9" t="s">
        <v>1070</v>
      </c>
    </row>
    <row r="7" spans="1:7" ht="25.2" x14ac:dyDescent="0.3">
      <c r="B7" s="12" t="s">
        <v>526</v>
      </c>
      <c r="C7" s="12" t="s">
        <v>419</v>
      </c>
      <c r="D7" s="13" t="s">
        <v>1580</v>
      </c>
      <c r="E7" s="13" t="s">
        <v>51</v>
      </c>
      <c r="F7" s="13" t="s">
        <v>51</v>
      </c>
      <c r="G7" s="13" t="s">
        <v>51</v>
      </c>
    </row>
    <row r="8" spans="1:7" ht="25.2" x14ac:dyDescent="0.3">
      <c r="B8" s="6" t="s">
        <v>527</v>
      </c>
      <c r="C8" s="6" t="s">
        <v>528</v>
      </c>
      <c r="D8" s="9" t="s">
        <v>1580</v>
      </c>
      <c r="E8" s="9" t="s">
        <v>51</v>
      </c>
      <c r="F8" s="9" t="s">
        <v>51</v>
      </c>
      <c r="G8" s="9" t="s">
        <v>51</v>
      </c>
    </row>
    <row r="9" spans="1:7" ht="25.2" x14ac:dyDescent="0.3">
      <c r="B9" s="12" t="s">
        <v>529</v>
      </c>
      <c r="C9" s="12" t="s">
        <v>530</v>
      </c>
      <c r="D9" s="13" t="s">
        <v>1580</v>
      </c>
      <c r="E9" s="13" t="s">
        <v>51</v>
      </c>
      <c r="F9" s="13" t="s">
        <v>51</v>
      </c>
      <c r="G9" s="13" t="s">
        <v>51</v>
      </c>
    </row>
    <row r="10" spans="1:7" ht="25.2" x14ac:dyDescent="0.3">
      <c r="B10" s="6" t="s">
        <v>531</v>
      </c>
      <c r="C10" s="6" t="s">
        <v>532</v>
      </c>
      <c r="D10" s="9" t="s">
        <v>1683</v>
      </c>
      <c r="E10" s="9" t="s">
        <v>211</v>
      </c>
      <c r="F10" s="9" t="s">
        <v>211</v>
      </c>
      <c r="G10" s="9" t="s">
        <v>211</v>
      </c>
    </row>
    <row r="11" spans="1:7" ht="25.2" x14ac:dyDescent="0.3">
      <c r="B11" s="12" t="s">
        <v>533</v>
      </c>
      <c r="C11" s="12" t="s">
        <v>534</v>
      </c>
      <c r="D11" s="13" t="s">
        <v>1580</v>
      </c>
      <c r="E11" s="13" t="s">
        <v>51</v>
      </c>
      <c r="F11" s="13" t="s">
        <v>51</v>
      </c>
      <c r="G11" s="13" t="s">
        <v>51</v>
      </c>
    </row>
    <row r="12" spans="1:7" ht="25.2" x14ac:dyDescent="0.3">
      <c r="B12" s="6" t="s">
        <v>535</v>
      </c>
      <c r="C12" s="6" t="s">
        <v>536</v>
      </c>
      <c r="D12" s="9" t="s">
        <v>1580</v>
      </c>
      <c r="E12" s="9" t="s">
        <v>51</v>
      </c>
      <c r="F12" s="9" t="s">
        <v>51</v>
      </c>
      <c r="G12" s="9" t="s">
        <v>51</v>
      </c>
    </row>
    <row r="13" spans="1:7" ht="25.2" x14ac:dyDescent="0.3">
      <c r="B13" s="12" t="s">
        <v>537</v>
      </c>
      <c r="C13" s="12" t="s">
        <v>538</v>
      </c>
      <c r="D13" s="13" t="s">
        <v>1580</v>
      </c>
      <c r="E13" s="13" t="s">
        <v>51</v>
      </c>
      <c r="F13" s="13" t="s">
        <v>51</v>
      </c>
      <c r="G13" s="13" t="s">
        <v>51</v>
      </c>
    </row>
    <row r="14" spans="1:7" ht="25.2" x14ac:dyDescent="0.3">
      <c r="B14" s="6" t="s">
        <v>539</v>
      </c>
      <c r="C14" s="6" t="s">
        <v>540</v>
      </c>
      <c r="D14" s="9" t="s">
        <v>1580</v>
      </c>
      <c r="E14" s="9" t="s">
        <v>51</v>
      </c>
      <c r="F14" s="9" t="s">
        <v>51</v>
      </c>
      <c r="G14" s="9" t="s">
        <v>51</v>
      </c>
    </row>
    <row r="15" spans="1:7" ht="25.2" x14ac:dyDescent="0.3">
      <c r="B15" s="12" t="s">
        <v>541</v>
      </c>
      <c r="C15" s="12" t="s">
        <v>542</v>
      </c>
      <c r="D15" s="13" t="s">
        <v>1580</v>
      </c>
      <c r="E15" s="13" t="s">
        <v>51</v>
      </c>
      <c r="F15" s="13" t="s">
        <v>51</v>
      </c>
      <c r="G15" s="13" t="s">
        <v>51</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4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TX-LLS'!A1", "Zurück")</f>
        <v>Zurück</v>
      </c>
    </row>
  </sheetData>
  <pageMargins left="0.7" right="0.7" top="0.75" bottom="0.75" header="0.3" footer="0.3"/>
  <pageSetup paperSize="9" orientation="portrait" horizontalDpi="300" verticalDpi="300"/>
</worksheet>
</file>

<file path=xl/worksheets/sheet4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1-000000000000}">
  <dimension ref="A1:F12"/>
  <sheetViews>
    <sheetView workbookViewId="0"/>
  </sheetViews>
  <sheetFormatPr baseColWidth="10" defaultRowHeight="14.4" x14ac:dyDescent="0.3"/>
  <cols>
    <col min="2" max="2" width="9.6640625" customWidth="1"/>
    <col min="3" max="3" width="6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TX-LLS'!A1", "Zurück")</f>
        <v>Zurück</v>
      </c>
    </row>
    <row r="3" spans="1:6" x14ac:dyDescent="0.3">
      <c r="B3" s="7" t="s">
        <v>2321</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115</v>
      </c>
      <c r="C7" s="6" t="s">
        <v>116</v>
      </c>
      <c r="D7" s="9" t="s">
        <v>1580</v>
      </c>
      <c r="E7" s="9" t="s">
        <v>51</v>
      </c>
      <c r="F7" s="9" t="s">
        <v>51</v>
      </c>
    </row>
    <row r="8" spans="1:6" x14ac:dyDescent="0.3">
      <c r="B8" s="23" t="s">
        <v>40</v>
      </c>
      <c r="C8" s="23"/>
      <c r="D8" s="29"/>
      <c r="E8" s="29"/>
      <c r="F8" s="29"/>
    </row>
    <row r="9" spans="1:6" ht="25.2" x14ac:dyDescent="0.3">
      <c r="B9" s="6" t="s">
        <v>117</v>
      </c>
      <c r="C9" s="6" t="s">
        <v>42</v>
      </c>
      <c r="D9" s="9" t="s">
        <v>1580</v>
      </c>
      <c r="E9" s="9" t="s">
        <v>51</v>
      </c>
      <c r="F9" s="9" t="s">
        <v>51</v>
      </c>
    </row>
    <row r="10" spans="1:6" ht="25.2" x14ac:dyDescent="0.3">
      <c r="B10" s="6" t="s">
        <v>118</v>
      </c>
      <c r="C10" s="6" t="s">
        <v>46</v>
      </c>
      <c r="D10" s="9" t="s">
        <v>1580</v>
      </c>
      <c r="E10" s="9" t="s">
        <v>51</v>
      </c>
      <c r="F10" s="9" t="s">
        <v>51</v>
      </c>
    </row>
    <row r="11" spans="1:6" ht="25.2" x14ac:dyDescent="0.3">
      <c r="B11" s="6" t="s">
        <v>119</v>
      </c>
      <c r="C11" s="6" t="s">
        <v>64</v>
      </c>
      <c r="D11" s="9" t="s">
        <v>1579</v>
      </c>
      <c r="E11" s="9" t="s">
        <v>48</v>
      </c>
      <c r="F11" s="9" t="s">
        <v>48</v>
      </c>
    </row>
    <row r="12" spans="1:6" ht="25.2" x14ac:dyDescent="0.3">
      <c r="B12" s="6" t="s">
        <v>120</v>
      </c>
      <c r="C12" s="6" t="s">
        <v>66</v>
      </c>
      <c r="D12" s="9" t="s">
        <v>1586</v>
      </c>
      <c r="E12" s="9" t="s">
        <v>83</v>
      </c>
      <c r="F12" s="9" t="s">
        <v>83</v>
      </c>
    </row>
  </sheetData>
  <mergeCells count="6">
    <mergeCell ref="B8:F8"/>
    <mergeCell ref="B4:B5"/>
    <mergeCell ref="C4:C5"/>
    <mergeCell ref="D4:D5"/>
    <mergeCell ref="E4:F4"/>
    <mergeCell ref="B6:F6"/>
  </mergeCells>
  <pageMargins left="0.7" right="0.7" top="0.75" bottom="0.75" header="0.3" footer="0.3"/>
  <pageSetup paperSize="9" orientation="portrait" horizontalDpi="300" verticalDpi="300"/>
</worksheet>
</file>

<file path=xl/worksheets/sheet4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TX-LLS'!A1", "Zurück")</f>
        <v>Zurück</v>
      </c>
    </row>
  </sheetData>
  <pageMargins left="0.7" right="0.7" top="0.75" bottom="0.75" header="0.3" footer="0.3"/>
  <pageSetup paperSize="9" orientation="portrait" horizontalDpi="300" verticalDpi="300"/>
</worksheet>
</file>

<file path=xl/worksheets/sheet4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1-000000000000}">
  <dimension ref="A1:H15"/>
  <sheetViews>
    <sheetView workbookViewId="0"/>
  </sheetViews>
  <sheetFormatPr baseColWidth="10" defaultRowHeight="14.4" x14ac:dyDescent="0.3"/>
  <cols>
    <col min="2" max="2" width="9.6640625" customWidth="1"/>
    <col min="3" max="3" width="111.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TX-LLS'!A1", "Zurück")</f>
        <v>Zurück</v>
      </c>
    </row>
    <row r="3" spans="1:8" x14ac:dyDescent="0.3">
      <c r="B3" s="7" t="s">
        <v>2463</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524</v>
      </c>
      <c r="C6" s="6" t="s">
        <v>525</v>
      </c>
      <c r="D6" s="9" t="s">
        <v>1582</v>
      </c>
      <c r="E6" s="9" t="s">
        <v>68</v>
      </c>
      <c r="F6" s="9" t="s">
        <v>1071</v>
      </c>
      <c r="G6" s="9" t="s">
        <v>68</v>
      </c>
      <c r="H6" s="9" t="s">
        <v>68</v>
      </c>
    </row>
    <row r="7" spans="1:8" ht="25.2" x14ac:dyDescent="0.3">
      <c r="B7" s="12" t="s">
        <v>526</v>
      </c>
      <c r="C7" s="12" t="s">
        <v>419</v>
      </c>
      <c r="D7" s="13" t="s">
        <v>1580</v>
      </c>
      <c r="E7" s="13" t="s">
        <v>51</v>
      </c>
      <c r="F7" s="13" t="s">
        <v>51</v>
      </c>
      <c r="G7" s="13" t="s">
        <v>51</v>
      </c>
      <c r="H7" s="13" t="s">
        <v>51</v>
      </c>
    </row>
    <row r="8" spans="1:8" ht="25.2" x14ac:dyDescent="0.3">
      <c r="B8" s="6" t="s">
        <v>527</v>
      </c>
      <c r="C8" s="6" t="s">
        <v>528</v>
      </c>
      <c r="D8" s="9" t="s">
        <v>1580</v>
      </c>
      <c r="E8" s="9" t="s">
        <v>51</v>
      </c>
      <c r="F8" s="9" t="s">
        <v>51</v>
      </c>
      <c r="G8" s="9" t="s">
        <v>51</v>
      </c>
      <c r="H8" s="9" t="s">
        <v>51</v>
      </c>
    </row>
    <row r="9" spans="1:8" ht="25.2" x14ac:dyDescent="0.3">
      <c r="B9" s="12" t="s">
        <v>529</v>
      </c>
      <c r="C9" s="12" t="s">
        <v>530</v>
      </c>
      <c r="D9" s="13" t="s">
        <v>1580</v>
      </c>
      <c r="E9" s="13" t="s">
        <v>51</v>
      </c>
      <c r="F9" s="13" t="s">
        <v>51</v>
      </c>
      <c r="G9" s="13" t="s">
        <v>51</v>
      </c>
      <c r="H9" s="13" t="s">
        <v>51</v>
      </c>
    </row>
    <row r="10" spans="1:8" ht="25.2" x14ac:dyDescent="0.3">
      <c r="B10" s="6" t="s">
        <v>531</v>
      </c>
      <c r="C10" s="6" t="s">
        <v>532</v>
      </c>
      <c r="D10" s="9" t="s">
        <v>1683</v>
      </c>
      <c r="E10" s="9" t="s">
        <v>211</v>
      </c>
      <c r="F10" s="9" t="s">
        <v>211</v>
      </c>
      <c r="G10" s="9" t="s">
        <v>1007</v>
      </c>
      <c r="H10" s="9" t="s">
        <v>211</v>
      </c>
    </row>
    <row r="11" spans="1:8" ht="25.2" x14ac:dyDescent="0.3">
      <c r="B11" s="12" t="s">
        <v>533</v>
      </c>
      <c r="C11" s="12" t="s">
        <v>534</v>
      </c>
      <c r="D11" s="13" t="s">
        <v>1580</v>
      </c>
      <c r="E11" s="13" t="s">
        <v>51</v>
      </c>
      <c r="F11" s="13" t="s">
        <v>51</v>
      </c>
      <c r="G11" s="13" t="s">
        <v>51</v>
      </c>
      <c r="H11" s="13" t="s">
        <v>51</v>
      </c>
    </row>
    <row r="12" spans="1:8" ht="25.2" x14ac:dyDescent="0.3">
      <c r="B12" s="6" t="s">
        <v>535</v>
      </c>
      <c r="C12" s="6" t="s">
        <v>536</v>
      </c>
      <c r="D12" s="9" t="s">
        <v>1580</v>
      </c>
      <c r="E12" s="9" t="s">
        <v>51</v>
      </c>
      <c r="F12" s="9" t="s">
        <v>51</v>
      </c>
      <c r="G12" s="9" t="s">
        <v>51</v>
      </c>
      <c r="H12" s="9" t="s">
        <v>51</v>
      </c>
    </row>
    <row r="13" spans="1:8" ht="25.2" x14ac:dyDescent="0.3">
      <c r="B13" s="12" t="s">
        <v>537</v>
      </c>
      <c r="C13" s="12" t="s">
        <v>538</v>
      </c>
      <c r="D13" s="13" t="s">
        <v>1580</v>
      </c>
      <c r="E13" s="13" t="s">
        <v>51</v>
      </c>
      <c r="F13" s="13" t="s">
        <v>51</v>
      </c>
      <c r="G13" s="13" t="s">
        <v>51</v>
      </c>
      <c r="H13" s="13" t="s">
        <v>51</v>
      </c>
    </row>
    <row r="14" spans="1:8" ht="25.2" x14ac:dyDescent="0.3">
      <c r="B14" s="6" t="s">
        <v>539</v>
      </c>
      <c r="C14" s="6" t="s">
        <v>540</v>
      </c>
      <c r="D14" s="9" t="s">
        <v>1580</v>
      </c>
      <c r="E14" s="9" t="s">
        <v>51</v>
      </c>
      <c r="F14" s="9" t="s">
        <v>51</v>
      </c>
      <c r="G14" s="9" t="s">
        <v>51</v>
      </c>
      <c r="H14" s="9" t="s">
        <v>51</v>
      </c>
    </row>
    <row r="15" spans="1:8" ht="25.2" x14ac:dyDescent="0.3">
      <c r="B15" s="12" t="s">
        <v>541</v>
      </c>
      <c r="C15" s="12" t="s">
        <v>542</v>
      </c>
      <c r="D15" s="13" t="s">
        <v>1580</v>
      </c>
      <c r="E15" s="13" t="s">
        <v>51</v>
      </c>
      <c r="F15" s="13" t="s">
        <v>51</v>
      </c>
      <c r="G15" s="13" t="s">
        <v>51</v>
      </c>
      <c r="H15" s="13" t="s">
        <v>51</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25"/>
  <sheetViews>
    <sheetView workbookViewId="0"/>
  </sheetViews>
  <sheetFormatPr baseColWidth="10" defaultRowHeight="14.4" x14ac:dyDescent="0.3"/>
  <cols>
    <col min="2" max="2" width="9.6640625" customWidth="1"/>
    <col min="3" max="3" width="44.44140625" customWidth="1"/>
    <col min="4" max="4" width="17" customWidth="1"/>
    <col min="5" max="5" width="39.6640625" customWidth="1"/>
    <col min="6" max="6" width="45.6640625" customWidth="1"/>
    <col min="7" max="7" width="39.6640625" customWidth="1"/>
    <col min="8" max="8" width="45.6640625" customWidth="1"/>
  </cols>
  <sheetData>
    <row r="1" spans="1:8" x14ac:dyDescent="0.3">
      <c r="A1" s="2" t="str">
        <f>HYPERLINK("#'Auswahl Auswertungsmodul'!A1", "Zurück zum Start")</f>
        <v>Zurück zum Start</v>
      </c>
    </row>
    <row r="2" spans="1:8" x14ac:dyDescent="0.3">
      <c r="A2" s="2" t="str">
        <f>HYPERLINK("#'Auswahl PCI'!A1", "Zurück")</f>
        <v>Zurück</v>
      </c>
    </row>
    <row r="3" spans="1:8" x14ac:dyDescent="0.3">
      <c r="B3" s="7" t="s">
        <v>3308</v>
      </c>
    </row>
    <row r="4" spans="1:8" x14ac:dyDescent="0.3">
      <c r="B4" s="25" t="s">
        <v>35</v>
      </c>
      <c r="C4" s="25" t="s">
        <v>36</v>
      </c>
      <c r="D4" s="25" t="s">
        <v>1619</v>
      </c>
      <c r="E4" s="21" t="s">
        <v>3287</v>
      </c>
      <c r="F4" s="21" t="s">
        <v>3287</v>
      </c>
      <c r="G4" s="21" t="s">
        <v>3288</v>
      </c>
      <c r="H4" s="21" t="s">
        <v>3288</v>
      </c>
    </row>
    <row r="5" spans="1:8" x14ac:dyDescent="0.3">
      <c r="B5" s="22"/>
      <c r="C5" s="22"/>
      <c r="D5" s="22"/>
      <c r="E5" s="8" t="s">
        <v>3289</v>
      </c>
      <c r="F5" s="8" t="s">
        <v>3290</v>
      </c>
      <c r="G5" s="8" t="s">
        <v>3289</v>
      </c>
      <c r="H5" s="8" t="s">
        <v>3290</v>
      </c>
    </row>
    <row r="6" spans="1:8" x14ac:dyDescent="0.3">
      <c r="B6" s="23" t="s">
        <v>56</v>
      </c>
      <c r="C6" s="23"/>
      <c r="D6" s="23"/>
      <c r="E6" s="29"/>
      <c r="F6" s="29"/>
      <c r="G6" s="29"/>
      <c r="H6" s="29"/>
    </row>
    <row r="7" spans="1:8" ht="25.2" x14ac:dyDescent="0.3">
      <c r="B7" s="6" t="s">
        <v>168</v>
      </c>
      <c r="C7" s="6" t="s">
        <v>169</v>
      </c>
      <c r="D7" s="6" t="s">
        <v>1621</v>
      </c>
      <c r="E7" s="9" t="s">
        <v>1087</v>
      </c>
      <c r="F7" s="9" t="s">
        <v>95</v>
      </c>
      <c r="G7" s="9" t="s">
        <v>371</v>
      </c>
      <c r="H7" s="9" t="s">
        <v>95</v>
      </c>
    </row>
    <row r="8" spans="1:8" ht="25.2" x14ac:dyDescent="0.3">
      <c r="B8" s="6" t="s">
        <v>168</v>
      </c>
      <c r="C8" s="6" t="s">
        <v>169</v>
      </c>
      <c r="D8" s="6" t="s">
        <v>1626</v>
      </c>
      <c r="E8" s="9" t="s">
        <v>2008</v>
      </c>
      <c r="F8" s="9" t="s">
        <v>68</v>
      </c>
      <c r="G8" s="9" t="s">
        <v>665</v>
      </c>
      <c r="H8" s="9" t="s">
        <v>68</v>
      </c>
    </row>
    <row r="9" spans="1:8" ht="25.2" x14ac:dyDescent="0.3">
      <c r="B9" s="6" t="s">
        <v>168</v>
      </c>
      <c r="C9" s="6" t="s">
        <v>169</v>
      </c>
      <c r="D9" s="6" t="s">
        <v>1631</v>
      </c>
      <c r="E9" s="9" t="s">
        <v>1393</v>
      </c>
      <c r="F9" s="9" t="s">
        <v>211</v>
      </c>
      <c r="G9" s="9" t="s">
        <v>103</v>
      </c>
      <c r="H9" s="9" t="s">
        <v>211</v>
      </c>
    </row>
    <row r="10" spans="1:8" ht="25.2" x14ac:dyDescent="0.3">
      <c r="B10" s="6" t="s">
        <v>172</v>
      </c>
      <c r="C10" s="6" t="s">
        <v>173</v>
      </c>
      <c r="D10" s="6" t="s">
        <v>1621</v>
      </c>
      <c r="E10" s="9" t="s">
        <v>3306</v>
      </c>
      <c r="F10" s="9" t="s">
        <v>68</v>
      </c>
      <c r="G10" s="9" t="s">
        <v>494</v>
      </c>
      <c r="H10" s="9" t="s">
        <v>68</v>
      </c>
    </row>
    <row r="11" spans="1:8" ht="25.2" x14ac:dyDescent="0.3">
      <c r="B11" s="6" t="s">
        <v>172</v>
      </c>
      <c r="C11" s="6" t="s">
        <v>173</v>
      </c>
      <c r="D11" s="6" t="s">
        <v>1626</v>
      </c>
      <c r="E11" s="9" t="s">
        <v>2356</v>
      </c>
      <c r="F11" s="9" t="s">
        <v>211</v>
      </c>
      <c r="G11" s="9" t="s">
        <v>299</v>
      </c>
      <c r="H11" s="9" t="s">
        <v>211</v>
      </c>
    </row>
    <row r="12" spans="1:8" ht="25.2" x14ac:dyDescent="0.3">
      <c r="B12" s="6" t="s">
        <v>172</v>
      </c>
      <c r="C12" s="6" t="s">
        <v>173</v>
      </c>
      <c r="D12" s="6" t="s">
        <v>1631</v>
      </c>
      <c r="E12" s="9" t="s">
        <v>963</v>
      </c>
      <c r="F12" s="9" t="s">
        <v>83</v>
      </c>
      <c r="G12" s="9" t="s">
        <v>44</v>
      </c>
      <c r="H12" s="9" t="s">
        <v>83</v>
      </c>
    </row>
    <row r="13" spans="1:8" ht="25.2" x14ac:dyDescent="0.3">
      <c r="B13" s="6" t="s">
        <v>176</v>
      </c>
      <c r="C13" s="6" t="s">
        <v>177</v>
      </c>
      <c r="D13" s="6" t="s">
        <v>1621</v>
      </c>
      <c r="E13" s="9" t="s">
        <v>1996</v>
      </c>
      <c r="F13" s="9" t="s">
        <v>83</v>
      </c>
      <c r="G13" s="9" t="s">
        <v>222</v>
      </c>
      <c r="H13" s="9" t="s">
        <v>83</v>
      </c>
    </row>
    <row r="14" spans="1:8" ht="25.2" x14ac:dyDescent="0.3">
      <c r="B14" s="6" t="s">
        <v>176</v>
      </c>
      <c r="C14" s="6" t="s">
        <v>177</v>
      </c>
      <c r="D14" s="6" t="s">
        <v>1626</v>
      </c>
      <c r="E14" s="9" t="s">
        <v>2590</v>
      </c>
      <c r="F14" s="9" t="s">
        <v>83</v>
      </c>
      <c r="G14" s="9" t="s">
        <v>295</v>
      </c>
      <c r="H14" s="9" t="s">
        <v>83</v>
      </c>
    </row>
    <row r="15" spans="1:8" ht="25.2" x14ac:dyDescent="0.3">
      <c r="B15" s="6" t="s">
        <v>176</v>
      </c>
      <c r="C15" s="6" t="s">
        <v>177</v>
      </c>
      <c r="D15" s="6" t="s">
        <v>1631</v>
      </c>
      <c r="E15" s="9" t="s">
        <v>1595</v>
      </c>
      <c r="F15" s="9" t="s">
        <v>51</v>
      </c>
      <c r="G15" s="9" t="s">
        <v>99</v>
      </c>
      <c r="H15" s="9" t="s">
        <v>51</v>
      </c>
    </row>
    <row r="16" spans="1:8" x14ac:dyDescent="0.3">
      <c r="B16" s="23" t="s">
        <v>40</v>
      </c>
      <c r="C16" s="23"/>
      <c r="D16" s="23"/>
      <c r="E16" s="29"/>
      <c r="F16" s="29"/>
      <c r="G16" s="29"/>
      <c r="H16" s="29"/>
    </row>
    <row r="17" spans="2:8" ht="25.2" x14ac:dyDescent="0.3">
      <c r="B17" s="6" t="s">
        <v>180</v>
      </c>
      <c r="C17" s="6" t="s">
        <v>42</v>
      </c>
      <c r="D17" s="6" t="s">
        <v>1621</v>
      </c>
      <c r="E17" s="9" t="s">
        <v>3307</v>
      </c>
      <c r="F17" s="9" t="s">
        <v>195</v>
      </c>
      <c r="G17" s="9" t="s">
        <v>734</v>
      </c>
      <c r="H17" s="9" t="s">
        <v>195</v>
      </c>
    </row>
    <row r="18" spans="2:8" ht="25.2" x14ac:dyDescent="0.3">
      <c r="B18" s="6" t="s">
        <v>180</v>
      </c>
      <c r="C18" s="6" t="s">
        <v>42</v>
      </c>
      <c r="D18" s="6" t="s">
        <v>1626</v>
      </c>
      <c r="E18" s="9" t="s">
        <v>1307</v>
      </c>
      <c r="F18" s="9" t="s">
        <v>211</v>
      </c>
      <c r="G18" s="9" t="s">
        <v>429</v>
      </c>
      <c r="H18" s="9" t="s">
        <v>211</v>
      </c>
    </row>
    <row r="19" spans="2:8" ht="25.2" x14ac:dyDescent="0.3">
      <c r="B19" s="6" t="s">
        <v>180</v>
      </c>
      <c r="C19" s="6" t="s">
        <v>42</v>
      </c>
      <c r="D19" s="6" t="s">
        <v>1631</v>
      </c>
      <c r="E19" s="9" t="s">
        <v>2077</v>
      </c>
      <c r="F19" s="9" t="s">
        <v>245</v>
      </c>
      <c r="G19" s="9" t="s">
        <v>874</v>
      </c>
      <c r="H19" s="9" t="s">
        <v>245</v>
      </c>
    </row>
    <row r="20" spans="2:8" ht="25.2" x14ac:dyDescent="0.3">
      <c r="B20" s="6" t="s">
        <v>183</v>
      </c>
      <c r="C20" s="6" t="s">
        <v>46</v>
      </c>
      <c r="D20" s="6" t="s">
        <v>1621</v>
      </c>
      <c r="E20" s="9" t="s">
        <v>3306</v>
      </c>
      <c r="F20" s="9" t="s">
        <v>103</v>
      </c>
      <c r="G20" s="9" t="s">
        <v>494</v>
      </c>
      <c r="H20" s="9" t="s">
        <v>103</v>
      </c>
    </row>
    <row r="21" spans="2:8" ht="25.2" x14ac:dyDescent="0.3">
      <c r="B21" s="6" t="s">
        <v>183</v>
      </c>
      <c r="C21" s="6" t="s">
        <v>46</v>
      </c>
      <c r="D21" s="6" t="s">
        <v>1626</v>
      </c>
      <c r="E21" s="9" t="s">
        <v>1676</v>
      </c>
      <c r="F21" s="9" t="s">
        <v>44</v>
      </c>
      <c r="G21" s="9" t="s">
        <v>195</v>
      </c>
      <c r="H21" s="9" t="s">
        <v>44</v>
      </c>
    </row>
    <row r="22" spans="2:8" ht="25.2" x14ac:dyDescent="0.3">
      <c r="B22" s="6" t="s">
        <v>183</v>
      </c>
      <c r="C22" s="6" t="s">
        <v>46</v>
      </c>
      <c r="D22" s="6" t="s">
        <v>1631</v>
      </c>
      <c r="E22" s="9" t="s">
        <v>1893</v>
      </c>
      <c r="F22" s="9" t="s">
        <v>77</v>
      </c>
      <c r="G22" s="9" t="s">
        <v>54</v>
      </c>
      <c r="H22" s="9" t="s">
        <v>77</v>
      </c>
    </row>
    <row r="23" spans="2:8" ht="25.2" x14ac:dyDescent="0.3">
      <c r="B23" s="6" t="s">
        <v>186</v>
      </c>
      <c r="C23" s="6" t="s">
        <v>50</v>
      </c>
      <c r="D23" s="6" t="s">
        <v>1621</v>
      </c>
      <c r="E23" s="9" t="s">
        <v>965</v>
      </c>
      <c r="F23" s="9" t="s">
        <v>83</v>
      </c>
      <c r="G23" s="9" t="s">
        <v>48</v>
      </c>
      <c r="H23" s="9" t="s">
        <v>83</v>
      </c>
    </row>
    <row r="24" spans="2:8" ht="25.2" x14ac:dyDescent="0.3">
      <c r="B24" s="6" t="s">
        <v>186</v>
      </c>
      <c r="C24" s="6" t="s">
        <v>50</v>
      </c>
      <c r="D24" s="6" t="s">
        <v>1626</v>
      </c>
      <c r="E24" s="9" t="s">
        <v>965</v>
      </c>
      <c r="F24" s="9" t="s">
        <v>83</v>
      </c>
      <c r="G24" s="9" t="s">
        <v>48</v>
      </c>
      <c r="H24" s="9" t="s">
        <v>83</v>
      </c>
    </row>
    <row r="25" spans="2:8" ht="25.2" x14ac:dyDescent="0.3">
      <c r="B25" s="6" t="s">
        <v>186</v>
      </c>
      <c r="C25" s="6" t="s">
        <v>50</v>
      </c>
      <c r="D25" s="6" t="s">
        <v>1631</v>
      </c>
      <c r="E25" s="9" t="s">
        <v>51</v>
      </c>
      <c r="F25" s="9" t="s">
        <v>51</v>
      </c>
      <c r="G25" s="9" t="s">
        <v>51</v>
      </c>
      <c r="H25" s="9" t="s">
        <v>51</v>
      </c>
    </row>
  </sheetData>
  <mergeCells count="7">
    <mergeCell ref="B6:H6"/>
    <mergeCell ref="B16:H16"/>
    <mergeCell ref="B4:B5"/>
    <mergeCell ref="C4:C5"/>
    <mergeCell ref="D4:D5"/>
    <mergeCell ref="E4:F4"/>
    <mergeCell ref="G4:H4"/>
  </mergeCells>
  <pageMargins left="0.7" right="0.7" top="0.75" bottom="0.75" header="0.3" footer="0.3"/>
  <pageSetup paperSize="9" orientation="portrait" horizontalDpi="300" verticalDpi="300"/>
</worksheet>
</file>

<file path=xl/worksheets/sheet4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TX-LLS'!A1", "Zurück")</f>
        <v>Zurück</v>
      </c>
    </row>
  </sheetData>
  <pageMargins left="0.7" right="0.7" top="0.75" bottom="0.75" header="0.3" footer="0.3"/>
  <pageSetup paperSize="9" orientation="portrait" horizontalDpi="300" verticalDpi="300"/>
</worksheet>
</file>

<file path=xl/worksheets/sheet4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1-000000000000}">
  <dimension ref="A1:E12"/>
  <sheetViews>
    <sheetView workbookViewId="0"/>
  </sheetViews>
  <sheetFormatPr baseColWidth="10" defaultRowHeight="14.4" x14ac:dyDescent="0.3"/>
  <cols>
    <col min="2" max="2" width="9.6640625" customWidth="1"/>
    <col min="3" max="3" width="6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TX-LLS'!A1", "Zurück")</f>
        <v>Zurück</v>
      </c>
    </row>
    <row r="3" spans="1:5" x14ac:dyDescent="0.3">
      <c r="B3" s="7" t="s">
        <v>2920</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115</v>
      </c>
      <c r="C7" s="6" t="s">
        <v>116</v>
      </c>
      <c r="D7" s="9" t="s">
        <v>1580</v>
      </c>
      <c r="E7" s="9" t="s">
        <v>51</v>
      </c>
    </row>
    <row r="8" spans="1:5" x14ac:dyDescent="0.3">
      <c r="B8" s="23" t="s">
        <v>40</v>
      </c>
      <c r="C8" s="23"/>
      <c r="D8" s="29"/>
      <c r="E8" s="29"/>
    </row>
    <row r="9" spans="1:5" ht="25.2" x14ac:dyDescent="0.3">
      <c r="B9" s="6" t="s">
        <v>117</v>
      </c>
      <c r="C9" s="6" t="s">
        <v>42</v>
      </c>
      <c r="D9" s="9" t="s">
        <v>1580</v>
      </c>
      <c r="E9" s="9" t="s">
        <v>51</v>
      </c>
    </row>
    <row r="10" spans="1:5" ht="25.2" x14ac:dyDescent="0.3">
      <c r="B10" s="6" t="s">
        <v>118</v>
      </c>
      <c r="C10" s="6" t="s">
        <v>46</v>
      </c>
      <c r="D10" s="9" t="s">
        <v>1580</v>
      </c>
      <c r="E10" s="9" t="s">
        <v>51</v>
      </c>
    </row>
    <row r="11" spans="1:5" ht="25.2" x14ac:dyDescent="0.3">
      <c r="B11" s="6" t="s">
        <v>119</v>
      </c>
      <c r="C11" s="6" t="s">
        <v>64</v>
      </c>
      <c r="D11" s="9" t="s">
        <v>1579</v>
      </c>
      <c r="E11" s="9" t="s">
        <v>966</v>
      </c>
    </row>
    <row r="12" spans="1:5" ht="25.2" x14ac:dyDescent="0.3">
      <c r="B12" s="6" t="s">
        <v>120</v>
      </c>
      <c r="C12" s="6" t="s">
        <v>66</v>
      </c>
      <c r="D12" s="9" t="s">
        <v>1586</v>
      </c>
      <c r="E12" s="9" t="s">
        <v>1019</v>
      </c>
    </row>
  </sheetData>
  <mergeCells count="5">
    <mergeCell ref="B4:B5"/>
    <mergeCell ref="C4:C5"/>
    <mergeCell ref="D4:D5"/>
    <mergeCell ref="B6:E6"/>
    <mergeCell ref="B8:E8"/>
  </mergeCells>
  <pageMargins left="0.7" right="0.7" top="0.75" bottom="0.75" header="0.3" footer="0.3"/>
  <pageSetup paperSize="9" orientation="portrait" horizontalDpi="300" verticalDpi="300"/>
</worksheet>
</file>

<file path=xl/worksheets/sheet4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TX-LLS'!A1", "Zurück")</f>
        <v>Zurück</v>
      </c>
    </row>
  </sheetData>
  <pageMargins left="0.7" right="0.7" top="0.75" bottom="0.75" header="0.3" footer="0.3"/>
  <pageSetup paperSize="9" orientation="portrait" horizontalDpi="300" verticalDpi="300"/>
</worksheet>
</file>

<file path=xl/worksheets/sheet4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1-000000000000}">
  <dimension ref="A1:H15"/>
  <sheetViews>
    <sheetView workbookViewId="0"/>
  </sheetViews>
  <sheetFormatPr baseColWidth="10" defaultRowHeight="14.4" x14ac:dyDescent="0.3"/>
  <cols>
    <col min="2" max="2" width="9.6640625" customWidth="1"/>
    <col min="3" max="3" width="111.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TX-LLS'!A1", "Zurück")</f>
        <v>Zurück</v>
      </c>
    </row>
    <row r="3" spans="1:8" x14ac:dyDescent="0.3">
      <c r="B3" s="7" t="s">
        <v>3022</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524</v>
      </c>
      <c r="C6" s="6" t="s">
        <v>525</v>
      </c>
      <c r="D6" s="9" t="s">
        <v>1582</v>
      </c>
      <c r="E6" s="9" t="s">
        <v>68</v>
      </c>
      <c r="F6" s="9" t="s">
        <v>68</v>
      </c>
      <c r="G6" s="9" t="s">
        <v>68</v>
      </c>
      <c r="H6" s="9" t="s">
        <v>68</v>
      </c>
    </row>
    <row r="7" spans="1:8" ht="25.2" x14ac:dyDescent="0.3">
      <c r="B7" s="12" t="s">
        <v>526</v>
      </c>
      <c r="C7" s="12" t="s">
        <v>419</v>
      </c>
      <c r="D7" s="13" t="s">
        <v>1580</v>
      </c>
      <c r="E7" s="13" t="s">
        <v>51</v>
      </c>
      <c r="F7" s="13" t="s">
        <v>51</v>
      </c>
      <c r="G7" s="13" t="s">
        <v>51</v>
      </c>
      <c r="H7" s="13" t="s">
        <v>51</v>
      </c>
    </row>
    <row r="8" spans="1:8" ht="25.2" x14ac:dyDescent="0.3">
      <c r="B8" s="6" t="s">
        <v>527</v>
      </c>
      <c r="C8" s="6" t="s">
        <v>528</v>
      </c>
      <c r="D8" s="9" t="s">
        <v>1580</v>
      </c>
      <c r="E8" s="9" t="s">
        <v>51</v>
      </c>
      <c r="F8" s="9" t="s">
        <v>51</v>
      </c>
      <c r="G8" s="9" t="s">
        <v>51</v>
      </c>
      <c r="H8" s="9" t="s">
        <v>51</v>
      </c>
    </row>
    <row r="9" spans="1:8" ht="25.2" x14ac:dyDescent="0.3">
      <c r="B9" s="12" t="s">
        <v>529</v>
      </c>
      <c r="C9" s="12" t="s">
        <v>530</v>
      </c>
      <c r="D9" s="13" t="s">
        <v>1580</v>
      </c>
      <c r="E9" s="13" t="s">
        <v>51</v>
      </c>
      <c r="F9" s="13" t="s">
        <v>51</v>
      </c>
      <c r="G9" s="13" t="s">
        <v>51</v>
      </c>
      <c r="H9" s="13" t="s">
        <v>51</v>
      </c>
    </row>
    <row r="10" spans="1:8" ht="25.2" x14ac:dyDescent="0.3">
      <c r="B10" s="6" t="s">
        <v>531</v>
      </c>
      <c r="C10" s="6" t="s">
        <v>532</v>
      </c>
      <c r="D10" s="9" t="s">
        <v>1683</v>
      </c>
      <c r="E10" s="9" t="s">
        <v>1008</v>
      </c>
      <c r="F10" s="9" t="s">
        <v>211</v>
      </c>
      <c r="G10" s="9" t="s">
        <v>211</v>
      </c>
      <c r="H10" s="9" t="s">
        <v>211</v>
      </c>
    </row>
    <row r="11" spans="1:8" ht="25.2" x14ac:dyDescent="0.3">
      <c r="B11" s="12" t="s">
        <v>533</v>
      </c>
      <c r="C11" s="12" t="s">
        <v>534</v>
      </c>
      <c r="D11" s="13" t="s">
        <v>1580</v>
      </c>
      <c r="E11" s="13" t="s">
        <v>51</v>
      </c>
      <c r="F11" s="13" t="s">
        <v>51</v>
      </c>
      <c r="G11" s="13" t="s">
        <v>51</v>
      </c>
      <c r="H11" s="13" t="s">
        <v>51</v>
      </c>
    </row>
    <row r="12" spans="1:8" ht="25.2" x14ac:dyDescent="0.3">
      <c r="B12" s="6" t="s">
        <v>535</v>
      </c>
      <c r="C12" s="6" t="s">
        <v>536</v>
      </c>
      <c r="D12" s="9" t="s">
        <v>1580</v>
      </c>
      <c r="E12" s="9" t="s">
        <v>51</v>
      </c>
      <c r="F12" s="9" t="s">
        <v>51</v>
      </c>
      <c r="G12" s="9" t="s">
        <v>51</v>
      </c>
      <c r="H12" s="9" t="s">
        <v>51</v>
      </c>
    </row>
    <row r="13" spans="1:8" ht="25.2" x14ac:dyDescent="0.3">
      <c r="B13" s="12" t="s">
        <v>537</v>
      </c>
      <c r="C13" s="12" t="s">
        <v>538</v>
      </c>
      <c r="D13" s="13" t="s">
        <v>1580</v>
      </c>
      <c r="E13" s="13" t="s">
        <v>51</v>
      </c>
      <c r="F13" s="13" t="s">
        <v>51</v>
      </c>
      <c r="G13" s="13" t="s">
        <v>51</v>
      </c>
      <c r="H13" s="13" t="s">
        <v>51</v>
      </c>
    </row>
    <row r="14" spans="1:8" ht="25.2" x14ac:dyDescent="0.3">
      <c r="B14" s="6" t="s">
        <v>539</v>
      </c>
      <c r="C14" s="6" t="s">
        <v>540</v>
      </c>
      <c r="D14" s="9" t="s">
        <v>1580</v>
      </c>
      <c r="E14" s="9" t="s">
        <v>51</v>
      </c>
      <c r="F14" s="9" t="s">
        <v>51</v>
      </c>
      <c r="G14" s="9" t="s">
        <v>51</v>
      </c>
      <c r="H14" s="9" t="s">
        <v>51</v>
      </c>
    </row>
    <row r="15" spans="1:8" ht="25.2" x14ac:dyDescent="0.3">
      <c r="B15" s="12" t="s">
        <v>541</v>
      </c>
      <c r="C15" s="12" t="s">
        <v>542</v>
      </c>
      <c r="D15" s="13" t="s">
        <v>1580</v>
      </c>
      <c r="E15" s="13" t="s">
        <v>51</v>
      </c>
      <c r="F15" s="13" t="s">
        <v>51</v>
      </c>
      <c r="G15" s="13" t="s">
        <v>51</v>
      </c>
      <c r="H15" s="13" t="s">
        <v>51</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4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TX-LLS'!A1", "Zurück")</f>
        <v>Zurück</v>
      </c>
    </row>
  </sheetData>
  <pageMargins left="0.7" right="0.7" top="0.75" bottom="0.75" header="0.3" footer="0.3"/>
  <pageSetup paperSize="9" orientation="portrait" horizontalDpi="300" verticalDpi="300"/>
</worksheet>
</file>

<file path=xl/worksheets/sheet4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1-000000000000}">
  <dimension ref="A1:G15"/>
  <sheetViews>
    <sheetView workbookViewId="0"/>
  </sheetViews>
  <sheetFormatPr baseColWidth="10" defaultRowHeight="14.4" x14ac:dyDescent="0.3"/>
  <cols>
    <col min="2" max="2" width="9.6640625" customWidth="1"/>
    <col min="3" max="3" width="111.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TX-LLS'!A1", "Zurück")</f>
        <v>Zurück</v>
      </c>
    </row>
    <row r="3" spans="1:7" x14ac:dyDescent="0.3">
      <c r="B3" s="7" t="s">
        <v>3334</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524</v>
      </c>
      <c r="C6" s="6" t="s">
        <v>525</v>
      </c>
      <c r="D6" s="9" t="s">
        <v>87</v>
      </c>
      <c r="E6" s="9" t="s">
        <v>48</v>
      </c>
      <c r="F6" s="9" t="s">
        <v>87</v>
      </c>
      <c r="G6" s="9" t="s">
        <v>48</v>
      </c>
    </row>
    <row r="7" spans="1:7" ht="25.2" x14ac:dyDescent="0.3">
      <c r="B7" s="12" t="s">
        <v>526</v>
      </c>
      <c r="C7" s="12" t="s">
        <v>419</v>
      </c>
      <c r="D7" s="13" t="s">
        <v>51</v>
      </c>
      <c r="E7" s="13" t="s">
        <v>51</v>
      </c>
      <c r="F7" s="13" t="s">
        <v>51</v>
      </c>
      <c r="G7" s="13" t="s">
        <v>51</v>
      </c>
    </row>
    <row r="8" spans="1:7" ht="25.2" x14ac:dyDescent="0.3">
      <c r="B8" s="6" t="s">
        <v>527</v>
      </c>
      <c r="C8" s="6" t="s">
        <v>528</v>
      </c>
      <c r="D8" s="9" t="s">
        <v>51</v>
      </c>
      <c r="E8" s="9" t="s">
        <v>51</v>
      </c>
      <c r="F8" s="9" t="s">
        <v>51</v>
      </c>
      <c r="G8" s="9" t="s">
        <v>51</v>
      </c>
    </row>
    <row r="9" spans="1:7" ht="25.2" x14ac:dyDescent="0.3">
      <c r="B9" s="12" t="s">
        <v>529</v>
      </c>
      <c r="C9" s="12" t="s">
        <v>530</v>
      </c>
      <c r="D9" s="13" t="s">
        <v>51</v>
      </c>
      <c r="E9" s="13" t="s">
        <v>51</v>
      </c>
      <c r="F9" s="13" t="s">
        <v>51</v>
      </c>
      <c r="G9" s="13" t="s">
        <v>51</v>
      </c>
    </row>
    <row r="10" spans="1:7" ht="25.2" x14ac:dyDescent="0.3">
      <c r="B10" s="6" t="s">
        <v>531</v>
      </c>
      <c r="C10" s="6" t="s">
        <v>532</v>
      </c>
      <c r="D10" s="9" t="s">
        <v>51</v>
      </c>
      <c r="E10" s="9" t="s">
        <v>211</v>
      </c>
      <c r="F10" s="9" t="s">
        <v>51</v>
      </c>
      <c r="G10" s="9" t="s">
        <v>211</v>
      </c>
    </row>
    <row r="11" spans="1:7" ht="25.2" x14ac:dyDescent="0.3">
      <c r="B11" s="12" t="s">
        <v>533</v>
      </c>
      <c r="C11" s="12" t="s">
        <v>534</v>
      </c>
      <c r="D11" s="13" t="s">
        <v>51</v>
      </c>
      <c r="E11" s="13" t="s">
        <v>51</v>
      </c>
      <c r="F11" s="13" t="s">
        <v>51</v>
      </c>
      <c r="G11" s="13" t="s">
        <v>51</v>
      </c>
    </row>
    <row r="12" spans="1:7" ht="25.2" x14ac:dyDescent="0.3">
      <c r="B12" s="6" t="s">
        <v>535</v>
      </c>
      <c r="C12" s="6" t="s">
        <v>536</v>
      </c>
      <c r="D12" s="9" t="s">
        <v>51</v>
      </c>
      <c r="E12" s="9" t="s">
        <v>51</v>
      </c>
      <c r="F12" s="9" t="s">
        <v>51</v>
      </c>
      <c r="G12" s="9" t="s">
        <v>51</v>
      </c>
    </row>
    <row r="13" spans="1:7" ht="25.2" x14ac:dyDescent="0.3">
      <c r="B13" s="12" t="s">
        <v>537</v>
      </c>
      <c r="C13" s="12" t="s">
        <v>538</v>
      </c>
      <c r="D13" s="13" t="s">
        <v>51</v>
      </c>
      <c r="E13" s="13" t="s">
        <v>51</v>
      </c>
      <c r="F13" s="13" t="s">
        <v>51</v>
      </c>
      <c r="G13" s="13" t="s">
        <v>51</v>
      </c>
    </row>
    <row r="14" spans="1:7" ht="25.2" x14ac:dyDescent="0.3">
      <c r="B14" s="6" t="s">
        <v>539</v>
      </c>
      <c r="C14" s="6" t="s">
        <v>540</v>
      </c>
      <c r="D14" s="9" t="s">
        <v>51</v>
      </c>
      <c r="E14" s="9" t="s">
        <v>51</v>
      </c>
      <c r="F14" s="9" t="s">
        <v>51</v>
      </c>
      <c r="G14" s="9" t="s">
        <v>51</v>
      </c>
    </row>
    <row r="15" spans="1:7" ht="25.2" x14ac:dyDescent="0.3">
      <c r="B15" s="12" t="s">
        <v>541</v>
      </c>
      <c r="C15" s="12" t="s">
        <v>542</v>
      </c>
      <c r="D15" s="13" t="s">
        <v>51</v>
      </c>
      <c r="E15" s="13" t="s">
        <v>51</v>
      </c>
      <c r="F15" s="13" t="s">
        <v>51</v>
      </c>
      <c r="G15" s="13" t="s">
        <v>51</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4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1-000000000000}">
  <dimension ref="A1:G12"/>
  <sheetViews>
    <sheetView workbookViewId="0"/>
  </sheetViews>
  <sheetFormatPr baseColWidth="10" defaultRowHeight="14.4" x14ac:dyDescent="0.3"/>
  <cols>
    <col min="2" max="2" width="9.6640625" customWidth="1"/>
    <col min="3" max="3" width="6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TX-LLS'!A1", "Zurück")</f>
        <v>Zurück</v>
      </c>
    </row>
    <row r="3" spans="1:7" x14ac:dyDescent="0.3">
      <c r="B3" s="7" t="s">
        <v>3300</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115</v>
      </c>
      <c r="C7" s="6" t="s">
        <v>116</v>
      </c>
      <c r="D7" s="9" t="s">
        <v>51</v>
      </c>
      <c r="E7" s="9" t="s">
        <v>51</v>
      </c>
      <c r="F7" s="9" t="s">
        <v>51</v>
      </c>
      <c r="G7" s="9" t="s">
        <v>51</v>
      </c>
    </row>
    <row r="8" spans="1:7" x14ac:dyDescent="0.3">
      <c r="B8" s="23" t="s">
        <v>40</v>
      </c>
      <c r="C8" s="23"/>
      <c r="D8" s="29"/>
      <c r="E8" s="29"/>
      <c r="F8" s="29"/>
      <c r="G8" s="29"/>
    </row>
    <row r="9" spans="1:7" ht="25.2" x14ac:dyDescent="0.3">
      <c r="B9" s="6" t="s">
        <v>117</v>
      </c>
      <c r="C9" s="6" t="s">
        <v>42</v>
      </c>
      <c r="D9" s="9" t="s">
        <v>51</v>
      </c>
      <c r="E9" s="9" t="s">
        <v>51</v>
      </c>
      <c r="F9" s="9" t="s">
        <v>51</v>
      </c>
      <c r="G9" s="9" t="s">
        <v>51</v>
      </c>
    </row>
    <row r="10" spans="1:7" ht="25.2" x14ac:dyDescent="0.3">
      <c r="B10" s="6" t="s">
        <v>118</v>
      </c>
      <c r="C10" s="6" t="s">
        <v>46</v>
      </c>
      <c r="D10" s="9" t="s">
        <v>51</v>
      </c>
      <c r="E10" s="9" t="s">
        <v>51</v>
      </c>
      <c r="F10" s="9" t="s">
        <v>51</v>
      </c>
      <c r="G10" s="9" t="s">
        <v>51</v>
      </c>
    </row>
    <row r="11" spans="1:7" ht="25.2" x14ac:dyDescent="0.3">
      <c r="B11" s="6" t="s">
        <v>119</v>
      </c>
      <c r="C11" s="6" t="s">
        <v>64</v>
      </c>
      <c r="D11" s="9" t="s">
        <v>87</v>
      </c>
      <c r="E11" s="9" t="s">
        <v>211</v>
      </c>
      <c r="F11" s="9" t="s">
        <v>87</v>
      </c>
      <c r="G11" s="9" t="s">
        <v>211</v>
      </c>
    </row>
    <row r="12" spans="1:7" ht="25.2" x14ac:dyDescent="0.3">
      <c r="B12" s="6" t="s">
        <v>120</v>
      </c>
      <c r="C12" s="6" t="s">
        <v>66</v>
      </c>
      <c r="D12" s="9" t="s">
        <v>87</v>
      </c>
      <c r="E12" s="9" t="s">
        <v>87</v>
      </c>
      <c r="F12" s="9" t="s">
        <v>87</v>
      </c>
      <c r="G12" s="9" t="s">
        <v>87</v>
      </c>
    </row>
  </sheetData>
  <mergeCells count="6">
    <mergeCell ref="B8:G8"/>
    <mergeCell ref="B4:B5"/>
    <mergeCell ref="C4:C5"/>
    <mergeCell ref="D4:E4"/>
    <mergeCell ref="F4:G4"/>
    <mergeCell ref="B6:G6"/>
  </mergeCells>
  <pageMargins left="0.7" right="0.7" top="0.75" bottom="0.75" header="0.3" footer="0.3"/>
  <pageSetup paperSize="9" orientation="portrait" horizontalDpi="300" verticalDpi="300"/>
</worksheet>
</file>

<file path=xl/worksheets/sheet4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TX-LLS'!A1", "Zurück")</f>
        <v>Zurück</v>
      </c>
    </row>
  </sheetData>
  <pageMargins left="0.7" right="0.7" top="0.75" bottom="0.75" header="0.3" footer="0.3"/>
  <pageSetup paperSize="9" orientation="portrait" horizontalDpi="300" verticalDpi="300"/>
</worksheet>
</file>

<file path=xl/worksheets/sheet4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1-000000000000}">
  <dimension ref="A1:I5"/>
  <sheetViews>
    <sheetView workbookViewId="0"/>
  </sheetViews>
  <sheetFormatPr baseColWidth="10" defaultRowHeight="14.4" x14ac:dyDescent="0.3"/>
  <cols>
    <col min="2" max="2" width="9.6640625" customWidth="1"/>
    <col min="3" max="3" width="53.88671875" customWidth="1"/>
    <col min="4" max="4" width="35.6640625" customWidth="1"/>
    <col min="5" max="5" width="33.6640625" customWidth="1"/>
    <col min="6" max="6" width="20.6640625" customWidth="1"/>
    <col min="7" max="7" width="19.6640625" customWidth="1"/>
    <col min="8" max="8" width="31.6640625" customWidth="1"/>
    <col min="9" max="9" width="24.6640625" customWidth="1"/>
  </cols>
  <sheetData>
    <row r="1" spans="1:9" x14ac:dyDescent="0.3">
      <c r="A1" s="2" t="str">
        <f>HYPERLINK("#'Auswahl Auswertungsmodul'!A1", "Zurück zum Start")</f>
        <v>Zurück zum Start</v>
      </c>
    </row>
    <row r="2" spans="1:9" x14ac:dyDescent="0.3">
      <c r="A2" s="2" t="str">
        <f>HYPERLINK("#'Auswahl TX-LLS'!A1", "Zurück")</f>
        <v>Zurück</v>
      </c>
    </row>
    <row r="3" spans="1:9" x14ac:dyDescent="0.3">
      <c r="B3" s="7" t="s">
        <v>4433</v>
      </c>
    </row>
    <row r="4" spans="1:9" x14ac:dyDescent="0.3">
      <c r="B4" s="4" t="s">
        <v>35</v>
      </c>
      <c r="C4" s="4" t="s">
        <v>394</v>
      </c>
      <c r="D4" s="19" t="s">
        <v>4423</v>
      </c>
      <c r="E4" s="19" t="s">
        <v>4424</v>
      </c>
      <c r="F4" s="19" t="s">
        <v>4425</v>
      </c>
      <c r="G4" s="19" t="s">
        <v>4426</v>
      </c>
      <c r="H4" s="19" t="s">
        <v>4427</v>
      </c>
      <c r="I4" s="19" t="s">
        <v>4428</v>
      </c>
    </row>
    <row r="5" spans="1:9" x14ac:dyDescent="0.3">
      <c r="B5" s="6" t="s">
        <v>524</v>
      </c>
      <c r="C5" s="6" t="s">
        <v>525</v>
      </c>
      <c r="D5" s="9" t="s">
        <v>1587</v>
      </c>
      <c r="E5" s="9" t="s">
        <v>1587</v>
      </c>
      <c r="F5" s="9" t="s">
        <v>1580</v>
      </c>
      <c r="G5" s="9" t="s">
        <v>1580</v>
      </c>
      <c r="H5" s="9" t="s">
        <v>1580</v>
      </c>
      <c r="I5" s="9" t="s">
        <v>1580</v>
      </c>
    </row>
  </sheetData>
  <pageMargins left="0.7" right="0.7" top="0.75" bottom="0.75" header="0.3" footer="0.3"/>
  <pageSetup paperSize="9" orientation="portrait" horizontalDpi="300" verticalDpi="300"/>
</worksheet>
</file>

<file path=xl/worksheets/sheet4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1-000000000000}">
  <dimension ref="A1:K26"/>
  <sheetViews>
    <sheetView workbookViewId="0"/>
  </sheetViews>
  <sheetFormatPr baseColWidth="10" defaultRowHeight="14.4" x14ac:dyDescent="0.3"/>
  <cols>
    <col min="2" max="2" width="9.6640625" customWidth="1"/>
    <col min="3" max="3" width="96.777343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TX-LLS'!A1", "Zurück")</f>
        <v>Zurück</v>
      </c>
    </row>
    <row r="3" spans="1:11" x14ac:dyDescent="0.3">
      <c r="B3" s="7" t="s">
        <v>4492</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524</v>
      </c>
      <c r="C6" s="6" t="s">
        <v>525</v>
      </c>
      <c r="D6" s="6" t="s">
        <v>1621</v>
      </c>
      <c r="E6" s="9" t="s">
        <v>1580</v>
      </c>
      <c r="F6" s="9" t="s">
        <v>1580</v>
      </c>
      <c r="G6" s="9" t="s">
        <v>1580</v>
      </c>
      <c r="H6" s="9" t="s">
        <v>1580</v>
      </c>
      <c r="I6" s="9" t="s">
        <v>1580</v>
      </c>
      <c r="J6" s="9" t="s">
        <v>1580</v>
      </c>
      <c r="K6" s="9" t="s">
        <v>1580</v>
      </c>
    </row>
    <row r="7" spans="1:11" x14ac:dyDescent="0.3">
      <c r="B7" s="6" t="s">
        <v>524</v>
      </c>
      <c r="C7" s="6" t="s">
        <v>525</v>
      </c>
      <c r="D7" s="6" t="s">
        <v>4452</v>
      </c>
      <c r="E7" s="9" t="s">
        <v>1580</v>
      </c>
      <c r="F7" s="9" t="s">
        <v>1580</v>
      </c>
      <c r="G7" s="9" t="s">
        <v>1580</v>
      </c>
      <c r="H7" s="9" t="s">
        <v>1580</v>
      </c>
      <c r="I7" s="9" t="s">
        <v>1580</v>
      </c>
      <c r="J7" s="9" t="s">
        <v>1580</v>
      </c>
      <c r="K7" s="9" t="s">
        <v>1580</v>
      </c>
    </row>
    <row r="8" spans="1:11" x14ac:dyDescent="0.3">
      <c r="B8" s="6" t="s">
        <v>526</v>
      </c>
      <c r="C8" s="6" t="s">
        <v>419</v>
      </c>
      <c r="D8" s="6" t="s">
        <v>1621</v>
      </c>
      <c r="E8" s="9" t="s">
        <v>1580</v>
      </c>
      <c r="F8" s="9" t="s">
        <v>1580</v>
      </c>
      <c r="G8" s="9" t="s">
        <v>1580</v>
      </c>
      <c r="H8" s="9" t="s">
        <v>1580</v>
      </c>
      <c r="I8" s="9" t="s">
        <v>1580</v>
      </c>
      <c r="J8" s="9" t="s">
        <v>1580</v>
      </c>
      <c r="K8" s="9" t="s">
        <v>1580</v>
      </c>
    </row>
    <row r="9" spans="1:11" x14ac:dyDescent="0.3">
      <c r="B9" s="6" t="s">
        <v>526</v>
      </c>
      <c r="C9" s="6" t="s">
        <v>419</v>
      </c>
      <c r="D9" s="6" t="s">
        <v>4452</v>
      </c>
      <c r="E9" s="9" t="s">
        <v>1580</v>
      </c>
      <c r="F9" s="9" t="s">
        <v>1580</v>
      </c>
      <c r="G9" s="9" t="s">
        <v>1580</v>
      </c>
      <c r="H9" s="9" t="s">
        <v>1580</v>
      </c>
      <c r="I9" s="9" t="s">
        <v>1580</v>
      </c>
      <c r="J9" s="9" t="s">
        <v>1580</v>
      </c>
      <c r="K9" s="9" t="s">
        <v>1580</v>
      </c>
    </row>
    <row r="10" spans="1:11" x14ac:dyDescent="0.3">
      <c r="B10" s="6" t="s">
        <v>527</v>
      </c>
      <c r="C10" s="6" t="s">
        <v>528</v>
      </c>
      <c r="D10" s="6" t="s">
        <v>1621</v>
      </c>
      <c r="E10" s="9" t="s">
        <v>1580</v>
      </c>
      <c r="F10" s="9" t="s">
        <v>1580</v>
      </c>
      <c r="G10" s="9" t="s">
        <v>1580</v>
      </c>
      <c r="H10" s="9" t="s">
        <v>1580</v>
      </c>
      <c r="I10" s="9" t="s">
        <v>1580</v>
      </c>
      <c r="J10" s="9" t="s">
        <v>1580</v>
      </c>
      <c r="K10" s="9" t="s">
        <v>1580</v>
      </c>
    </row>
    <row r="11" spans="1:11" x14ac:dyDescent="0.3">
      <c r="B11" s="6" t="s">
        <v>527</v>
      </c>
      <c r="C11" s="6" t="s">
        <v>528</v>
      </c>
      <c r="D11" s="6" t="s">
        <v>4452</v>
      </c>
      <c r="E11" s="9" t="s">
        <v>1580</v>
      </c>
      <c r="F11" s="9" t="s">
        <v>1580</v>
      </c>
      <c r="G11" s="9" t="s">
        <v>1580</v>
      </c>
      <c r="H11" s="9" t="s">
        <v>1580</v>
      </c>
      <c r="I11" s="9" t="s">
        <v>1580</v>
      </c>
      <c r="J11" s="9" t="s">
        <v>1580</v>
      </c>
      <c r="K11" s="9" t="s">
        <v>1580</v>
      </c>
    </row>
    <row r="12" spans="1:11" x14ac:dyDescent="0.3">
      <c r="B12" s="6" t="s">
        <v>529</v>
      </c>
      <c r="C12" s="6" t="s">
        <v>530</v>
      </c>
      <c r="D12" s="6" t="s">
        <v>1621</v>
      </c>
      <c r="E12" s="9" t="s">
        <v>1580</v>
      </c>
      <c r="F12" s="9" t="s">
        <v>1580</v>
      </c>
      <c r="G12" s="9" t="s">
        <v>1580</v>
      </c>
      <c r="H12" s="9" t="s">
        <v>1580</v>
      </c>
      <c r="I12" s="9" t="s">
        <v>1580</v>
      </c>
      <c r="J12" s="9" t="s">
        <v>1580</v>
      </c>
      <c r="K12" s="9" t="s">
        <v>1580</v>
      </c>
    </row>
    <row r="13" spans="1:11" x14ac:dyDescent="0.3">
      <c r="B13" s="6" t="s">
        <v>529</v>
      </c>
      <c r="C13" s="6" t="s">
        <v>530</v>
      </c>
      <c r="D13" s="6" t="s">
        <v>4452</v>
      </c>
      <c r="E13" s="9" t="s">
        <v>1580</v>
      </c>
      <c r="F13" s="9" t="s">
        <v>1580</v>
      </c>
      <c r="G13" s="9" t="s">
        <v>1580</v>
      </c>
      <c r="H13" s="9" t="s">
        <v>1580</v>
      </c>
      <c r="I13" s="9" t="s">
        <v>1580</v>
      </c>
      <c r="J13" s="9" t="s">
        <v>1580</v>
      </c>
      <c r="K13" s="9" t="s">
        <v>1580</v>
      </c>
    </row>
    <row r="14" spans="1:11" x14ac:dyDescent="0.3">
      <c r="B14" s="6" t="s">
        <v>531</v>
      </c>
      <c r="C14" s="6" t="s">
        <v>532</v>
      </c>
      <c r="D14" s="6" t="s">
        <v>1621</v>
      </c>
      <c r="E14" s="9" t="s">
        <v>1580</v>
      </c>
      <c r="F14" s="9" t="s">
        <v>1580</v>
      </c>
      <c r="G14" s="9" t="s">
        <v>1580</v>
      </c>
      <c r="H14" s="9" t="s">
        <v>1580</v>
      </c>
      <c r="I14" s="9" t="s">
        <v>1580</v>
      </c>
      <c r="J14" s="9" t="s">
        <v>1580</v>
      </c>
      <c r="K14" s="9" t="s">
        <v>1580</v>
      </c>
    </row>
    <row r="15" spans="1:11" x14ac:dyDescent="0.3">
      <c r="B15" s="6" t="s">
        <v>531</v>
      </c>
      <c r="C15" s="6" t="s">
        <v>532</v>
      </c>
      <c r="D15" s="6" t="s">
        <v>4452</v>
      </c>
      <c r="E15" s="9" t="s">
        <v>1580</v>
      </c>
      <c r="F15" s="9" t="s">
        <v>1580</v>
      </c>
      <c r="G15" s="9" t="s">
        <v>1580</v>
      </c>
      <c r="H15" s="9" t="s">
        <v>1580</v>
      </c>
      <c r="I15" s="9" t="s">
        <v>1580</v>
      </c>
      <c r="J15" s="9" t="s">
        <v>1580</v>
      </c>
      <c r="K15" s="9" t="s">
        <v>1580</v>
      </c>
    </row>
    <row r="16" spans="1:11" x14ac:dyDescent="0.3">
      <c r="B16" s="6" t="s">
        <v>533</v>
      </c>
      <c r="C16" s="6" t="s">
        <v>534</v>
      </c>
      <c r="D16" s="6" t="s">
        <v>1621</v>
      </c>
      <c r="E16" s="9" t="s">
        <v>1580</v>
      </c>
      <c r="F16" s="9" t="s">
        <v>1580</v>
      </c>
      <c r="G16" s="9" t="s">
        <v>1580</v>
      </c>
      <c r="H16" s="9" t="s">
        <v>1580</v>
      </c>
      <c r="I16" s="9" t="s">
        <v>1580</v>
      </c>
      <c r="J16" s="9" t="s">
        <v>1580</v>
      </c>
      <c r="K16" s="9" t="s">
        <v>1580</v>
      </c>
    </row>
    <row r="17" spans="2:11" x14ac:dyDescent="0.3">
      <c r="B17" s="6" t="s">
        <v>533</v>
      </c>
      <c r="C17" s="6" t="s">
        <v>534</v>
      </c>
      <c r="D17" s="6" t="s">
        <v>4452</v>
      </c>
      <c r="E17" s="9" t="s">
        <v>1580</v>
      </c>
      <c r="F17" s="9" t="s">
        <v>1580</v>
      </c>
      <c r="G17" s="9" t="s">
        <v>1580</v>
      </c>
      <c r="H17" s="9" t="s">
        <v>1580</v>
      </c>
      <c r="I17" s="9" t="s">
        <v>1580</v>
      </c>
      <c r="J17" s="9" t="s">
        <v>1580</v>
      </c>
      <c r="K17" s="9" t="s">
        <v>1580</v>
      </c>
    </row>
    <row r="18" spans="2:11" x14ac:dyDescent="0.3">
      <c r="B18" s="6" t="s">
        <v>535</v>
      </c>
      <c r="C18" s="6" t="s">
        <v>536</v>
      </c>
      <c r="D18" s="6" t="s">
        <v>1621</v>
      </c>
      <c r="E18" s="9" t="s">
        <v>1580</v>
      </c>
      <c r="F18" s="9" t="s">
        <v>1580</v>
      </c>
      <c r="G18" s="9" t="s">
        <v>1580</v>
      </c>
      <c r="H18" s="9" t="s">
        <v>1580</v>
      </c>
      <c r="I18" s="9" t="s">
        <v>1580</v>
      </c>
      <c r="J18" s="9" t="s">
        <v>1580</v>
      </c>
      <c r="K18" s="9" t="s">
        <v>1580</v>
      </c>
    </row>
    <row r="19" spans="2:11" x14ac:dyDescent="0.3">
      <c r="B19" s="6" t="s">
        <v>535</v>
      </c>
      <c r="C19" s="6" t="s">
        <v>536</v>
      </c>
      <c r="D19" s="6" t="s">
        <v>4452</v>
      </c>
      <c r="E19" s="9" t="s">
        <v>1580</v>
      </c>
      <c r="F19" s="9" t="s">
        <v>1580</v>
      </c>
      <c r="G19" s="9" t="s">
        <v>1580</v>
      </c>
      <c r="H19" s="9" t="s">
        <v>1580</v>
      </c>
      <c r="I19" s="9" t="s">
        <v>1580</v>
      </c>
      <c r="J19" s="9" t="s">
        <v>1580</v>
      </c>
      <c r="K19" s="9" t="s">
        <v>1580</v>
      </c>
    </row>
    <row r="20" spans="2:11" x14ac:dyDescent="0.3">
      <c r="B20" s="6" t="s">
        <v>537</v>
      </c>
      <c r="C20" s="6" t="s">
        <v>538</v>
      </c>
      <c r="D20" s="6" t="s">
        <v>1621</v>
      </c>
      <c r="E20" s="9" t="s">
        <v>1580</v>
      </c>
      <c r="F20" s="9" t="s">
        <v>1580</v>
      </c>
      <c r="G20" s="9" t="s">
        <v>1580</v>
      </c>
      <c r="H20" s="9" t="s">
        <v>1580</v>
      </c>
      <c r="I20" s="9" t="s">
        <v>1580</v>
      </c>
      <c r="J20" s="9" t="s">
        <v>1580</v>
      </c>
      <c r="K20" s="9" t="s">
        <v>1580</v>
      </c>
    </row>
    <row r="21" spans="2:11" x14ac:dyDescent="0.3">
      <c r="B21" s="6" t="s">
        <v>537</v>
      </c>
      <c r="C21" s="6" t="s">
        <v>538</v>
      </c>
      <c r="D21" s="6" t="s">
        <v>4452</v>
      </c>
      <c r="E21" s="9" t="s">
        <v>1580</v>
      </c>
      <c r="F21" s="9" t="s">
        <v>1580</v>
      </c>
      <c r="G21" s="9" t="s">
        <v>1580</v>
      </c>
      <c r="H21" s="9" t="s">
        <v>1580</v>
      </c>
      <c r="I21" s="9" t="s">
        <v>1580</v>
      </c>
      <c r="J21" s="9" t="s">
        <v>1580</v>
      </c>
      <c r="K21" s="9" t="s">
        <v>1580</v>
      </c>
    </row>
    <row r="22" spans="2:11" x14ac:dyDescent="0.3">
      <c r="B22" s="6" t="s">
        <v>539</v>
      </c>
      <c r="C22" s="6" t="s">
        <v>540</v>
      </c>
      <c r="D22" s="6" t="s">
        <v>1621</v>
      </c>
      <c r="E22" s="9" t="s">
        <v>1580</v>
      </c>
      <c r="F22" s="9" t="s">
        <v>1580</v>
      </c>
      <c r="G22" s="9" t="s">
        <v>1580</v>
      </c>
      <c r="H22" s="9" t="s">
        <v>1580</v>
      </c>
      <c r="I22" s="9" t="s">
        <v>1580</v>
      </c>
      <c r="J22" s="9" t="s">
        <v>1580</v>
      </c>
      <c r="K22" s="9" t="s">
        <v>1580</v>
      </c>
    </row>
    <row r="23" spans="2:11" x14ac:dyDescent="0.3">
      <c r="B23" s="6" t="s">
        <v>539</v>
      </c>
      <c r="C23" s="6" t="s">
        <v>540</v>
      </c>
      <c r="D23" s="6" t="s">
        <v>4452</v>
      </c>
      <c r="E23" s="9" t="s">
        <v>1580</v>
      </c>
      <c r="F23" s="9" t="s">
        <v>1580</v>
      </c>
      <c r="G23" s="9" t="s">
        <v>1580</v>
      </c>
      <c r="H23" s="9" t="s">
        <v>1580</v>
      </c>
      <c r="I23" s="9" t="s">
        <v>1580</v>
      </c>
      <c r="J23" s="9" t="s">
        <v>1580</v>
      </c>
      <c r="K23" s="9" t="s">
        <v>1580</v>
      </c>
    </row>
    <row r="24" spans="2:11" x14ac:dyDescent="0.3">
      <c r="B24" s="6" t="s">
        <v>541</v>
      </c>
      <c r="C24" s="6" t="s">
        <v>542</v>
      </c>
      <c r="D24" s="6" t="s">
        <v>1621</v>
      </c>
      <c r="E24" s="9" t="s">
        <v>1580</v>
      </c>
      <c r="F24" s="9" t="s">
        <v>1580</v>
      </c>
      <c r="G24" s="9" t="s">
        <v>1580</v>
      </c>
      <c r="H24" s="9" t="s">
        <v>1580</v>
      </c>
      <c r="I24" s="9" t="s">
        <v>1580</v>
      </c>
      <c r="J24" s="9" t="s">
        <v>1580</v>
      </c>
      <c r="K24" s="9" t="s">
        <v>1580</v>
      </c>
    </row>
    <row r="25" spans="2:11" x14ac:dyDescent="0.3">
      <c r="B25" s="6" t="s">
        <v>541</v>
      </c>
      <c r="C25" s="6" t="s">
        <v>542</v>
      </c>
      <c r="D25" s="6" t="s">
        <v>4452</v>
      </c>
      <c r="E25" s="9" t="s">
        <v>1580</v>
      </c>
      <c r="F25" s="9" t="s">
        <v>1580</v>
      </c>
      <c r="G25" s="9" t="s">
        <v>1580</v>
      </c>
      <c r="H25" s="9" t="s">
        <v>1580</v>
      </c>
      <c r="I25" s="9" t="s">
        <v>1580</v>
      </c>
      <c r="J25" s="9" t="s">
        <v>1580</v>
      </c>
      <c r="K25" s="9" t="s">
        <v>1580</v>
      </c>
    </row>
    <row r="26" spans="2:11" x14ac:dyDescent="0.3">
      <c r="B26"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21"/>
  <sheetViews>
    <sheetView workbookViewId="0"/>
  </sheetViews>
  <sheetFormatPr baseColWidth="10" defaultRowHeight="14.4" x14ac:dyDescent="0.3"/>
  <cols>
    <col min="2" max="2" width="81.3320312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PCI'!A1", "Zurück")</f>
        <v>Zurück</v>
      </c>
    </row>
    <row r="3" spans="1:8" x14ac:dyDescent="0.3">
      <c r="B3" s="7" t="s">
        <v>3925</v>
      </c>
    </row>
    <row r="4" spans="1:8" x14ac:dyDescent="0.3">
      <c r="B4" s="4" t="s">
        <v>3417</v>
      </c>
      <c r="C4" s="19" t="s">
        <v>3418</v>
      </c>
      <c r="D4" s="19" t="s">
        <v>3812</v>
      </c>
      <c r="E4" s="19" t="s">
        <v>3420</v>
      </c>
      <c r="F4" s="19" t="s">
        <v>3421</v>
      </c>
      <c r="G4" s="19" t="s">
        <v>3422</v>
      </c>
      <c r="H4" s="19" t="s">
        <v>3423</v>
      </c>
    </row>
    <row r="5" spans="1:8" ht="25.2" x14ac:dyDescent="0.3">
      <c r="B5" s="6" t="s">
        <v>3424</v>
      </c>
      <c r="C5" s="9" t="s">
        <v>2105</v>
      </c>
      <c r="D5" s="9" t="s">
        <v>3882</v>
      </c>
      <c r="E5" s="9" t="s">
        <v>1580</v>
      </c>
      <c r="F5" s="9" t="s">
        <v>3883</v>
      </c>
      <c r="G5" s="9" t="s">
        <v>3884</v>
      </c>
      <c r="H5" s="9" t="s">
        <v>3885</v>
      </c>
    </row>
    <row r="6" spans="1:8" ht="25.2" x14ac:dyDescent="0.3">
      <c r="B6" s="12" t="s">
        <v>3427</v>
      </c>
      <c r="C6" s="13" t="s">
        <v>1739</v>
      </c>
      <c r="D6" s="13" t="s">
        <v>3886</v>
      </c>
      <c r="E6" s="13" t="s">
        <v>1580</v>
      </c>
      <c r="F6" s="13" t="s">
        <v>233</v>
      </c>
      <c r="G6" s="13" t="s">
        <v>1017</v>
      </c>
      <c r="H6" s="13" t="s">
        <v>1017</v>
      </c>
    </row>
    <row r="7" spans="1:8" ht="25.2" x14ac:dyDescent="0.3">
      <c r="B7" s="6" t="s">
        <v>3431</v>
      </c>
      <c r="C7" s="9" t="s">
        <v>1884</v>
      </c>
      <c r="D7" s="9" t="s">
        <v>3887</v>
      </c>
      <c r="E7" s="9" t="s">
        <v>1580</v>
      </c>
      <c r="F7" s="9" t="s">
        <v>1050</v>
      </c>
      <c r="G7" s="9" t="s">
        <v>229</v>
      </c>
      <c r="H7" s="9" t="s">
        <v>103</v>
      </c>
    </row>
    <row r="8" spans="1:8" ht="25.2" x14ac:dyDescent="0.3">
      <c r="B8" s="12" t="s">
        <v>3433</v>
      </c>
      <c r="C8" s="13" t="s">
        <v>3888</v>
      </c>
      <c r="D8" s="13" t="s">
        <v>3889</v>
      </c>
      <c r="E8" s="13" t="s">
        <v>1580</v>
      </c>
      <c r="F8" s="13" t="s">
        <v>3890</v>
      </c>
      <c r="G8" s="13" t="s">
        <v>3891</v>
      </c>
      <c r="H8" s="13" t="s">
        <v>3892</v>
      </c>
    </row>
    <row r="9" spans="1:8" ht="25.2" x14ac:dyDescent="0.3">
      <c r="B9" s="6" t="s">
        <v>3435</v>
      </c>
      <c r="C9" s="9" t="s">
        <v>1680</v>
      </c>
      <c r="D9" s="9" t="s">
        <v>3893</v>
      </c>
      <c r="E9" s="9" t="s">
        <v>1580</v>
      </c>
      <c r="F9" s="9" t="s">
        <v>1071</v>
      </c>
      <c r="G9" s="9" t="s">
        <v>1020</v>
      </c>
      <c r="H9" s="9" t="s">
        <v>1015</v>
      </c>
    </row>
    <row r="10" spans="1:8" ht="25.2" x14ac:dyDescent="0.3">
      <c r="B10" s="12" t="s">
        <v>3436</v>
      </c>
      <c r="C10" s="13" t="s">
        <v>1882</v>
      </c>
      <c r="D10" s="13" t="s">
        <v>3894</v>
      </c>
      <c r="E10" s="13" t="s">
        <v>1580</v>
      </c>
      <c r="F10" s="13" t="s">
        <v>3895</v>
      </c>
      <c r="G10" s="13" t="s">
        <v>3896</v>
      </c>
      <c r="H10" s="13" t="s">
        <v>3897</v>
      </c>
    </row>
    <row r="11" spans="1:8" ht="25.2" x14ac:dyDescent="0.3">
      <c r="B11" s="6" t="s">
        <v>3439</v>
      </c>
      <c r="C11" s="9" t="s">
        <v>1688</v>
      </c>
      <c r="D11" s="9" t="s">
        <v>3898</v>
      </c>
      <c r="E11" s="9" t="s">
        <v>1580</v>
      </c>
      <c r="F11" s="9" t="s">
        <v>94</v>
      </c>
      <c r="G11" s="9" t="s">
        <v>95</v>
      </c>
      <c r="H11" s="9" t="s">
        <v>95</v>
      </c>
    </row>
    <row r="12" spans="1:8" ht="25.2" x14ac:dyDescent="0.3">
      <c r="B12" s="12" t="s">
        <v>3440</v>
      </c>
      <c r="C12" s="13" t="s">
        <v>1733</v>
      </c>
      <c r="D12" s="13" t="s">
        <v>3899</v>
      </c>
      <c r="E12" s="13" t="s">
        <v>1580</v>
      </c>
      <c r="F12" s="13" t="s">
        <v>3900</v>
      </c>
      <c r="G12" s="13" t="s">
        <v>2558</v>
      </c>
      <c r="H12" s="13" t="s">
        <v>3901</v>
      </c>
    </row>
    <row r="13" spans="1:8" ht="25.2" x14ac:dyDescent="0.3">
      <c r="B13" s="6" t="s">
        <v>3441</v>
      </c>
      <c r="C13" s="9" t="s">
        <v>1906</v>
      </c>
      <c r="D13" s="9" t="s">
        <v>3902</v>
      </c>
      <c r="E13" s="9" t="s">
        <v>1580</v>
      </c>
      <c r="F13" s="9" t="s">
        <v>3903</v>
      </c>
      <c r="G13" s="9" t="s">
        <v>3904</v>
      </c>
      <c r="H13" s="9" t="s">
        <v>3904</v>
      </c>
    </row>
    <row r="14" spans="1:8" ht="25.2" x14ac:dyDescent="0.3">
      <c r="B14" s="12" t="s">
        <v>3444</v>
      </c>
      <c r="C14" s="13" t="s">
        <v>3905</v>
      </c>
      <c r="D14" s="13" t="s">
        <v>3906</v>
      </c>
      <c r="E14" s="13" t="s">
        <v>1580</v>
      </c>
      <c r="F14" s="13" t="s">
        <v>3907</v>
      </c>
      <c r="G14" s="13" t="s">
        <v>3908</v>
      </c>
      <c r="H14" s="13" t="s">
        <v>3909</v>
      </c>
    </row>
    <row r="15" spans="1:8" ht="25.2" x14ac:dyDescent="0.3">
      <c r="B15" s="6" t="s">
        <v>3447</v>
      </c>
      <c r="C15" s="9" t="s">
        <v>2031</v>
      </c>
      <c r="D15" s="9" t="s">
        <v>3910</v>
      </c>
      <c r="E15" s="9" t="s">
        <v>1580</v>
      </c>
      <c r="F15" s="9" t="s">
        <v>3911</v>
      </c>
      <c r="G15" s="9" t="s">
        <v>3912</v>
      </c>
      <c r="H15" s="9" t="s">
        <v>3913</v>
      </c>
    </row>
    <row r="16" spans="1:8" ht="25.2" x14ac:dyDescent="0.3">
      <c r="B16" s="12" t="s">
        <v>3450</v>
      </c>
      <c r="C16" s="13" t="s">
        <v>1739</v>
      </c>
      <c r="D16" s="13" t="s">
        <v>3914</v>
      </c>
      <c r="E16" s="13" t="s">
        <v>1580</v>
      </c>
      <c r="F16" s="13" t="s">
        <v>3915</v>
      </c>
      <c r="G16" s="13" t="s">
        <v>1301</v>
      </c>
      <c r="H16" s="13" t="s">
        <v>3467</v>
      </c>
    </row>
    <row r="17" spans="2:8" ht="25.2" x14ac:dyDescent="0.3">
      <c r="B17" s="6" t="s">
        <v>3452</v>
      </c>
      <c r="C17" s="9" t="s">
        <v>1600</v>
      </c>
      <c r="D17" s="9" t="s">
        <v>3916</v>
      </c>
      <c r="E17" s="9" t="s">
        <v>1580</v>
      </c>
      <c r="F17" s="9" t="s">
        <v>43</v>
      </c>
      <c r="G17" s="9" t="s">
        <v>963</v>
      </c>
      <c r="H17" s="9" t="s">
        <v>963</v>
      </c>
    </row>
    <row r="18" spans="2:8" ht="25.2" x14ac:dyDescent="0.3">
      <c r="B18" s="12" t="s">
        <v>3453</v>
      </c>
      <c r="C18" s="13" t="s">
        <v>1853</v>
      </c>
      <c r="D18" s="13" t="s">
        <v>3917</v>
      </c>
      <c r="E18" s="13" t="s">
        <v>1580</v>
      </c>
      <c r="F18" s="13" t="s">
        <v>1097</v>
      </c>
      <c r="G18" s="13" t="s">
        <v>149</v>
      </c>
      <c r="H18" s="13" t="s">
        <v>156</v>
      </c>
    </row>
    <row r="19" spans="2:8" ht="25.2" x14ac:dyDescent="0.3">
      <c r="B19" s="6" t="s">
        <v>3455</v>
      </c>
      <c r="C19" s="9" t="s">
        <v>1711</v>
      </c>
      <c r="D19" s="9" t="s">
        <v>3918</v>
      </c>
      <c r="E19" s="9" t="s">
        <v>1580</v>
      </c>
      <c r="F19" s="9" t="s">
        <v>228</v>
      </c>
      <c r="G19" s="9" t="s">
        <v>229</v>
      </c>
      <c r="H19" s="9" t="s">
        <v>229</v>
      </c>
    </row>
    <row r="20" spans="2:8" ht="25.2" x14ac:dyDescent="0.3">
      <c r="B20" s="12" t="s">
        <v>3457</v>
      </c>
      <c r="C20" s="13" t="s">
        <v>1678</v>
      </c>
      <c r="D20" s="13" t="s">
        <v>3919</v>
      </c>
      <c r="E20" s="13" t="s">
        <v>1580</v>
      </c>
      <c r="F20" s="13" t="s">
        <v>155</v>
      </c>
      <c r="G20" s="13" t="s">
        <v>1193</v>
      </c>
      <c r="H20" s="13" t="s">
        <v>1193</v>
      </c>
    </row>
    <row r="21" spans="2:8" ht="25.2" x14ac:dyDescent="0.3">
      <c r="B21" s="10" t="s">
        <v>3459</v>
      </c>
      <c r="C21" s="11" t="s">
        <v>3920</v>
      </c>
      <c r="D21" s="11" t="s">
        <v>3921</v>
      </c>
      <c r="E21" s="11" t="s">
        <v>1580</v>
      </c>
      <c r="F21" s="11" t="s">
        <v>3922</v>
      </c>
      <c r="G21" s="11" t="s">
        <v>3923</v>
      </c>
      <c r="H21" s="11" t="s">
        <v>3924</v>
      </c>
    </row>
  </sheetData>
  <pageMargins left="0.7" right="0.7" top="0.75" bottom="0.75" header="0.3" footer="0.3"/>
  <pageSetup paperSize="9" orientation="portrait" horizontalDpi="300" verticalDpi="300"/>
</worksheet>
</file>

<file path=xl/worksheets/sheet4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1-000000000000}">
  <dimension ref="A1:K18"/>
  <sheetViews>
    <sheetView workbookViewId="0"/>
  </sheetViews>
  <sheetFormatPr baseColWidth="10" defaultRowHeight="14.4" x14ac:dyDescent="0.3"/>
  <cols>
    <col min="2" max="2" width="9.6640625" customWidth="1"/>
    <col min="3" max="3" width="6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TX-LLS'!A1", "Zurück")</f>
        <v>Zurück</v>
      </c>
    </row>
    <row r="3" spans="1:11" x14ac:dyDescent="0.3">
      <c r="B3" s="7" t="s">
        <v>4462</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115</v>
      </c>
      <c r="C7" s="6" t="s">
        <v>116</v>
      </c>
      <c r="D7" s="6" t="s">
        <v>1621</v>
      </c>
      <c r="E7" s="9" t="s">
        <v>1580</v>
      </c>
      <c r="F7" s="9" t="s">
        <v>1580</v>
      </c>
      <c r="G7" s="9" t="s">
        <v>1580</v>
      </c>
      <c r="H7" s="9" t="s">
        <v>1580</v>
      </c>
      <c r="I7" s="9" t="s">
        <v>1580</v>
      </c>
      <c r="J7" s="9" t="s">
        <v>1580</v>
      </c>
      <c r="K7" s="9" t="s">
        <v>1580</v>
      </c>
    </row>
    <row r="8" spans="1:11" x14ac:dyDescent="0.3">
      <c r="B8" s="6" t="s">
        <v>115</v>
      </c>
      <c r="C8" s="6" t="s">
        <v>116</v>
      </c>
      <c r="D8" s="6" t="s">
        <v>4452</v>
      </c>
      <c r="E8" s="9" t="s">
        <v>1580</v>
      </c>
      <c r="F8" s="9" t="s">
        <v>1580</v>
      </c>
      <c r="G8" s="9" t="s">
        <v>1580</v>
      </c>
      <c r="H8" s="9" t="s">
        <v>1580</v>
      </c>
      <c r="I8" s="9" t="s">
        <v>1580</v>
      </c>
      <c r="J8" s="9" t="s">
        <v>1580</v>
      </c>
      <c r="K8" s="9" t="s">
        <v>1580</v>
      </c>
    </row>
    <row r="9" spans="1:11" x14ac:dyDescent="0.3">
      <c r="B9" s="23" t="s">
        <v>40</v>
      </c>
      <c r="C9" s="23"/>
      <c r="D9" s="23"/>
      <c r="E9" s="29"/>
      <c r="F9" s="29"/>
      <c r="G9" s="29"/>
      <c r="H9" s="29"/>
      <c r="I9" s="29"/>
      <c r="J9" s="29"/>
      <c r="K9" s="29"/>
    </row>
    <row r="10" spans="1:11" x14ac:dyDescent="0.3">
      <c r="B10" s="6" t="s">
        <v>117</v>
      </c>
      <c r="C10" s="6" t="s">
        <v>42</v>
      </c>
      <c r="D10" s="6" t="s">
        <v>1621</v>
      </c>
      <c r="E10" s="9" t="s">
        <v>1580</v>
      </c>
      <c r="F10" s="9" t="s">
        <v>1580</v>
      </c>
      <c r="G10" s="9" t="s">
        <v>1580</v>
      </c>
      <c r="H10" s="9" t="s">
        <v>1580</v>
      </c>
      <c r="I10" s="9" t="s">
        <v>1580</v>
      </c>
      <c r="J10" s="9" t="s">
        <v>1580</v>
      </c>
      <c r="K10" s="9" t="s">
        <v>1580</v>
      </c>
    </row>
    <row r="11" spans="1:11" x14ac:dyDescent="0.3">
      <c r="B11" s="6" t="s">
        <v>117</v>
      </c>
      <c r="C11" s="6" t="s">
        <v>42</v>
      </c>
      <c r="D11" s="6" t="s">
        <v>4452</v>
      </c>
      <c r="E11" s="9" t="s">
        <v>1580</v>
      </c>
      <c r="F11" s="9" t="s">
        <v>1580</v>
      </c>
      <c r="G11" s="9" t="s">
        <v>1580</v>
      </c>
      <c r="H11" s="9" t="s">
        <v>1580</v>
      </c>
      <c r="I11" s="9" t="s">
        <v>1580</v>
      </c>
      <c r="J11" s="9" t="s">
        <v>1580</v>
      </c>
      <c r="K11" s="9" t="s">
        <v>1580</v>
      </c>
    </row>
    <row r="12" spans="1:11" x14ac:dyDescent="0.3">
      <c r="B12" s="6" t="s">
        <v>118</v>
      </c>
      <c r="C12" s="6" t="s">
        <v>46</v>
      </c>
      <c r="D12" s="6" t="s">
        <v>1621</v>
      </c>
      <c r="E12" s="9" t="s">
        <v>1580</v>
      </c>
      <c r="F12" s="9" t="s">
        <v>1580</v>
      </c>
      <c r="G12" s="9" t="s">
        <v>1580</v>
      </c>
      <c r="H12" s="9" t="s">
        <v>1580</v>
      </c>
      <c r="I12" s="9" t="s">
        <v>1580</v>
      </c>
      <c r="J12" s="9" t="s">
        <v>1580</v>
      </c>
      <c r="K12" s="9" t="s">
        <v>1580</v>
      </c>
    </row>
    <row r="13" spans="1:11" x14ac:dyDescent="0.3">
      <c r="B13" s="6" t="s">
        <v>118</v>
      </c>
      <c r="C13" s="6" t="s">
        <v>46</v>
      </c>
      <c r="D13" s="6" t="s">
        <v>4452</v>
      </c>
      <c r="E13" s="9" t="s">
        <v>1580</v>
      </c>
      <c r="F13" s="9" t="s">
        <v>1580</v>
      </c>
      <c r="G13" s="9" t="s">
        <v>1580</v>
      </c>
      <c r="H13" s="9" t="s">
        <v>1580</v>
      </c>
      <c r="I13" s="9" t="s">
        <v>1580</v>
      </c>
      <c r="J13" s="9" t="s">
        <v>1580</v>
      </c>
      <c r="K13" s="9" t="s">
        <v>1580</v>
      </c>
    </row>
    <row r="14" spans="1:11" x14ac:dyDescent="0.3">
      <c r="B14" s="6" t="s">
        <v>119</v>
      </c>
      <c r="C14" s="6" t="s">
        <v>64</v>
      </c>
      <c r="D14" s="6" t="s">
        <v>1621</v>
      </c>
      <c r="E14" s="9" t="s">
        <v>1580</v>
      </c>
      <c r="F14" s="9" t="s">
        <v>1580</v>
      </c>
      <c r="G14" s="9" t="s">
        <v>1580</v>
      </c>
      <c r="H14" s="9" t="s">
        <v>1580</v>
      </c>
      <c r="I14" s="9" t="s">
        <v>1580</v>
      </c>
      <c r="J14" s="9" t="s">
        <v>1580</v>
      </c>
      <c r="K14" s="9" t="s">
        <v>1580</v>
      </c>
    </row>
    <row r="15" spans="1:11" x14ac:dyDescent="0.3">
      <c r="B15" s="6" t="s">
        <v>119</v>
      </c>
      <c r="C15" s="6" t="s">
        <v>64</v>
      </c>
      <c r="D15" s="6" t="s">
        <v>4452</v>
      </c>
      <c r="E15" s="9" t="s">
        <v>1580</v>
      </c>
      <c r="F15" s="9" t="s">
        <v>1580</v>
      </c>
      <c r="G15" s="9" t="s">
        <v>1580</v>
      </c>
      <c r="H15" s="9" t="s">
        <v>1580</v>
      </c>
      <c r="I15" s="9" t="s">
        <v>1580</v>
      </c>
      <c r="J15" s="9" t="s">
        <v>1580</v>
      </c>
      <c r="K15" s="9" t="s">
        <v>1580</v>
      </c>
    </row>
    <row r="16" spans="1:11" x14ac:dyDescent="0.3">
      <c r="B16" s="6" t="s">
        <v>120</v>
      </c>
      <c r="C16" s="6" t="s">
        <v>66</v>
      </c>
      <c r="D16" s="6" t="s">
        <v>1621</v>
      </c>
      <c r="E16" s="9" t="s">
        <v>1580</v>
      </c>
      <c r="F16" s="9" t="s">
        <v>1580</v>
      </c>
      <c r="G16" s="9" t="s">
        <v>1580</v>
      </c>
      <c r="H16" s="9" t="s">
        <v>1580</v>
      </c>
      <c r="I16" s="9" t="s">
        <v>1580</v>
      </c>
      <c r="J16" s="9" t="s">
        <v>1580</v>
      </c>
      <c r="K16" s="9" t="s">
        <v>1580</v>
      </c>
    </row>
    <row r="17" spans="2:11" x14ac:dyDescent="0.3">
      <c r="B17" s="6" t="s">
        <v>120</v>
      </c>
      <c r="C17" s="6" t="s">
        <v>66</v>
      </c>
      <c r="D17" s="6" t="s">
        <v>4452</v>
      </c>
      <c r="E17" s="9" t="s">
        <v>1580</v>
      </c>
      <c r="F17" s="9" t="s">
        <v>1580</v>
      </c>
      <c r="G17" s="9" t="s">
        <v>1580</v>
      </c>
      <c r="H17" s="9" t="s">
        <v>1580</v>
      </c>
      <c r="I17" s="9" t="s">
        <v>1580</v>
      </c>
      <c r="J17" s="9" t="s">
        <v>1580</v>
      </c>
      <c r="K17" s="9" t="s">
        <v>1580</v>
      </c>
    </row>
    <row r="18" spans="2:11" x14ac:dyDescent="0.3">
      <c r="B18" s="17" t="s">
        <v>968</v>
      </c>
    </row>
  </sheetData>
  <mergeCells count="6">
    <mergeCell ref="B9:K9"/>
    <mergeCell ref="B4:B5"/>
    <mergeCell ref="C4:C5"/>
    <mergeCell ref="D4:D5"/>
    <mergeCell ref="E4:K4"/>
    <mergeCell ref="B6:K6"/>
  </mergeCells>
  <pageMargins left="0.7" right="0.7" top="0.75" bottom="0.75" header="0.3" footer="0.3"/>
  <pageSetup paperSize="9" orientation="portrait" horizontalDpi="300" verticalDpi="300"/>
</worksheet>
</file>

<file path=xl/worksheets/sheet4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TX-LLS'!A1", "Zurück")</f>
        <v>Zurück</v>
      </c>
    </row>
  </sheetData>
  <pageMargins left="0.7" right="0.7" top="0.75" bottom="0.75" header="0.3" footer="0.3"/>
  <pageSetup paperSize="9" orientation="portrait" horizontalDpi="300" verticalDpi="300"/>
</worksheet>
</file>

<file path=xl/worksheets/sheet4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1-000000000000}">
  <dimension ref="A1:C39"/>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HYPERLINK("#'TX-NLS - K3_1_QI'!A1", "Qualitätsindikatoren: Übersicht über Auffälligkeiten und Qualitätssicherungsmaßnahmen gem. § 17 DeQS-RL")</f>
        <v>Qualitätsindikatoren: Übersicht über Auffälligkeiten und Qualitätssicherungsmaßnahmen gem. § 17 DeQS-RL</v>
      </c>
      <c r="C6" s="2" t="str">
        <f>HYPERLINK("#'TX-NLS - K3_1_QI'!A1", "K3_1_QI")</f>
        <v>K3_1_QI</v>
      </c>
    </row>
    <row r="7" spans="1:3" x14ac:dyDescent="0.3">
      <c r="B7" s="2" t="str">
        <f>HYPERLINK("#'TX-NLS - K3_1_AK'!A1", "Auffälligkeitskriterien: Übersicht über Auffälligkeiten und Qualitätssicherungsmaßnahmen gem. § 17 DeQS-RL")</f>
        <v>Auffälligkeitskriterien: Übersicht über Auffälligkeiten und Qualitätssicherungsmaßnahmen gem. § 17 DeQS-RL</v>
      </c>
      <c r="C7" s="2" t="str">
        <f>HYPERLINK("#'TX-NLS - K3_1_AK'!A1", "K3_1_AK")</f>
        <v>K3_1_AK</v>
      </c>
    </row>
    <row r="8" spans="1:3" x14ac:dyDescent="0.3">
      <c r="B8" s="2" t="str">
        <f>HYPERLINK("#'TX-NLS - K3_2_QI'!A1", "Qualitätsindikatoren: Auffälligkeiten und Bewertungen nach Abschluss des Stellungnahmeverfahrens (AJ 2024)")</f>
        <v>Qualitätsindikatoren: Auffälligkeiten und Bewertungen nach Abschluss des Stellungnahmeverfahrens (AJ 2024)</v>
      </c>
      <c r="C8" s="2" t="str">
        <f>HYPERLINK("#'TX-NLS - K3_2_QI'!A1", "K3_2_QI")</f>
        <v>K3_2_QI</v>
      </c>
    </row>
    <row r="9" spans="1:3" x14ac:dyDescent="0.3">
      <c r="B9" s="2" t="str">
        <f>HYPERLINK("#'TX-NLS - K3_2_AK'!A1", "Auffälligkeitskriterien: Auffälligkeiten und Bewertungen nach Abschluss des Stellungnahmeverfahrens (AJ 2024)")</f>
        <v>Auffälligkeitskriterien: Auffälligkeiten und Bewertungen nach Abschluss des Stellungnahmeverfahrens (AJ 2024)</v>
      </c>
      <c r="C9" s="2" t="str">
        <f>HYPERLINK("#'TX-NLS - K3_2_AK'!A1", "K3_2_AK")</f>
        <v>K3_2_AK</v>
      </c>
    </row>
    <row r="10" spans="1:3" x14ac:dyDescent="0.3">
      <c r="B10" s="2" t="str">
        <f>HYPERLINK("#'TX-NLS - K3_3_QI'!A1", "Qualitätsindikatoren: Wiederholte Auffälligkeiten (AJ 2024 und Vorjahre)")</f>
        <v>Qualitätsindikatoren: Wiederholte Auffälligkeiten (AJ 2024 und Vorjahre)</v>
      </c>
      <c r="C10" s="2" t="str">
        <f>HYPERLINK("#'TX-NLS - K3_3_QI'!A1", "K3_3_QI")</f>
        <v>K3_3_QI</v>
      </c>
    </row>
    <row r="11" spans="1:3" x14ac:dyDescent="0.3">
      <c r="B11" s="2" t="str">
        <f>HYPERLINK("#'TX-NLS - K3_3_AK'!A1", "Auffälligkeitskriterien: Wiederholte Auffälligkeiten (AJ 2024 und Vorjahre)")</f>
        <v>Auffälligkeitskriterien: Wiederholte Auffälligkeiten (AJ 2024 und Vorjahre)</v>
      </c>
      <c r="C11" s="2" t="str">
        <f>HYPERLINK("#'TX-NLS - K3_3_AK'!A1", "K3_3_AK")</f>
        <v>K3_3_AK</v>
      </c>
    </row>
    <row r="12" spans="1:3" x14ac:dyDescent="0.3">
      <c r="B12" s="2" t="str">
        <f>HYPERLINK("#'TX-NLS - K3_4_QI'!A1", "Qualitätsindikatoren: Mehrfache Auffälligkeiten bei Leistungserbringern (AJ 2024)")</f>
        <v>Qualitätsindikatoren: Mehrfache Auffälligkeiten bei Leistungserbringern (AJ 2024)</v>
      </c>
      <c r="C12" s="2" t="str">
        <f>HYPERLINK("#'TX-NLS - K3_4_QI'!A1", "K3_4_QI")</f>
        <v>K3_4_QI</v>
      </c>
    </row>
    <row r="13" spans="1:3" x14ac:dyDescent="0.3">
      <c r="B13" s="2" t="str">
        <f>HYPERLINK("#'TX-NLS - K3_4_AK'!A1", "Auffälligkeitskriterien: Mehrfache Auffälligkeiten bei Leistungserbringern (AJ 2024)")</f>
        <v>Auffälligkeitskriterien: Mehrfache Auffälligkeiten bei Leistungserbringern (AJ 2024)</v>
      </c>
      <c r="C13" s="2" t="str">
        <f>HYPERLINK("#'TX-NLS - K3_4_AK'!A1", "K3_4_AK")</f>
        <v>K3_4_AK</v>
      </c>
    </row>
    <row r="14" spans="1:3" x14ac:dyDescent="0.3">
      <c r="B14" s="2" t="str">
        <f>HYPERLINK("#'TX-NLS - K3_5_QI'!A1", "Auffälligkeiten und Stellungnahmeverfahren nach Fallzahl pro Qualitätsindikator (AJ 2024)")</f>
        <v>Auffälligkeiten und Stellungnahmeverfahren nach Fallzahl pro Qualitätsindikator (AJ 2024)</v>
      </c>
      <c r="C14" s="2" t="str">
        <f>HYPERLINK("#'TX-NLS - K3_5_QI'!A1", "K3_5_QI")</f>
        <v>K3_5_QI</v>
      </c>
    </row>
    <row r="15" spans="1:3" x14ac:dyDescent="0.3">
      <c r="B15" s="2" t="str">
        <f>HYPERLINK("#'TX-NLS - A_1_QI'!A1", "Qualitätsindikatoren: Art der Auffälligkeit (AJ 2024)")</f>
        <v>Qualitätsindikatoren: Art der Auffälligkeit (AJ 2024)</v>
      </c>
      <c r="C15" s="2" t="str">
        <f>HYPERLINK("#'TX-NLS - A_1_QI'!A1", "A_1_QI")</f>
        <v>A_1_QI</v>
      </c>
    </row>
    <row r="16" spans="1:3" x14ac:dyDescent="0.3">
      <c r="B16" s="2" t="str">
        <f>HYPERLINK("#'TX-NLS - A_1_AK'!A1", "Auffälligkeitskriterien: Art der Auffälligkeit (AJ 2024)")</f>
        <v>Auffälligkeitskriterien: Art der Auffälligkeit (AJ 2024)</v>
      </c>
      <c r="C16" s="2" t="str">
        <f>HYPERLINK("#'TX-NLS - A_1_AK'!A1", "A_1_AK")</f>
        <v>A_1_AK</v>
      </c>
    </row>
    <row r="17" spans="2:3" x14ac:dyDescent="0.3">
      <c r="B17" s="2" t="str">
        <f>HYPERLINK("#'TX-NLS - A_2_QI_a'!A1", "Qualitätsindikatoren: Stellungnahmeverfahren (AJ 2024)")</f>
        <v>Qualitätsindikatoren: Stellungnahmeverfahren (AJ 2024)</v>
      </c>
      <c r="C17" s="2" t="str">
        <f>HYPERLINK("#'TX-NLS - A_2_QI_a'!A1", "A_2_QI_a")</f>
        <v>A_2_QI_a</v>
      </c>
    </row>
    <row r="18" spans="2:3" x14ac:dyDescent="0.3">
      <c r="B18" s="2" t="str">
        <f>HYPERLINK("#'TX-NLS - A_2_AK_a'!A1", "Auffälligkeitskriterien: Stellungnahmeverfahren (AJ 2024)")</f>
        <v>Auffälligkeitskriterien: Stellungnahmeverfahren (AJ 2024)</v>
      </c>
      <c r="C18" s="2" t="str">
        <f>HYPERLINK("#'TX-NLS - A_2_AK_a'!A1", "A_2_AK_a")</f>
        <v>A_2_AK_a</v>
      </c>
    </row>
    <row r="19" spans="2:3" x14ac:dyDescent="0.3">
      <c r="B19" s="2" t="str">
        <f>HYPERLINK("#'TX-NLS - A_2_QI_b'!A1", "Qualitätsindikatoren: Freitextkommentare zur Nicht-Einleitung von Stellungnahmeverfahren (AJ 2024)")</f>
        <v>Qualitätsindikatoren: Freitextkommentare zur Nicht-Einleitung von Stellungnahmeverfahren (AJ 2024)</v>
      </c>
      <c r="C19" s="2" t="str">
        <f>HYPERLINK("#'TX-NLS - A_2_QI_b'!A1", "A_2_QI_b")</f>
        <v>A_2_QI_b</v>
      </c>
    </row>
    <row r="20" spans="2:3" x14ac:dyDescent="0.3">
      <c r="B20" s="2" t="str">
        <f>HYPERLINK("#'TX-NLS - A_2_AK_b'!A1", "Auffälligkeitskriterien: Freitextkommentare zur Nicht-Einleitung von Stellungnahmeverfahren (AJ 2024)")</f>
        <v>Auffälligkeitskriterien: Freitextkommentare zur Nicht-Einleitung von Stellungnahmeverfahren (AJ 2024)</v>
      </c>
      <c r="C20" s="2" t="str">
        <f>HYPERLINK("#'TX-NLS - A_2_AK_b'!A1", "A_2_AK_b")</f>
        <v>A_2_AK_b</v>
      </c>
    </row>
    <row r="21" spans="2:3" x14ac:dyDescent="0.3">
      <c r="B21" s="2" t="str">
        <f>HYPERLINK("#'TX-NLS - A_3_AK_a'!A1", "Auffälligkeitskriterien: Bewertung der qualitativ auffälligen Ergebnisse (AJ 2024)")</f>
        <v>Auffälligkeitskriterien: Bewertung der qualitativ auffälligen Ergebnisse (AJ 2024)</v>
      </c>
      <c r="C21" s="2" t="str">
        <f>HYPERLINK("#'TX-NLS - A_3_AK_a'!A1", "A_3_AK_a")</f>
        <v>A_3_AK_a</v>
      </c>
    </row>
    <row r="22" spans="2:3" x14ac:dyDescent="0.3">
      <c r="B22" s="2" t="str">
        <f>HYPERLINK("#'TX-NLS - A_3_AK_b'!A1", "Auffälligkeitskriterien: Freitextkommentare zur Bewertung der qualitativ auffälligen Ergebnisse (AJ 2024)")</f>
        <v>Auffälligkeitskriterien: Freitextkommentare zur Bewertung der qualitativ auffälligen Ergebnisse (AJ 2024)</v>
      </c>
      <c r="C22" s="2" t="str">
        <f>HYPERLINK("#'TX-NLS - A_3_AK_b'!A1", "A_3_AK_b")</f>
        <v>A_3_AK_b</v>
      </c>
    </row>
    <row r="23" spans="2:3" x14ac:dyDescent="0.3">
      <c r="B23" s="2" t="str">
        <f>HYPERLINK("#'TX-NLS - A_4_QI_a'!A1", "Qualitätsindikatoren: Bewertung der qualitativ auffälligen Ergebnisse (AJ 2024)")</f>
        <v>Qualitätsindikatoren: Bewertung der qualitativ auffälligen Ergebnisse (AJ 2024)</v>
      </c>
      <c r="C23" s="2" t="str">
        <f>HYPERLINK("#'TX-NLS - A_4_QI_a'!A1", "A_4_QI_a")</f>
        <v>A_4_QI_a</v>
      </c>
    </row>
    <row r="24" spans="2:3" x14ac:dyDescent="0.3">
      <c r="B24" s="2" t="str">
        <f>HYPERLINK("#'TX-NLS - A_4_QI_b'!A1", "Qualitätsindikatoren: Freitextkommentare zur Bewertung der qualitativ auffälligen Ergebnisse (AJ 2024)")</f>
        <v>Qualitätsindikatoren: Freitextkommentare zur Bewertung der qualitativ auffälligen Ergebnisse (AJ 2024)</v>
      </c>
      <c r="C24" s="2" t="str">
        <f>HYPERLINK("#'TX-NLS - A_4_QI_b'!A1", "A_4_QI_b")</f>
        <v>A_4_QI_b</v>
      </c>
    </row>
    <row r="25" spans="2:3" x14ac:dyDescent="0.3">
      <c r="B25" s="2" t="str">
        <f>HYPERLINK("#'TX-NLS - A_5_AK_a'!A1", "Auffälligkeitskriterien: Bewertung der qualitativ unauffälligen Ergebnisse (AJ 2024)")</f>
        <v>Auffälligkeitskriterien: Bewertung der qualitativ unauffälligen Ergebnisse (AJ 2024)</v>
      </c>
      <c r="C25" s="2" t="str">
        <f>HYPERLINK("#'TX-NLS - A_5_AK_a'!A1", "A_5_AK_a")</f>
        <v>A_5_AK_a</v>
      </c>
    </row>
    <row r="26" spans="2:3" x14ac:dyDescent="0.3">
      <c r="B26" s="2" t="str">
        <f>HYPERLINK("#'TX-NLS - A_5_AK_b'!A1", "Auffälligkeitskriterien: Freitextkommentare zur Bewertung der qualitativ unauffälligen Ergebnisse (AJ 2024)")</f>
        <v>Auffälligkeitskriterien: Freitextkommentare zur Bewertung der qualitativ unauffälligen Ergebnisse (AJ 2024)</v>
      </c>
      <c r="C26" s="2" t="str">
        <f>HYPERLINK("#'TX-NLS - A_5_AK_b'!A1", "A_5_AK_b")</f>
        <v>A_5_AK_b</v>
      </c>
    </row>
    <row r="27" spans="2:3" x14ac:dyDescent="0.3">
      <c r="B27" s="2" t="str">
        <f>HYPERLINK("#'TX-NLS - A_6_QI_a'!A1", "Qualitätsindikatoren: Bewertung der qualitativ unauffälligen Ergebnisse (AJ 2024)")</f>
        <v>Qualitätsindikatoren: Bewertung der qualitativ unauffälligen Ergebnisse (AJ 2024)</v>
      </c>
      <c r="C27" s="2" t="str">
        <f>HYPERLINK("#'TX-NLS - A_6_QI_a'!A1", "A_6_QI_a")</f>
        <v>A_6_QI_a</v>
      </c>
    </row>
    <row r="28" spans="2:3" x14ac:dyDescent="0.3">
      <c r="B28" s="2" t="str">
        <f>HYPERLINK("#'TX-NLS - A_6_QI_b'!A1", "Qualitätsindikatoren: Freitextkommentare zur Bewertung der qualitativ unauffälligen Ergebnisse (AJ 2024)")</f>
        <v>Qualitätsindikatoren: Freitextkommentare zur Bewertung der qualitativ unauffälligen Ergebnisse (AJ 2024)</v>
      </c>
      <c r="C28" s="2" t="str">
        <f>HYPERLINK("#'TX-NLS - A_6_QI_b'!A1", "A_6_QI_b")</f>
        <v>A_6_QI_b</v>
      </c>
    </row>
    <row r="29" spans="2:3" x14ac:dyDescent="0.3">
      <c r="B29" s="2" t="str">
        <f>HYPERLINK("#'TX-NLS - A_7_AK_a'!A1", "Auffälligkeitskriterien: Bewertung der  Ergebnisse als Sonstiges (AJ 2024)")</f>
        <v>Auffälligkeitskriterien: Bewertung der  Ergebnisse als Sonstiges (AJ 2024)</v>
      </c>
      <c r="C29" s="2" t="str">
        <f>HYPERLINK("#'TX-NLS - A_7_AK_a'!A1", "A_7_AK_a")</f>
        <v>A_7_AK_a</v>
      </c>
    </row>
    <row r="30" spans="2:3" x14ac:dyDescent="0.3">
      <c r="B30" s="2" t="str">
        <f>HYPERLINK("#'TX-NLS - A_7_AK_b'!A1", "Auffälligkeitskriterien: Freitextkommentare zur Bewertung der Ergebnisse als Sonstiges (AJ 2024)")</f>
        <v>Auffälligkeitskriterien: Freitextkommentare zur Bewertung der Ergebnisse als Sonstiges (AJ 2024)</v>
      </c>
      <c r="C30" s="2" t="str">
        <f>HYPERLINK("#'TX-NLS - A_7_AK_b'!A1", "A_7_AK_b")</f>
        <v>A_7_AK_b</v>
      </c>
    </row>
    <row r="31" spans="2:3" x14ac:dyDescent="0.3">
      <c r="B31" s="2" t="str">
        <f>HYPERLINK("#'TX-NLS - A_8_QI_a'!A1", "Qualitätsindikatoren: Bewertung der Ergebnisse als Dokumentationsfehler oder Sonstiges (AJ 2024)")</f>
        <v>Qualitätsindikatoren: Bewertung der Ergebnisse als Dokumentationsfehler oder Sonstiges (AJ 2024)</v>
      </c>
      <c r="C31" s="2" t="str">
        <f>HYPERLINK("#'TX-NLS - A_8_QI_a'!A1", "A_8_QI_a")</f>
        <v>A_8_QI_a</v>
      </c>
    </row>
    <row r="32" spans="2:3" x14ac:dyDescent="0.3">
      <c r="B32" s="2" t="str">
        <f>HYPERLINK("#'TX-NLS - A_8_QI_b'!A1", "Qualitätsindikatoren: Freitextkommentare zur Bewertung der Ergebnisse als Dokumentationsfehler oder Sonstiges (AJ 2024)")</f>
        <v>Qualitätsindikatoren: Freitextkommentare zur Bewertung der Ergebnisse als Dokumentationsfehler oder Sonstiges (AJ 2024)</v>
      </c>
      <c r="C32" s="2" t="str">
        <f>HYPERLINK("#'TX-NLS - A_8_QI_b'!A1", "A_8_QI_b")</f>
        <v>A_8_QI_b</v>
      </c>
    </row>
    <row r="33" spans="2:3" x14ac:dyDescent="0.3">
      <c r="B33" s="2" t="str">
        <f>HYPERLINK("#'TX-NLS - A_9_QI'!A1", "Qualitätsindikatoren: Initiierung Maßnahmenstufe 1 und 2 (AJ 2024)")</f>
        <v>Qualitätsindikatoren: Initiierung Maßnahmenstufe 1 und 2 (AJ 2024)</v>
      </c>
      <c r="C33" s="2" t="str">
        <f>HYPERLINK("#'TX-NLS - A_9_QI'!A1", "A_9_QI")</f>
        <v>A_9_QI</v>
      </c>
    </row>
    <row r="34" spans="2:3" x14ac:dyDescent="0.3">
      <c r="B34" s="2" t="str">
        <f>HYPERLINK("#'TX-NLS - A_9_AK'!A1", "Auffälligkeitskriterien: Initiierung Maßnahmenstufe 1 und 2 (AJ 2024)")</f>
        <v>Auffälligkeitskriterien: Initiierung Maßnahmenstufe 1 und 2 (AJ 2024)</v>
      </c>
      <c r="C34" s="2" t="str">
        <f>HYPERLINK("#'TX-NLS - A_9_AK'!A1", "A_9_AK")</f>
        <v>A_9_AK</v>
      </c>
    </row>
    <row r="35" spans="2:3" x14ac:dyDescent="0.3">
      <c r="B35" s="2" t="str">
        <f>HYPERLINK("#'TX-NLS - A_11_QI_AK'!A1", "Qualitätsindikatoren und Auffälligkeitskriterien: Best Practice (AJ 2024)")</f>
        <v>Qualitätsindikatoren und Auffälligkeitskriterien: Best Practice (AJ 2024)</v>
      </c>
      <c r="C35" s="2" t="str">
        <f>HYPERLINK("#'TX-NLS - A_11_QI_AK'!A1", "A_11_QI_AK")</f>
        <v>A_11_QI_AK</v>
      </c>
    </row>
    <row r="36" spans="2:3" x14ac:dyDescent="0.3">
      <c r="B36" s="2" t="str">
        <f>HYPERLINK("#'TX-NLS - A_12_QI'!A1", "Darstellung des Verlaufs der Bewertung (AJ 2024)")</f>
        <v>Darstellung des Verlaufs der Bewertung (AJ 2024)</v>
      </c>
      <c r="C36" s="2" t="str">
        <f>HYPERLINK("#'TX-NLS - A_12_QI'!A1", "A_12_QI")</f>
        <v>A_12_QI</v>
      </c>
    </row>
    <row r="37" spans="2:3" x14ac:dyDescent="0.3">
      <c r="B37" s="2" t="str">
        <f>HYPERLINK("#'TX-NLS - A_13_QI'!A1", "Qualitätsindikatoren: Art der Maßnahme in Maßnahmenstufe 1 (AJ 2023 und 2024)")</f>
        <v>Qualitätsindikatoren: Art der Maßnahme in Maßnahmenstufe 1 (AJ 2023 und 2024)</v>
      </c>
      <c r="C37" s="2" t="str">
        <f>HYPERLINK("#'TX-NLS - A_13_QI'!A1", "A_13_QI")</f>
        <v>A_13_QI</v>
      </c>
    </row>
    <row r="38" spans="2:3" x14ac:dyDescent="0.3">
      <c r="B38" s="2" t="str">
        <f>HYPERLINK("#'TX-NLS - A_13_AK'!A1", "Auffälligkeitskriterien: Art der Maßnahme in Maßnahmenstufe 1 (AJ 2023 und 2024)")</f>
        <v>Auffälligkeitskriterien: Art der Maßnahme in Maßnahmenstufe 1 (AJ 2023 und 2024)</v>
      </c>
      <c r="C38" s="2" t="str">
        <f>HYPERLINK("#'TX-NLS - A_13_AK'!A1", "A_13_AK")</f>
        <v>A_13_AK</v>
      </c>
    </row>
    <row r="39" spans="2:3" x14ac:dyDescent="0.3">
      <c r="B39" s="2" t="str">
        <f>HYPERLINK("#'TX-NLS - A_14_QI_AK'!A1", "Qualitätsindikatoren und Auffälligkeitskriterien: Freitextkommentare zu Maßnahmenstufe 2 (AJ 2024)")</f>
        <v>Qualitätsindikatoren und Auffälligkeitskriterien: Freitextkommentare zu Maßnahmenstufe 2 (AJ 2024)</v>
      </c>
      <c r="C39" s="2" t="str">
        <f>HYPERLINK("#'TX-NLS - A_14_QI_AK'!A1", "A_14_QI_AK")</f>
        <v>A_14_QI_AK</v>
      </c>
    </row>
  </sheetData>
  <pageMargins left="0.7" right="0.7" top="0.75" bottom="0.75" header="0.3" footer="0.3"/>
  <pageSetup paperSize="9" orientation="portrait" horizontalDpi="300" verticalDpi="300"/>
</worksheet>
</file>

<file path=xl/worksheets/sheet4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1-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TX-NLS'!A1", "Zurück")</f>
        <v>Zurück</v>
      </c>
    </row>
    <row r="3" spans="1:6" x14ac:dyDescent="0.3">
      <c r="B3" s="7" t="s">
        <v>5007</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3660</v>
      </c>
      <c r="D6" s="9" t="s">
        <v>3429</v>
      </c>
      <c r="E6" s="9" t="s">
        <v>5004</v>
      </c>
      <c r="F6" s="9" t="s">
        <v>3429</v>
      </c>
    </row>
    <row r="7" spans="1:6" x14ac:dyDescent="0.3">
      <c r="B7" s="10" t="s">
        <v>4873</v>
      </c>
      <c r="C7" s="9" t="s">
        <v>3660</v>
      </c>
      <c r="D7" s="9" t="s">
        <v>4530</v>
      </c>
      <c r="E7" s="9" t="s">
        <v>5004</v>
      </c>
      <c r="F7" s="9" t="s">
        <v>4530</v>
      </c>
    </row>
    <row r="8" spans="1:6" x14ac:dyDescent="0.3">
      <c r="B8" s="10" t="s">
        <v>4532</v>
      </c>
      <c r="C8" s="9" t="s">
        <v>1580</v>
      </c>
      <c r="D8" s="9" t="s">
        <v>4536</v>
      </c>
      <c r="E8" s="9" t="s">
        <v>1705</v>
      </c>
      <c r="F8" s="9" t="s">
        <v>5005</v>
      </c>
    </row>
    <row r="9" spans="1:6" x14ac:dyDescent="0.3">
      <c r="B9" s="9" t="s">
        <v>4535</v>
      </c>
      <c r="C9" s="9" t="s">
        <v>1580</v>
      </c>
      <c r="D9" s="9" t="s">
        <v>3429</v>
      </c>
      <c r="E9" s="9" t="s">
        <v>1580</v>
      </c>
      <c r="F9" s="9" t="s">
        <v>4536</v>
      </c>
    </row>
    <row r="10" spans="1:6" x14ac:dyDescent="0.3">
      <c r="B10" s="10" t="s">
        <v>4537</v>
      </c>
      <c r="C10" s="9" t="s">
        <v>1580</v>
      </c>
      <c r="D10" s="9" t="s">
        <v>3429</v>
      </c>
      <c r="E10" s="9" t="s">
        <v>1705</v>
      </c>
      <c r="F10" s="9" t="s">
        <v>4530</v>
      </c>
    </row>
    <row r="11" spans="1:6" x14ac:dyDescent="0.3">
      <c r="B11" s="9" t="s">
        <v>4879</v>
      </c>
      <c r="C11" s="9" t="s">
        <v>1580</v>
      </c>
      <c r="D11" s="9" t="s">
        <v>3429</v>
      </c>
      <c r="E11" s="9" t="s">
        <v>1705</v>
      </c>
      <c r="F11" s="9" t="s">
        <v>4530</v>
      </c>
    </row>
    <row r="12" spans="1:6" x14ac:dyDescent="0.3">
      <c r="B12" s="9" t="s">
        <v>4880</v>
      </c>
      <c r="C12" s="9" t="s">
        <v>1580</v>
      </c>
      <c r="D12" s="9" t="s">
        <v>3429</v>
      </c>
      <c r="E12" s="9" t="s">
        <v>1580</v>
      </c>
      <c r="F12" s="9" t="s">
        <v>4536</v>
      </c>
    </row>
    <row r="13" spans="1:6" x14ac:dyDescent="0.3">
      <c r="B13" s="9" t="s">
        <v>4538</v>
      </c>
      <c r="C13" s="9" t="s">
        <v>1580</v>
      </c>
      <c r="D13" s="9" t="s">
        <v>3429</v>
      </c>
      <c r="E13" s="9" t="s">
        <v>1580</v>
      </c>
      <c r="F13" s="9" t="s">
        <v>4536</v>
      </c>
    </row>
    <row r="14" spans="1:6" x14ac:dyDescent="0.3">
      <c r="B14" s="23" t="s">
        <v>4539</v>
      </c>
      <c r="C14" s="24" t="s">
        <v>4523</v>
      </c>
      <c r="D14" s="24" t="s">
        <v>4523</v>
      </c>
      <c r="E14" s="24" t="s">
        <v>4523</v>
      </c>
      <c r="F14" s="24" t="s">
        <v>4523</v>
      </c>
    </row>
    <row r="15" spans="1:6" x14ac:dyDescent="0.3">
      <c r="B15" s="6" t="s">
        <v>4540</v>
      </c>
      <c r="C15" s="9" t="s">
        <v>1580</v>
      </c>
      <c r="D15" s="9" t="s">
        <v>3429</v>
      </c>
      <c r="E15" s="9" t="s">
        <v>1580</v>
      </c>
      <c r="F15" s="9" t="s">
        <v>4536</v>
      </c>
    </row>
    <row r="16" spans="1:6" x14ac:dyDescent="0.3">
      <c r="B16" s="6" t="s">
        <v>4543</v>
      </c>
      <c r="C16" s="9" t="s">
        <v>1580</v>
      </c>
      <c r="D16" s="9" t="s">
        <v>3429</v>
      </c>
      <c r="E16" s="9" t="s">
        <v>1705</v>
      </c>
      <c r="F16" s="9" t="s">
        <v>4530</v>
      </c>
    </row>
    <row r="17" spans="2:6" x14ac:dyDescent="0.3">
      <c r="B17" s="9" t="s">
        <v>4546</v>
      </c>
      <c r="C17" s="9" t="s">
        <v>1580</v>
      </c>
      <c r="D17" s="9" t="s">
        <v>3429</v>
      </c>
      <c r="E17" s="9" t="s">
        <v>1705</v>
      </c>
      <c r="F17" s="9" t="s">
        <v>4530</v>
      </c>
    </row>
    <row r="18" spans="2:6" x14ac:dyDescent="0.3">
      <c r="B18" s="9" t="s">
        <v>4547</v>
      </c>
      <c r="C18" s="9" t="s">
        <v>1580</v>
      </c>
      <c r="D18" s="9" t="s">
        <v>3429</v>
      </c>
      <c r="E18" s="9" t="s">
        <v>1580</v>
      </c>
      <c r="F18" s="9" t="s">
        <v>4536</v>
      </c>
    </row>
    <row r="19" spans="2:6" x14ac:dyDescent="0.3">
      <c r="B19" s="9" t="s">
        <v>4548</v>
      </c>
      <c r="C19" s="9" t="s">
        <v>1580</v>
      </c>
      <c r="D19" s="9" t="s">
        <v>3429</v>
      </c>
      <c r="E19" s="9" t="s">
        <v>1580</v>
      </c>
      <c r="F19" s="9" t="s">
        <v>4536</v>
      </c>
    </row>
    <row r="20" spans="2:6" x14ac:dyDescent="0.3">
      <c r="B20" s="6" t="s">
        <v>4549</v>
      </c>
      <c r="C20" s="9" t="s">
        <v>1580</v>
      </c>
      <c r="D20" s="9" t="s">
        <v>3429</v>
      </c>
      <c r="E20" s="9" t="s">
        <v>1579</v>
      </c>
      <c r="F20" s="9" t="s">
        <v>4587</v>
      </c>
    </row>
    <row r="21" spans="2:6" x14ac:dyDescent="0.3">
      <c r="B21" s="23" t="s">
        <v>4550</v>
      </c>
      <c r="C21" s="24" t="s">
        <v>4523</v>
      </c>
      <c r="D21" s="24" t="s">
        <v>4523</v>
      </c>
      <c r="E21" s="24" t="s">
        <v>4523</v>
      </c>
      <c r="F21" s="24" t="s">
        <v>4523</v>
      </c>
    </row>
    <row r="22" spans="2:6" x14ac:dyDescent="0.3">
      <c r="B22" s="6" t="s">
        <v>4551</v>
      </c>
      <c r="C22" s="9" t="s">
        <v>1580</v>
      </c>
      <c r="D22" s="9" t="s">
        <v>3429</v>
      </c>
      <c r="E22" s="9" t="s">
        <v>1582</v>
      </c>
      <c r="F22" s="9" t="s">
        <v>5006</v>
      </c>
    </row>
    <row r="23" spans="2:6" x14ac:dyDescent="0.3">
      <c r="B23" s="6" t="s">
        <v>4553</v>
      </c>
      <c r="C23" s="9" t="s">
        <v>1580</v>
      </c>
      <c r="D23" s="9" t="s">
        <v>3429</v>
      </c>
      <c r="E23" s="9" t="s">
        <v>1582</v>
      </c>
      <c r="F23" s="9" t="s">
        <v>5006</v>
      </c>
    </row>
    <row r="24" spans="2:6" x14ac:dyDescent="0.3">
      <c r="B24" s="6" t="s">
        <v>4898</v>
      </c>
      <c r="C24" s="9" t="s">
        <v>1580</v>
      </c>
      <c r="D24" s="9" t="s">
        <v>3429</v>
      </c>
      <c r="E24" s="9" t="s">
        <v>1696</v>
      </c>
      <c r="F24" s="9" t="s">
        <v>4917</v>
      </c>
    </row>
    <row r="25" spans="2:6" x14ac:dyDescent="0.3">
      <c r="B25" s="6" t="s">
        <v>4556</v>
      </c>
      <c r="C25" s="9" t="s">
        <v>1580</v>
      </c>
      <c r="D25" s="9" t="s">
        <v>3429</v>
      </c>
      <c r="E25" s="9" t="s">
        <v>1587</v>
      </c>
      <c r="F25" s="9" t="s">
        <v>4716</v>
      </c>
    </row>
    <row r="26" spans="2:6" x14ac:dyDescent="0.3">
      <c r="B26" s="23" t="s">
        <v>4558</v>
      </c>
      <c r="C26" s="24" t="s">
        <v>4523</v>
      </c>
      <c r="D26" s="24" t="s">
        <v>4523</v>
      </c>
      <c r="E26" s="24" t="s">
        <v>4523</v>
      </c>
      <c r="F26" s="24" t="s">
        <v>4523</v>
      </c>
    </row>
    <row r="27" spans="2:6" x14ac:dyDescent="0.3">
      <c r="B27" s="6" t="s">
        <v>4444</v>
      </c>
      <c r="C27" s="9" t="s">
        <v>1580</v>
      </c>
      <c r="D27" s="9" t="s">
        <v>4559</v>
      </c>
      <c r="E27" s="9" t="s">
        <v>1580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4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1-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TX-NLS'!A1", "Zurück")</f>
        <v>Zurück</v>
      </c>
    </row>
    <row r="3" spans="1:6" x14ac:dyDescent="0.3">
      <c r="B3" s="7" t="s">
        <v>4632</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3749</v>
      </c>
      <c r="D6" s="9" t="s">
        <v>4530</v>
      </c>
      <c r="E6" s="9" t="s">
        <v>4626</v>
      </c>
      <c r="F6" s="9" t="s">
        <v>4530</v>
      </c>
    </row>
    <row r="7" spans="1:6" x14ac:dyDescent="0.3">
      <c r="B7" s="10" t="s">
        <v>4532</v>
      </c>
      <c r="C7" s="9" t="s">
        <v>1587</v>
      </c>
      <c r="D7" s="9" t="s">
        <v>4627</v>
      </c>
      <c r="E7" s="9" t="s">
        <v>2082</v>
      </c>
      <c r="F7" s="9" t="s">
        <v>4628</v>
      </c>
    </row>
    <row r="8" spans="1:6" x14ac:dyDescent="0.3">
      <c r="B8" s="9" t="s">
        <v>4535</v>
      </c>
      <c r="C8" s="9" t="s">
        <v>1580</v>
      </c>
      <c r="D8" s="9" t="s">
        <v>4536</v>
      </c>
      <c r="E8" s="9" t="s">
        <v>1580</v>
      </c>
      <c r="F8" s="9" t="s">
        <v>4536</v>
      </c>
    </row>
    <row r="9" spans="1:6" x14ac:dyDescent="0.3">
      <c r="B9" s="10" t="s">
        <v>4537</v>
      </c>
      <c r="C9" s="9" t="s">
        <v>1587</v>
      </c>
      <c r="D9" s="9" t="s">
        <v>4530</v>
      </c>
      <c r="E9" s="9" t="s">
        <v>2082</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1580</v>
      </c>
      <c r="D12" s="9" t="s">
        <v>4536</v>
      </c>
      <c r="E12" s="9" t="s">
        <v>1580</v>
      </c>
      <c r="F12" s="9" t="s">
        <v>4536</v>
      </c>
    </row>
    <row r="13" spans="1:6" x14ac:dyDescent="0.3">
      <c r="B13" s="6" t="s">
        <v>4543</v>
      </c>
      <c r="C13" s="9" t="s">
        <v>1587</v>
      </c>
      <c r="D13" s="9" t="s">
        <v>4530</v>
      </c>
      <c r="E13" s="9" t="s">
        <v>2082</v>
      </c>
      <c r="F13" s="9" t="s">
        <v>4530</v>
      </c>
    </row>
    <row r="14" spans="1:6" x14ac:dyDescent="0.3">
      <c r="B14" s="9" t="s">
        <v>4546</v>
      </c>
      <c r="C14" s="9" t="s">
        <v>1587</v>
      </c>
      <c r="D14" s="9" t="s">
        <v>4530</v>
      </c>
      <c r="E14" s="9" t="s">
        <v>2082</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1683</v>
      </c>
      <c r="F17" s="9" t="s">
        <v>4629</v>
      </c>
    </row>
    <row r="18" spans="2:6" x14ac:dyDescent="0.3">
      <c r="B18" s="23" t="s">
        <v>4550</v>
      </c>
      <c r="C18" s="24" t="s">
        <v>4523</v>
      </c>
      <c r="D18" s="24" t="s">
        <v>4523</v>
      </c>
      <c r="E18" s="24" t="s">
        <v>4523</v>
      </c>
      <c r="F18" s="24" t="s">
        <v>4523</v>
      </c>
    </row>
    <row r="19" spans="2:6" x14ac:dyDescent="0.3">
      <c r="B19" s="6" t="s">
        <v>4551</v>
      </c>
      <c r="C19" s="9" t="s">
        <v>1580</v>
      </c>
      <c r="D19" s="9" t="s">
        <v>4536</v>
      </c>
      <c r="E19" s="9" t="s">
        <v>1580</v>
      </c>
      <c r="F19" s="9" t="s">
        <v>4536</v>
      </c>
    </row>
    <row r="20" spans="2:6" x14ac:dyDescent="0.3">
      <c r="B20" s="6" t="s">
        <v>4553</v>
      </c>
      <c r="C20" s="9" t="s">
        <v>1587</v>
      </c>
      <c r="D20" s="9" t="s">
        <v>4530</v>
      </c>
      <c r="E20" s="9" t="s">
        <v>1680</v>
      </c>
      <c r="F20" s="9" t="s">
        <v>4630</v>
      </c>
    </row>
    <row r="21" spans="2:6" x14ac:dyDescent="0.3">
      <c r="B21" s="6" t="s">
        <v>4556</v>
      </c>
      <c r="C21" s="9" t="s">
        <v>1580</v>
      </c>
      <c r="D21" s="9" t="s">
        <v>4536</v>
      </c>
      <c r="E21" s="9" t="s">
        <v>1721</v>
      </c>
      <c r="F21" s="9" t="s">
        <v>4631</v>
      </c>
    </row>
    <row r="22" spans="2:6" x14ac:dyDescent="0.3">
      <c r="B22" s="23" t="s">
        <v>4558</v>
      </c>
      <c r="C22" s="24" t="s">
        <v>4523</v>
      </c>
      <c r="D22" s="24" t="s">
        <v>4523</v>
      </c>
      <c r="E22" s="24" t="s">
        <v>4523</v>
      </c>
      <c r="F22" s="24" t="s">
        <v>4523</v>
      </c>
    </row>
    <row r="23" spans="2:6" x14ac:dyDescent="0.3">
      <c r="B23" s="6" t="s">
        <v>4444</v>
      </c>
      <c r="C23" s="9" t="s">
        <v>1580</v>
      </c>
      <c r="D23" s="9" t="s">
        <v>4559</v>
      </c>
      <c r="E23" s="9" t="s">
        <v>1580</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4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1-000000000000}">
  <dimension ref="A1:O16"/>
  <sheetViews>
    <sheetView workbookViewId="0"/>
  </sheetViews>
  <sheetFormatPr baseColWidth="10" defaultRowHeight="14.4" x14ac:dyDescent="0.3"/>
  <cols>
    <col min="2" max="2" width="9.6640625" customWidth="1"/>
    <col min="3" max="3" width="96.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TX-NLS'!A1", "Zurück")</f>
        <v>Zurück</v>
      </c>
    </row>
    <row r="3" spans="1:15" x14ac:dyDescent="0.3">
      <c r="B3" s="7" t="s">
        <v>5972</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562</v>
      </c>
      <c r="C7" s="6" t="s">
        <v>563</v>
      </c>
      <c r="D7" s="9" t="s">
        <v>2003</v>
      </c>
      <c r="E7" s="9" t="s">
        <v>1580</v>
      </c>
      <c r="F7" s="9" t="s">
        <v>1007</v>
      </c>
      <c r="G7" s="9" t="s">
        <v>1713</v>
      </c>
      <c r="H7" s="9" t="s">
        <v>211</v>
      </c>
      <c r="I7" s="9" t="s">
        <v>222</v>
      </c>
      <c r="J7" s="9" t="s">
        <v>1008</v>
      </c>
      <c r="K7" s="9" t="s">
        <v>1996</v>
      </c>
      <c r="L7" s="9" t="s">
        <v>211</v>
      </c>
      <c r="M7" s="9" t="s">
        <v>222</v>
      </c>
      <c r="N7" s="9" t="s">
        <v>211</v>
      </c>
      <c r="O7" s="9" t="s">
        <v>222</v>
      </c>
    </row>
    <row r="8" spans="1:15" ht="25.2" x14ac:dyDescent="0.3">
      <c r="B8" s="12" t="s">
        <v>564</v>
      </c>
      <c r="C8" s="12" t="s">
        <v>419</v>
      </c>
      <c r="D8" s="13" t="s">
        <v>222</v>
      </c>
      <c r="E8" s="13" t="s">
        <v>1580</v>
      </c>
      <c r="F8" s="13" t="s">
        <v>51</v>
      </c>
      <c r="G8" s="13" t="s">
        <v>222</v>
      </c>
      <c r="H8" s="13" t="s">
        <v>51</v>
      </c>
      <c r="I8" s="13" t="s">
        <v>222</v>
      </c>
      <c r="J8" s="13" t="s">
        <v>51</v>
      </c>
      <c r="K8" s="13" t="s">
        <v>222</v>
      </c>
      <c r="L8" s="13" t="s">
        <v>51</v>
      </c>
      <c r="M8" s="13" t="s">
        <v>222</v>
      </c>
      <c r="N8" s="13" t="s">
        <v>51</v>
      </c>
      <c r="O8" s="13" t="s">
        <v>222</v>
      </c>
    </row>
    <row r="9" spans="1:15" ht="25.2" x14ac:dyDescent="0.3">
      <c r="B9" s="6" t="s">
        <v>565</v>
      </c>
      <c r="C9" s="6" t="s">
        <v>566</v>
      </c>
      <c r="D9" s="9" t="s">
        <v>249</v>
      </c>
      <c r="E9" s="9" t="s">
        <v>1580</v>
      </c>
      <c r="F9" s="9" t="s">
        <v>51</v>
      </c>
      <c r="G9" s="9" t="s">
        <v>249</v>
      </c>
      <c r="H9" s="9" t="s">
        <v>51</v>
      </c>
      <c r="I9" s="9" t="s">
        <v>249</v>
      </c>
      <c r="J9" s="9" t="s">
        <v>51</v>
      </c>
      <c r="K9" s="9" t="s">
        <v>249</v>
      </c>
      <c r="L9" s="9" t="s">
        <v>51</v>
      </c>
      <c r="M9" s="9" t="s">
        <v>249</v>
      </c>
      <c r="N9" s="9" t="s">
        <v>51</v>
      </c>
      <c r="O9" s="9" t="s">
        <v>249</v>
      </c>
    </row>
    <row r="10" spans="1:15" ht="25.2" x14ac:dyDescent="0.3">
      <c r="B10" s="12" t="s">
        <v>567</v>
      </c>
      <c r="C10" s="12" t="s">
        <v>568</v>
      </c>
      <c r="D10" s="13" t="s">
        <v>273</v>
      </c>
      <c r="E10" s="13" t="s">
        <v>1580</v>
      </c>
      <c r="F10" s="13" t="s">
        <v>51</v>
      </c>
      <c r="G10" s="13" t="s">
        <v>273</v>
      </c>
      <c r="H10" s="13" t="s">
        <v>51</v>
      </c>
      <c r="I10" s="13" t="s">
        <v>273</v>
      </c>
      <c r="J10" s="13" t="s">
        <v>51</v>
      </c>
      <c r="K10" s="13" t="s">
        <v>273</v>
      </c>
      <c r="L10" s="13" t="s">
        <v>51</v>
      </c>
      <c r="M10" s="13" t="s">
        <v>273</v>
      </c>
      <c r="N10" s="13" t="s">
        <v>51</v>
      </c>
      <c r="O10" s="13" t="s">
        <v>273</v>
      </c>
    </row>
    <row r="11" spans="1:15" ht="25.2" x14ac:dyDescent="0.3">
      <c r="B11" s="6" t="s">
        <v>569</v>
      </c>
      <c r="C11" s="6" t="s">
        <v>570</v>
      </c>
      <c r="D11" s="9" t="s">
        <v>5969</v>
      </c>
      <c r="E11" s="9" t="s">
        <v>1580</v>
      </c>
      <c r="F11" s="9" t="s">
        <v>1676</v>
      </c>
      <c r="G11" s="9" t="s">
        <v>2006</v>
      </c>
      <c r="H11" s="9" t="s">
        <v>1676</v>
      </c>
      <c r="I11" s="9" t="s">
        <v>2006</v>
      </c>
      <c r="J11" s="9" t="s">
        <v>1880</v>
      </c>
      <c r="K11" s="9" t="s">
        <v>3306</v>
      </c>
      <c r="L11" s="9" t="s">
        <v>5970</v>
      </c>
      <c r="M11" s="9" t="s">
        <v>5971</v>
      </c>
      <c r="N11" s="9" t="s">
        <v>2466</v>
      </c>
      <c r="O11" s="9" t="s">
        <v>1297</v>
      </c>
    </row>
    <row r="12" spans="1:15" ht="25.2" x14ac:dyDescent="0.3">
      <c r="B12" s="12" t="s">
        <v>571</v>
      </c>
      <c r="C12" s="12" t="s">
        <v>572</v>
      </c>
      <c r="D12" s="13" t="s">
        <v>222</v>
      </c>
      <c r="E12" s="13" t="s">
        <v>1580</v>
      </c>
      <c r="F12" s="13" t="s">
        <v>51</v>
      </c>
      <c r="G12" s="13" t="s">
        <v>222</v>
      </c>
      <c r="H12" s="13" t="s">
        <v>51</v>
      </c>
      <c r="I12" s="13" t="s">
        <v>222</v>
      </c>
      <c r="J12" s="13" t="s">
        <v>51</v>
      </c>
      <c r="K12" s="13" t="s">
        <v>222</v>
      </c>
      <c r="L12" s="13" t="s">
        <v>51</v>
      </c>
      <c r="M12" s="13" t="s">
        <v>222</v>
      </c>
      <c r="N12" s="13" t="s">
        <v>51</v>
      </c>
      <c r="O12" s="13" t="s">
        <v>222</v>
      </c>
    </row>
    <row r="13" spans="1:15" ht="25.2" x14ac:dyDescent="0.3">
      <c r="B13" s="6" t="s">
        <v>573</v>
      </c>
      <c r="C13" s="6" t="s">
        <v>574</v>
      </c>
      <c r="D13" s="9" t="s">
        <v>249</v>
      </c>
      <c r="E13" s="9" t="s">
        <v>1580</v>
      </c>
      <c r="F13" s="9" t="s">
        <v>51</v>
      </c>
      <c r="G13" s="9" t="s">
        <v>249</v>
      </c>
      <c r="H13" s="9" t="s">
        <v>51</v>
      </c>
      <c r="I13" s="9" t="s">
        <v>249</v>
      </c>
      <c r="J13" s="9" t="s">
        <v>51</v>
      </c>
      <c r="K13" s="9" t="s">
        <v>249</v>
      </c>
      <c r="L13" s="9" t="s">
        <v>51</v>
      </c>
      <c r="M13" s="9" t="s">
        <v>249</v>
      </c>
      <c r="N13" s="9" t="s">
        <v>51</v>
      </c>
      <c r="O13" s="9" t="s">
        <v>249</v>
      </c>
    </row>
    <row r="14" spans="1:15" ht="25.2" x14ac:dyDescent="0.3">
      <c r="B14" s="12" t="s">
        <v>575</v>
      </c>
      <c r="C14" s="12" t="s">
        <v>576</v>
      </c>
      <c r="D14" s="13" t="s">
        <v>273</v>
      </c>
      <c r="E14" s="13" t="s">
        <v>1580</v>
      </c>
      <c r="F14" s="13" t="s">
        <v>51</v>
      </c>
      <c r="G14" s="13" t="s">
        <v>273</v>
      </c>
      <c r="H14" s="13" t="s">
        <v>51</v>
      </c>
      <c r="I14" s="13" t="s">
        <v>273</v>
      </c>
      <c r="J14" s="13" t="s">
        <v>51</v>
      </c>
      <c r="K14" s="13" t="s">
        <v>273</v>
      </c>
      <c r="L14" s="13" t="s">
        <v>51</v>
      </c>
      <c r="M14" s="13" t="s">
        <v>273</v>
      </c>
      <c r="N14" s="13" t="s">
        <v>51</v>
      </c>
      <c r="O14" s="13" t="s">
        <v>273</v>
      </c>
    </row>
    <row r="15" spans="1:15" ht="25.2" x14ac:dyDescent="0.3">
      <c r="B15" s="6" t="s">
        <v>577</v>
      </c>
      <c r="C15" s="6" t="s">
        <v>578</v>
      </c>
      <c r="D15" s="9" t="s">
        <v>1225</v>
      </c>
      <c r="E15" s="9" t="s">
        <v>1580</v>
      </c>
      <c r="F15" s="9" t="s">
        <v>1007</v>
      </c>
      <c r="G15" s="9" t="s">
        <v>1942</v>
      </c>
      <c r="H15" s="9" t="s">
        <v>1008</v>
      </c>
      <c r="I15" s="9" t="s">
        <v>1239</v>
      </c>
      <c r="J15" s="9" t="s">
        <v>211</v>
      </c>
      <c r="K15" s="9" t="s">
        <v>249</v>
      </c>
      <c r="L15" s="9" t="s">
        <v>211</v>
      </c>
      <c r="M15" s="9" t="s">
        <v>249</v>
      </c>
      <c r="N15" s="9" t="s">
        <v>211</v>
      </c>
      <c r="O15" s="9" t="s">
        <v>249</v>
      </c>
    </row>
    <row r="16" spans="1:15" ht="25.2" x14ac:dyDescent="0.3">
      <c r="B16" s="12" t="s">
        <v>579</v>
      </c>
      <c r="C16" s="12" t="s">
        <v>580</v>
      </c>
      <c r="D16" s="13" t="s">
        <v>1328</v>
      </c>
      <c r="E16" s="13" t="s">
        <v>1580</v>
      </c>
      <c r="F16" s="13" t="s">
        <v>87</v>
      </c>
      <c r="G16" s="13" t="s">
        <v>273</v>
      </c>
      <c r="H16" s="13" t="s">
        <v>86</v>
      </c>
      <c r="I16" s="13" t="s">
        <v>1328</v>
      </c>
      <c r="J16" s="13" t="s">
        <v>87</v>
      </c>
      <c r="K16" s="13" t="s">
        <v>273</v>
      </c>
      <c r="L16" s="13" t="s">
        <v>87</v>
      </c>
      <c r="M16" s="13" t="s">
        <v>273</v>
      </c>
      <c r="N16" s="13" t="s">
        <v>87</v>
      </c>
      <c r="O16" s="13" t="s">
        <v>273</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4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1-000000000000}">
  <dimension ref="A1:M13"/>
  <sheetViews>
    <sheetView workbookViewId="0"/>
  </sheetViews>
  <sheetFormatPr baseColWidth="10" defaultRowHeight="14.4" x14ac:dyDescent="0.3"/>
  <cols>
    <col min="2" max="2" width="9.6640625" customWidth="1"/>
    <col min="3" max="3" width="65.8867187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TX-NLS'!A1", "Zurück")</f>
        <v>Zurück</v>
      </c>
    </row>
    <row r="3" spans="1:13" x14ac:dyDescent="0.3">
      <c r="B3" s="7" t="s">
        <v>5491</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140</v>
      </c>
      <c r="C8" s="6" t="s">
        <v>141</v>
      </c>
      <c r="D8" s="9" t="s">
        <v>222</v>
      </c>
      <c r="E8" s="9" t="s">
        <v>1580</v>
      </c>
      <c r="F8" s="9" t="s">
        <v>51</v>
      </c>
      <c r="G8" s="9" t="s">
        <v>222</v>
      </c>
      <c r="H8" s="9" t="s">
        <v>51</v>
      </c>
      <c r="I8" s="9" t="s">
        <v>222</v>
      </c>
      <c r="J8" s="9" t="s">
        <v>51</v>
      </c>
      <c r="K8" s="9" t="s">
        <v>222</v>
      </c>
      <c r="L8" s="9" t="s">
        <v>51</v>
      </c>
      <c r="M8" s="9" t="s">
        <v>222</v>
      </c>
    </row>
    <row r="9" spans="1:13" x14ac:dyDescent="0.3">
      <c r="B9" s="23" t="s">
        <v>40</v>
      </c>
      <c r="C9" s="23"/>
      <c r="D9" s="29"/>
      <c r="E9" s="29"/>
      <c r="F9" s="29"/>
      <c r="G9" s="29"/>
      <c r="H9" s="29"/>
      <c r="I9" s="29"/>
      <c r="J9" s="29"/>
      <c r="K9" s="29"/>
      <c r="L9" s="29"/>
      <c r="M9" s="29"/>
    </row>
    <row r="10" spans="1:13" ht="25.2" x14ac:dyDescent="0.3">
      <c r="B10" s="6" t="s">
        <v>142</v>
      </c>
      <c r="C10" s="6" t="s">
        <v>42</v>
      </c>
      <c r="D10" s="9" t="s">
        <v>222</v>
      </c>
      <c r="E10" s="9" t="s">
        <v>1580</v>
      </c>
      <c r="F10" s="9" t="s">
        <v>51</v>
      </c>
      <c r="G10" s="9" t="s">
        <v>222</v>
      </c>
      <c r="H10" s="9" t="s">
        <v>51</v>
      </c>
      <c r="I10" s="9" t="s">
        <v>222</v>
      </c>
      <c r="J10" s="9" t="s">
        <v>51</v>
      </c>
      <c r="K10" s="9" t="s">
        <v>222</v>
      </c>
      <c r="L10" s="9" t="s">
        <v>51</v>
      </c>
      <c r="M10" s="9" t="s">
        <v>222</v>
      </c>
    </row>
    <row r="11" spans="1:13" ht="25.2" x14ac:dyDescent="0.3">
      <c r="B11" s="6" t="s">
        <v>143</v>
      </c>
      <c r="C11" s="6" t="s">
        <v>46</v>
      </c>
      <c r="D11" s="9" t="s">
        <v>222</v>
      </c>
      <c r="E11" s="9" t="s">
        <v>1580</v>
      </c>
      <c r="F11" s="9" t="s">
        <v>51</v>
      </c>
      <c r="G11" s="9" t="s">
        <v>222</v>
      </c>
      <c r="H11" s="9" t="s">
        <v>51</v>
      </c>
      <c r="I11" s="9" t="s">
        <v>222</v>
      </c>
      <c r="J11" s="9" t="s">
        <v>51</v>
      </c>
      <c r="K11" s="9" t="s">
        <v>222</v>
      </c>
      <c r="L11" s="9" t="s">
        <v>51</v>
      </c>
      <c r="M11" s="9" t="s">
        <v>222</v>
      </c>
    </row>
    <row r="12" spans="1:13" ht="25.2" x14ac:dyDescent="0.3">
      <c r="B12" s="6" t="s">
        <v>144</v>
      </c>
      <c r="C12" s="6" t="s">
        <v>64</v>
      </c>
      <c r="D12" s="9" t="s">
        <v>5486</v>
      </c>
      <c r="E12" s="9" t="s">
        <v>1580</v>
      </c>
      <c r="F12" s="9" t="s">
        <v>4212</v>
      </c>
      <c r="G12" s="9" t="s">
        <v>3306</v>
      </c>
      <c r="H12" s="9" t="s">
        <v>146</v>
      </c>
      <c r="I12" s="9" t="s">
        <v>494</v>
      </c>
      <c r="J12" s="9" t="s">
        <v>1610</v>
      </c>
      <c r="K12" s="9" t="s">
        <v>5487</v>
      </c>
      <c r="L12" s="9" t="s">
        <v>2923</v>
      </c>
      <c r="M12" s="9" t="s">
        <v>2536</v>
      </c>
    </row>
    <row r="13" spans="1:13" ht="25.2" x14ac:dyDescent="0.3">
      <c r="B13" s="6" t="s">
        <v>147</v>
      </c>
      <c r="C13" s="6" t="s">
        <v>66</v>
      </c>
      <c r="D13" s="9" t="s">
        <v>5488</v>
      </c>
      <c r="E13" s="9" t="s">
        <v>1580</v>
      </c>
      <c r="F13" s="9" t="s">
        <v>149</v>
      </c>
      <c r="G13" s="9" t="s">
        <v>249</v>
      </c>
      <c r="H13" s="9" t="s">
        <v>149</v>
      </c>
      <c r="I13" s="9" t="s">
        <v>249</v>
      </c>
      <c r="J13" s="9" t="s">
        <v>1612</v>
      </c>
      <c r="K13" s="9" t="s">
        <v>5489</v>
      </c>
      <c r="L13" s="9" t="s">
        <v>2924</v>
      </c>
      <c r="M13" s="9" t="s">
        <v>5490</v>
      </c>
    </row>
  </sheetData>
  <mergeCells count="11">
    <mergeCell ref="B7:M7"/>
    <mergeCell ref="B9:M9"/>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4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1-000000000000}">
  <dimension ref="A1:I15"/>
  <sheetViews>
    <sheetView workbookViewId="0"/>
  </sheetViews>
  <sheetFormatPr baseColWidth="10" defaultRowHeight="14.4" x14ac:dyDescent="0.3"/>
  <cols>
    <col min="2" max="2" width="9.6640625" customWidth="1"/>
    <col min="3" max="3" width="96.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TX-NLS'!A1", "Zurück")</f>
        <v>Zurück</v>
      </c>
    </row>
    <row r="3" spans="1:9" x14ac:dyDescent="0.3">
      <c r="B3" s="7" t="s">
        <v>6911</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562</v>
      </c>
      <c r="C6" s="6" t="s">
        <v>563</v>
      </c>
      <c r="D6" s="9" t="s">
        <v>1683</v>
      </c>
      <c r="E6" s="9" t="s">
        <v>1580</v>
      </c>
      <c r="F6" s="9" t="s">
        <v>1580</v>
      </c>
      <c r="G6" s="9" t="s">
        <v>1586</v>
      </c>
      <c r="H6" s="9" t="s">
        <v>1580</v>
      </c>
      <c r="I6" s="9" t="s">
        <v>1580</v>
      </c>
    </row>
    <row r="7" spans="1:9" x14ac:dyDescent="0.3">
      <c r="B7" s="12" t="s">
        <v>564</v>
      </c>
      <c r="C7" s="12" t="s">
        <v>419</v>
      </c>
      <c r="D7" s="13" t="s">
        <v>1580</v>
      </c>
      <c r="E7" s="13" t="s">
        <v>1580</v>
      </c>
      <c r="F7" s="13" t="s">
        <v>1580</v>
      </c>
      <c r="G7" s="13" t="s">
        <v>1580</v>
      </c>
      <c r="H7" s="13" t="s">
        <v>1580</v>
      </c>
      <c r="I7" s="13" t="s">
        <v>1580</v>
      </c>
    </row>
    <row r="8" spans="1:9" x14ac:dyDescent="0.3">
      <c r="B8" s="6" t="s">
        <v>565</v>
      </c>
      <c r="C8" s="6" t="s">
        <v>566</v>
      </c>
      <c r="D8" s="9" t="s">
        <v>1580</v>
      </c>
      <c r="E8" s="9" t="s">
        <v>1580</v>
      </c>
      <c r="F8" s="9" t="s">
        <v>1580</v>
      </c>
      <c r="G8" s="9" t="s">
        <v>1580</v>
      </c>
      <c r="H8" s="9" t="s">
        <v>1580</v>
      </c>
      <c r="I8" s="9" t="s">
        <v>1580</v>
      </c>
    </row>
    <row r="9" spans="1:9" x14ac:dyDescent="0.3">
      <c r="B9" s="12" t="s">
        <v>567</v>
      </c>
      <c r="C9" s="12" t="s">
        <v>568</v>
      </c>
      <c r="D9" s="13" t="s">
        <v>1580</v>
      </c>
      <c r="E9" s="13" t="s">
        <v>1580</v>
      </c>
      <c r="F9" s="13" t="s">
        <v>1580</v>
      </c>
      <c r="G9" s="13" t="s">
        <v>1580</v>
      </c>
      <c r="H9" s="13" t="s">
        <v>1580</v>
      </c>
      <c r="I9" s="13" t="s">
        <v>1580</v>
      </c>
    </row>
    <row r="10" spans="1:9" x14ac:dyDescent="0.3">
      <c r="B10" s="6" t="s">
        <v>569</v>
      </c>
      <c r="C10" s="6" t="s">
        <v>570</v>
      </c>
      <c r="D10" s="9" t="s">
        <v>1674</v>
      </c>
      <c r="E10" s="9" t="s">
        <v>1580</v>
      </c>
      <c r="F10" s="9" t="s">
        <v>1580</v>
      </c>
      <c r="G10" s="9" t="s">
        <v>1683</v>
      </c>
      <c r="H10" s="9" t="s">
        <v>1580</v>
      </c>
      <c r="I10" s="9" t="s">
        <v>1580</v>
      </c>
    </row>
    <row r="11" spans="1:9" x14ac:dyDescent="0.3">
      <c r="B11" s="12" t="s">
        <v>571</v>
      </c>
      <c r="C11" s="12" t="s">
        <v>572</v>
      </c>
      <c r="D11" s="13" t="s">
        <v>1580</v>
      </c>
      <c r="E11" s="13" t="s">
        <v>1580</v>
      </c>
      <c r="F11" s="13" t="s">
        <v>1580</v>
      </c>
      <c r="G11" s="13" t="s">
        <v>1580</v>
      </c>
      <c r="H11" s="13" t="s">
        <v>1580</v>
      </c>
      <c r="I11" s="13" t="s">
        <v>1580</v>
      </c>
    </row>
    <row r="12" spans="1:9" x14ac:dyDescent="0.3">
      <c r="B12" s="6" t="s">
        <v>573</v>
      </c>
      <c r="C12" s="6" t="s">
        <v>574</v>
      </c>
      <c r="D12" s="9" t="s">
        <v>1580</v>
      </c>
      <c r="E12" s="9" t="s">
        <v>1580</v>
      </c>
      <c r="F12" s="9" t="s">
        <v>1580</v>
      </c>
      <c r="G12" s="9" t="s">
        <v>1580</v>
      </c>
      <c r="H12" s="9" t="s">
        <v>1580</v>
      </c>
      <c r="I12" s="9" t="s">
        <v>1580</v>
      </c>
    </row>
    <row r="13" spans="1:9" x14ac:dyDescent="0.3">
      <c r="B13" s="12" t="s">
        <v>575</v>
      </c>
      <c r="C13" s="12" t="s">
        <v>576</v>
      </c>
      <c r="D13" s="13" t="s">
        <v>1580</v>
      </c>
      <c r="E13" s="13" t="s">
        <v>1580</v>
      </c>
      <c r="F13" s="13" t="s">
        <v>1580</v>
      </c>
      <c r="G13" s="13" t="s">
        <v>1580</v>
      </c>
      <c r="H13" s="13" t="s">
        <v>1580</v>
      </c>
      <c r="I13" s="13" t="s">
        <v>1580</v>
      </c>
    </row>
    <row r="14" spans="1:9" x14ac:dyDescent="0.3">
      <c r="B14" s="6" t="s">
        <v>577</v>
      </c>
      <c r="C14" s="6" t="s">
        <v>578</v>
      </c>
      <c r="D14" s="9" t="s">
        <v>1683</v>
      </c>
      <c r="E14" s="9" t="s">
        <v>1580</v>
      </c>
      <c r="F14" s="9" t="s">
        <v>1580</v>
      </c>
      <c r="G14" s="9" t="s">
        <v>1580</v>
      </c>
      <c r="H14" s="9" t="s">
        <v>1580</v>
      </c>
      <c r="I14" s="9" t="s">
        <v>1580</v>
      </c>
    </row>
    <row r="15" spans="1:9" x14ac:dyDescent="0.3">
      <c r="B15" s="12" t="s">
        <v>579</v>
      </c>
      <c r="C15" s="12" t="s">
        <v>580</v>
      </c>
      <c r="D15" s="13" t="s">
        <v>1587</v>
      </c>
      <c r="E15" s="13" t="s">
        <v>1580</v>
      </c>
      <c r="F15" s="13" t="s">
        <v>1580</v>
      </c>
      <c r="G15" s="13" t="s">
        <v>1580</v>
      </c>
      <c r="H15" s="13" t="s">
        <v>1580</v>
      </c>
      <c r="I15" s="13"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4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1-000000000000}">
  <dimension ref="A1:I12"/>
  <sheetViews>
    <sheetView workbookViewId="0"/>
  </sheetViews>
  <sheetFormatPr baseColWidth="10" defaultRowHeight="14.4" x14ac:dyDescent="0.3"/>
  <cols>
    <col min="2" max="2" width="9.6640625" customWidth="1"/>
    <col min="3" max="3" width="65.886718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TX-NLS'!A1", "Zurück")</f>
        <v>Zurück</v>
      </c>
    </row>
    <row r="3" spans="1:9" x14ac:dyDescent="0.3">
      <c r="B3" s="7" t="s">
        <v>6881</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140</v>
      </c>
      <c r="C7" s="6" t="s">
        <v>141</v>
      </c>
      <c r="D7" s="9" t="s">
        <v>1580</v>
      </c>
      <c r="E7" s="9" t="s">
        <v>1580</v>
      </c>
      <c r="F7" s="9" t="s">
        <v>1580</v>
      </c>
      <c r="G7" s="9" t="s">
        <v>1580</v>
      </c>
      <c r="H7" s="9" t="s">
        <v>1580</v>
      </c>
      <c r="I7" s="9" t="s">
        <v>1580</v>
      </c>
    </row>
    <row r="8" spans="1:9" x14ac:dyDescent="0.3">
      <c r="B8" s="23" t="s">
        <v>40</v>
      </c>
      <c r="C8" s="23"/>
      <c r="D8" s="29"/>
      <c r="E8" s="29"/>
      <c r="F8" s="29"/>
      <c r="G8" s="29"/>
      <c r="H8" s="29"/>
      <c r="I8" s="29"/>
    </row>
    <row r="9" spans="1:9" x14ac:dyDescent="0.3">
      <c r="B9" s="6" t="s">
        <v>142</v>
      </c>
      <c r="C9" s="6" t="s">
        <v>42</v>
      </c>
      <c r="D9" s="9" t="s">
        <v>1580</v>
      </c>
      <c r="E9" s="9" t="s">
        <v>1580</v>
      </c>
      <c r="F9" s="9" t="s">
        <v>1580</v>
      </c>
      <c r="G9" s="9" t="s">
        <v>1580</v>
      </c>
      <c r="H9" s="9" t="s">
        <v>1580</v>
      </c>
      <c r="I9" s="9" t="s">
        <v>1580</v>
      </c>
    </row>
    <row r="10" spans="1:9" x14ac:dyDescent="0.3">
      <c r="B10" s="6" t="s">
        <v>143</v>
      </c>
      <c r="C10" s="6" t="s">
        <v>46</v>
      </c>
      <c r="D10" s="9" t="s">
        <v>1580</v>
      </c>
      <c r="E10" s="9" t="s">
        <v>1580</v>
      </c>
      <c r="F10" s="9" t="s">
        <v>1580</v>
      </c>
      <c r="G10" s="9" t="s">
        <v>1580</v>
      </c>
      <c r="H10" s="9" t="s">
        <v>1580</v>
      </c>
      <c r="I10" s="9" t="s">
        <v>1580</v>
      </c>
    </row>
    <row r="11" spans="1:9" x14ac:dyDescent="0.3">
      <c r="B11" s="6" t="s">
        <v>144</v>
      </c>
      <c r="C11" s="6" t="s">
        <v>64</v>
      </c>
      <c r="D11" s="9" t="s">
        <v>1609</v>
      </c>
      <c r="E11" s="9" t="s">
        <v>1614</v>
      </c>
      <c r="F11" s="9" t="s">
        <v>1580</v>
      </c>
      <c r="G11" s="9" t="s">
        <v>1594</v>
      </c>
      <c r="H11" s="9" t="s">
        <v>1580</v>
      </c>
      <c r="I11" s="9" t="s">
        <v>1580</v>
      </c>
    </row>
    <row r="12" spans="1:9" x14ac:dyDescent="0.3">
      <c r="B12" s="6" t="s">
        <v>147</v>
      </c>
      <c r="C12" s="6" t="s">
        <v>66</v>
      </c>
      <c r="D12" s="9" t="s">
        <v>1611</v>
      </c>
      <c r="E12" s="9" t="s">
        <v>1580</v>
      </c>
      <c r="F12" s="9" t="s">
        <v>1580</v>
      </c>
      <c r="G12" s="9" t="s">
        <v>1579</v>
      </c>
      <c r="H12" s="9" t="s">
        <v>1580</v>
      </c>
      <c r="I12" s="9" t="s">
        <v>1580</v>
      </c>
    </row>
  </sheetData>
  <mergeCells count="6">
    <mergeCell ref="B8:I8"/>
    <mergeCell ref="B4:B5"/>
    <mergeCell ref="C4:C5"/>
    <mergeCell ref="D4:F4"/>
    <mergeCell ref="G4:I4"/>
    <mergeCell ref="B6:I6"/>
  </mergeCells>
  <pageMargins left="0.7" right="0.7" top="0.75" bottom="0.75" header="0.3" footer="0.3"/>
  <pageSetup paperSize="9" orientation="portrait" horizontalDpi="300" verticalDpi="300"/>
</worksheet>
</file>

<file path=xl/worksheets/sheet4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1-000000000000}">
  <dimension ref="A1:G6"/>
  <sheetViews>
    <sheetView workbookViewId="0"/>
  </sheetViews>
  <sheetFormatPr baseColWidth="10" defaultRowHeight="14.4" x14ac:dyDescent="0.3"/>
  <cols>
    <col min="2" max="2" width="94.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TX-NLS'!A1", "Zurück")</f>
        <v>Zurück</v>
      </c>
    </row>
    <row r="3" spans="1:7" x14ac:dyDescent="0.3">
      <c r="B3" s="7" t="s">
        <v>6984</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1674</v>
      </c>
      <c r="C6" s="5" t="s">
        <v>1586</v>
      </c>
      <c r="D6" s="5" t="s">
        <v>1587</v>
      </c>
      <c r="E6" s="5" t="s">
        <v>1582</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21"/>
  <sheetViews>
    <sheetView workbookViewId="0"/>
  </sheetViews>
  <sheetFormatPr baseColWidth="10" defaultRowHeight="14.4" x14ac:dyDescent="0.3"/>
  <cols>
    <col min="2" max="2" width="83.886718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PCI'!A1", "Zurück")</f>
        <v>Zurück</v>
      </c>
    </row>
    <row r="3" spans="1:8" x14ac:dyDescent="0.3">
      <c r="B3" s="7" t="s">
        <v>3495</v>
      </c>
    </row>
    <row r="4" spans="1:8" x14ac:dyDescent="0.3">
      <c r="B4" s="4" t="s">
        <v>3417</v>
      </c>
      <c r="C4" s="19" t="s">
        <v>3418</v>
      </c>
      <c r="D4" s="19" t="s">
        <v>3419</v>
      </c>
      <c r="E4" s="19" t="s">
        <v>3420</v>
      </c>
      <c r="F4" s="19" t="s">
        <v>3421</v>
      </c>
      <c r="G4" s="19" t="s">
        <v>3422</v>
      </c>
      <c r="H4" s="19" t="s">
        <v>3423</v>
      </c>
    </row>
    <row r="5" spans="1:8" ht="25.2" x14ac:dyDescent="0.3">
      <c r="B5" s="6" t="s">
        <v>3424</v>
      </c>
      <c r="C5" s="9" t="s">
        <v>2022</v>
      </c>
      <c r="D5" s="9" t="s">
        <v>3463</v>
      </c>
      <c r="E5" s="9" t="s">
        <v>1580</v>
      </c>
      <c r="F5" s="9" t="s">
        <v>212</v>
      </c>
      <c r="G5" s="9" t="s">
        <v>3464</v>
      </c>
      <c r="H5" s="9" t="s">
        <v>3464</v>
      </c>
    </row>
    <row r="6" spans="1:8" ht="25.2" x14ac:dyDescent="0.3">
      <c r="B6" s="12" t="s">
        <v>3427</v>
      </c>
      <c r="C6" s="13" t="s">
        <v>1650</v>
      </c>
      <c r="D6" s="13" t="s">
        <v>3465</v>
      </c>
      <c r="E6" s="13" t="s">
        <v>1580</v>
      </c>
      <c r="F6" s="13" t="s">
        <v>43</v>
      </c>
      <c r="G6" s="13" t="s">
        <v>1064</v>
      </c>
      <c r="H6" s="13" t="s">
        <v>1064</v>
      </c>
    </row>
    <row r="7" spans="1:8" ht="25.2" x14ac:dyDescent="0.3">
      <c r="B7" s="6" t="s">
        <v>3431</v>
      </c>
      <c r="C7" s="9" t="s">
        <v>1627</v>
      </c>
      <c r="D7" s="9" t="s">
        <v>3466</v>
      </c>
      <c r="E7" s="9" t="s">
        <v>1580</v>
      </c>
      <c r="F7" s="9" t="s">
        <v>3467</v>
      </c>
      <c r="G7" s="9" t="s">
        <v>3468</v>
      </c>
      <c r="H7" s="9" t="s">
        <v>964</v>
      </c>
    </row>
    <row r="8" spans="1:8" ht="25.2" x14ac:dyDescent="0.3">
      <c r="B8" s="12" t="s">
        <v>3433</v>
      </c>
      <c r="C8" s="13" t="s">
        <v>3469</v>
      </c>
      <c r="D8" s="13" t="s">
        <v>3470</v>
      </c>
      <c r="E8" s="13" t="s">
        <v>1580</v>
      </c>
      <c r="F8" s="13" t="s">
        <v>2560</v>
      </c>
      <c r="G8" s="13" t="s">
        <v>2560</v>
      </c>
      <c r="H8" s="13" t="s">
        <v>244</v>
      </c>
    </row>
    <row r="9" spans="1:8" ht="25.2" x14ac:dyDescent="0.3">
      <c r="B9" s="6" t="s">
        <v>3435</v>
      </c>
      <c r="C9" s="9" t="s">
        <v>1680</v>
      </c>
      <c r="D9" s="9" t="s">
        <v>3471</v>
      </c>
      <c r="E9" s="9" t="s">
        <v>1580</v>
      </c>
      <c r="F9" s="9" t="s">
        <v>1043</v>
      </c>
      <c r="G9" s="9" t="s">
        <v>1668</v>
      </c>
      <c r="H9" s="9" t="s">
        <v>1004</v>
      </c>
    </row>
    <row r="10" spans="1:8" ht="25.2" x14ac:dyDescent="0.3">
      <c r="B10" s="12" t="s">
        <v>3436</v>
      </c>
      <c r="C10" s="13" t="s">
        <v>3472</v>
      </c>
      <c r="D10" s="13" t="s">
        <v>3473</v>
      </c>
      <c r="E10" s="13" t="s">
        <v>1580</v>
      </c>
      <c r="F10" s="13" t="s">
        <v>248</v>
      </c>
      <c r="G10" s="13" t="s">
        <v>2526</v>
      </c>
      <c r="H10" s="13" t="s">
        <v>2526</v>
      </c>
    </row>
    <row r="11" spans="1:8" ht="25.2" x14ac:dyDescent="0.3">
      <c r="B11" s="6" t="s">
        <v>3439</v>
      </c>
      <c r="C11" s="9" t="s">
        <v>1674</v>
      </c>
      <c r="D11" s="9" t="s">
        <v>3474</v>
      </c>
      <c r="E11" s="9" t="s">
        <v>1580</v>
      </c>
      <c r="F11" s="9" t="s">
        <v>210</v>
      </c>
      <c r="G11" s="9" t="s">
        <v>211</v>
      </c>
      <c r="H11" s="9" t="s">
        <v>211</v>
      </c>
    </row>
    <row r="12" spans="1:8" ht="25.2" x14ac:dyDescent="0.3">
      <c r="B12" s="12" t="s">
        <v>3440</v>
      </c>
      <c r="C12" s="13" t="s">
        <v>1986</v>
      </c>
      <c r="D12" s="13" t="s">
        <v>3475</v>
      </c>
      <c r="E12" s="13" t="s">
        <v>1580</v>
      </c>
      <c r="F12" s="13" t="s">
        <v>47</v>
      </c>
      <c r="G12" s="13" t="s">
        <v>965</v>
      </c>
      <c r="H12" s="13" t="s">
        <v>965</v>
      </c>
    </row>
    <row r="13" spans="1:8" ht="25.2" x14ac:dyDescent="0.3">
      <c r="B13" s="6" t="s">
        <v>3441</v>
      </c>
      <c r="C13" s="9" t="s">
        <v>3476</v>
      </c>
      <c r="D13" s="9" t="s">
        <v>3477</v>
      </c>
      <c r="E13" s="9" t="s">
        <v>1580</v>
      </c>
      <c r="F13" s="9" t="s">
        <v>768</v>
      </c>
      <c r="G13" s="9" t="s">
        <v>3478</v>
      </c>
      <c r="H13" s="9" t="s">
        <v>3478</v>
      </c>
    </row>
    <row r="14" spans="1:8" ht="25.2" x14ac:dyDescent="0.3">
      <c r="B14" s="12" t="s">
        <v>3444</v>
      </c>
      <c r="C14" s="13" t="s">
        <v>799</v>
      </c>
      <c r="D14" s="13" t="s">
        <v>3479</v>
      </c>
      <c r="E14" s="13" t="s">
        <v>1580</v>
      </c>
      <c r="F14" s="13" t="s">
        <v>3480</v>
      </c>
      <c r="G14" s="13" t="s">
        <v>3481</v>
      </c>
      <c r="H14" s="13" t="s">
        <v>3482</v>
      </c>
    </row>
    <row r="15" spans="1:8" ht="25.2" x14ac:dyDescent="0.3">
      <c r="B15" s="6" t="s">
        <v>3447</v>
      </c>
      <c r="C15" s="9" t="s">
        <v>1855</v>
      </c>
      <c r="D15" s="9" t="s">
        <v>3483</v>
      </c>
      <c r="E15" s="9" t="s">
        <v>1580</v>
      </c>
      <c r="F15" s="9" t="s">
        <v>155</v>
      </c>
      <c r="G15" s="9" t="s">
        <v>155</v>
      </c>
      <c r="H15" s="9" t="s">
        <v>155</v>
      </c>
    </row>
    <row r="16" spans="1:8" ht="25.2" x14ac:dyDescent="0.3">
      <c r="B16" s="12" t="s">
        <v>3450</v>
      </c>
      <c r="C16" s="13" t="s">
        <v>1650</v>
      </c>
      <c r="D16" s="13" t="s">
        <v>3484</v>
      </c>
      <c r="E16" s="13" t="s">
        <v>1580</v>
      </c>
      <c r="F16" s="13" t="s">
        <v>2317</v>
      </c>
      <c r="G16" s="13" t="s">
        <v>2317</v>
      </c>
      <c r="H16" s="13" t="s">
        <v>47</v>
      </c>
    </row>
    <row r="17" spans="2:8" ht="25.2" x14ac:dyDescent="0.3">
      <c r="B17" s="6" t="s">
        <v>3452</v>
      </c>
      <c r="C17" s="9" t="s">
        <v>1617</v>
      </c>
      <c r="D17" s="9" t="s">
        <v>3485</v>
      </c>
      <c r="E17" s="9" t="s">
        <v>1580</v>
      </c>
      <c r="F17" s="9" t="s">
        <v>210</v>
      </c>
      <c r="G17" s="9" t="s">
        <v>210</v>
      </c>
      <c r="H17" s="9" t="s">
        <v>210</v>
      </c>
    </row>
    <row r="18" spans="2:8" ht="25.2" x14ac:dyDescent="0.3">
      <c r="B18" s="12" t="s">
        <v>3453</v>
      </c>
      <c r="C18" s="13" t="s">
        <v>1870</v>
      </c>
      <c r="D18" s="13" t="s">
        <v>3486</v>
      </c>
      <c r="E18" s="13" t="s">
        <v>1580</v>
      </c>
      <c r="F18" s="13" t="s">
        <v>3487</v>
      </c>
      <c r="G18" s="13" t="s">
        <v>1763</v>
      </c>
      <c r="H18" s="13" t="s">
        <v>1732</v>
      </c>
    </row>
    <row r="19" spans="2:8" ht="25.2" x14ac:dyDescent="0.3">
      <c r="B19" s="6" t="s">
        <v>3455</v>
      </c>
      <c r="C19" s="9" t="s">
        <v>1636</v>
      </c>
      <c r="D19" s="9" t="s">
        <v>3488</v>
      </c>
      <c r="E19" s="9" t="s">
        <v>1580</v>
      </c>
      <c r="F19" s="9" t="s">
        <v>88</v>
      </c>
      <c r="G19" s="9" t="s">
        <v>89</v>
      </c>
      <c r="H19" s="9" t="s">
        <v>89</v>
      </c>
    </row>
    <row r="20" spans="2:8" ht="25.2" x14ac:dyDescent="0.3">
      <c r="B20" s="12" t="s">
        <v>3457</v>
      </c>
      <c r="C20" s="13" t="s">
        <v>1705</v>
      </c>
      <c r="D20" s="13" t="s">
        <v>3489</v>
      </c>
      <c r="E20" s="13" t="s">
        <v>1580</v>
      </c>
      <c r="F20" s="13" t="s">
        <v>47</v>
      </c>
      <c r="G20" s="13" t="s">
        <v>47</v>
      </c>
      <c r="H20" s="13" t="s">
        <v>47</v>
      </c>
    </row>
    <row r="21" spans="2:8" ht="25.2" x14ac:dyDescent="0.3">
      <c r="B21" s="10" t="s">
        <v>3459</v>
      </c>
      <c r="C21" s="11" t="s">
        <v>3490</v>
      </c>
      <c r="D21" s="11" t="s">
        <v>3491</v>
      </c>
      <c r="E21" s="11" t="s">
        <v>1580</v>
      </c>
      <c r="F21" s="11" t="s">
        <v>3492</v>
      </c>
      <c r="G21" s="11" t="s">
        <v>3493</v>
      </c>
      <c r="H21" s="11" t="s">
        <v>3494</v>
      </c>
    </row>
  </sheetData>
  <pageMargins left="0.7" right="0.7" top="0.75" bottom="0.75" header="0.3" footer="0.3"/>
  <pageSetup paperSize="9" orientation="portrait" horizontalDpi="300" verticalDpi="300"/>
</worksheet>
</file>

<file path=xl/worksheets/sheet4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1-000000000000}">
  <dimension ref="A1:G6"/>
  <sheetViews>
    <sheetView workbookViewId="0"/>
  </sheetViews>
  <sheetFormatPr baseColWidth="10" defaultRowHeight="14.4" x14ac:dyDescent="0.3"/>
  <cols>
    <col min="2" max="2" width="97.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TX-NLS'!A1", "Zurück")</f>
        <v>Zurück</v>
      </c>
    </row>
    <row r="3" spans="1:7" x14ac:dyDescent="0.3">
      <c r="B3" s="7" t="s">
        <v>6953</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1600</v>
      </c>
      <c r="C6" s="5" t="s">
        <v>1680</v>
      </c>
      <c r="D6" s="5" t="s">
        <v>1580</v>
      </c>
      <c r="E6" s="5" t="s">
        <v>1592</v>
      </c>
      <c r="F6" s="5" t="s">
        <v>1683</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4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1-000000000000}">
  <dimension ref="A1:E10"/>
  <sheetViews>
    <sheetView workbookViewId="0"/>
  </sheetViews>
  <sheetFormatPr baseColWidth="10" defaultRowHeight="14.4" x14ac:dyDescent="0.3"/>
  <cols>
    <col min="2" max="2" width="88.21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TX-NLS'!A1", "Zurück")</f>
        <v>Zurück</v>
      </c>
    </row>
    <row r="3" spans="1:5" x14ac:dyDescent="0.3">
      <c r="B3" s="7" t="s">
        <v>7491</v>
      </c>
    </row>
    <row r="4" spans="1:5" x14ac:dyDescent="0.3">
      <c r="B4" s="4" t="s">
        <v>7014</v>
      </c>
      <c r="C4" s="3" t="s">
        <v>7015</v>
      </c>
      <c r="D4" s="3" t="s">
        <v>7016</v>
      </c>
      <c r="E4" s="3" t="s">
        <v>7017</v>
      </c>
    </row>
    <row r="5" spans="1:5" x14ac:dyDescent="0.3">
      <c r="B5" s="6" t="s">
        <v>7484</v>
      </c>
      <c r="C5" s="5" t="s">
        <v>1584</v>
      </c>
      <c r="D5" s="5" t="s">
        <v>7235</v>
      </c>
      <c r="E5" s="5" t="s">
        <v>7469</v>
      </c>
    </row>
    <row r="6" spans="1:5" x14ac:dyDescent="0.3">
      <c r="B6" s="12" t="s">
        <v>7485</v>
      </c>
      <c r="C6" s="18" t="s">
        <v>1584</v>
      </c>
      <c r="D6" s="18" t="s">
        <v>7235</v>
      </c>
      <c r="E6" s="18" t="s">
        <v>7469</v>
      </c>
    </row>
    <row r="7" spans="1:5" x14ac:dyDescent="0.3">
      <c r="B7" s="6" t="s">
        <v>7486</v>
      </c>
      <c r="C7" s="5" t="s">
        <v>1578</v>
      </c>
      <c r="D7" s="5" t="s">
        <v>7438</v>
      </c>
      <c r="E7" s="5" t="s">
        <v>7439</v>
      </c>
    </row>
    <row r="8" spans="1:5" x14ac:dyDescent="0.3">
      <c r="B8" s="12" t="s">
        <v>7487</v>
      </c>
      <c r="C8" s="18" t="s">
        <v>1578</v>
      </c>
      <c r="D8" s="18" t="s">
        <v>7438</v>
      </c>
      <c r="E8" s="18" t="s">
        <v>7229</v>
      </c>
    </row>
    <row r="9" spans="1:5" x14ac:dyDescent="0.3">
      <c r="B9" s="6" t="s">
        <v>7488</v>
      </c>
      <c r="C9" s="5" t="s">
        <v>1584</v>
      </c>
      <c r="D9" s="5" t="s">
        <v>7235</v>
      </c>
      <c r="E9" s="5" t="s">
        <v>7355</v>
      </c>
    </row>
    <row r="10" spans="1:5" x14ac:dyDescent="0.3">
      <c r="B10" s="12" t="s">
        <v>3459</v>
      </c>
      <c r="C10" s="18" t="s">
        <v>1705</v>
      </c>
      <c r="D10" s="18" t="s">
        <v>7489</v>
      </c>
      <c r="E10" s="18" t="s">
        <v>7490</v>
      </c>
    </row>
  </sheetData>
  <pageMargins left="0.7" right="0.7" top="0.75" bottom="0.75" header="0.3" footer="0.3"/>
  <pageSetup paperSize="9" orientation="portrait" horizontalDpi="300" verticalDpi="300"/>
</worksheet>
</file>

<file path=xl/worksheets/sheet4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1-000000000000}">
  <dimension ref="A1:E16"/>
  <sheetViews>
    <sheetView workbookViewId="0"/>
  </sheetViews>
  <sheetFormatPr baseColWidth="10" defaultRowHeight="14.4" x14ac:dyDescent="0.3"/>
  <cols>
    <col min="2" max="2" width="9.6640625" customWidth="1"/>
    <col min="3" max="3" width="96.664062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TX-NLS'!A1", "Zurück")</f>
        <v>Zurück</v>
      </c>
    </row>
    <row r="3" spans="1:5" x14ac:dyDescent="0.3">
      <c r="B3" s="7" t="s">
        <v>581</v>
      </c>
    </row>
    <row r="4" spans="1:5" x14ac:dyDescent="0.3">
      <c r="B4" s="25" t="s">
        <v>35</v>
      </c>
      <c r="C4" s="25" t="s">
        <v>394</v>
      </c>
      <c r="D4" s="21" t="s">
        <v>37</v>
      </c>
      <c r="E4" s="25" t="s">
        <v>37</v>
      </c>
    </row>
    <row r="5" spans="1:5" x14ac:dyDescent="0.3">
      <c r="B5" s="22"/>
      <c r="C5" s="22"/>
      <c r="D5" s="8" t="s">
        <v>38</v>
      </c>
      <c r="E5" s="8" t="s">
        <v>39</v>
      </c>
    </row>
    <row r="6" spans="1:5" ht="25.2" x14ac:dyDescent="0.3">
      <c r="B6" s="6" t="s">
        <v>562</v>
      </c>
      <c r="C6" s="6" t="s">
        <v>563</v>
      </c>
      <c r="D6" s="9" t="s">
        <v>210</v>
      </c>
      <c r="E6" s="9" t="s">
        <v>211</v>
      </c>
    </row>
    <row r="7" spans="1:5" ht="25.2" x14ac:dyDescent="0.3">
      <c r="B7" s="12" t="s">
        <v>564</v>
      </c>
      <c r="C7" s="12" t="s">
        <v>419</v>
      </c>
      <c r="D7" s="13" t="s">
        <v>51</v>
      </c>
      <c r="E7" s="13" t="s">
        <v>51</v>
      </c>
    </row>
    <row r="8" spans="1:5" ht="25.2" x14ac:dyDescent="0.3">
      <c r="B8" s="6" t="s">
        <v>565</v>
      </c>
      <c r="C8" s="6" t="s">
        <v>566</v>
      </c>
      <c r="D8" s="9" t="s">
        <v>51</v>
      </c>
      <c r="E8" s="9" t="s">
        <v>51</v>
      </c>
    </row>
    <row r="9" spans="1:5" ht="25.2" x14ac:dyDescent="0.3">
      <c r="B9" s="12" t="s">
        <v>567</v>
      </c>
      <c r="C9" s="12" t="s">
        <v>568</v>
      </c>
      <c r="D9" s="13" t="s">
        <v>51</v>
      </c>
      <c r="E9" s="13" t="s">
        <v>51</v>
      </c>
    </row>
    <row r="10" spans="1:5" ht="25.2" x14ac:dyDescent="0.3">
      <c r="B10" s="6" t="s">
        <v>569</v>
      </c>
      <c r="C10" s="6" t="s">
        <v>570</v>
      </c>
      <c r="D10" s="9" t="s">
        <v>194</v>
      </c>
      <c r="E10" s="9" t="s">
        <v>195</v>
      </c>
    </row>
    <row r="11" spans="1:5" ht="25.2" x14ac:dyDescent="0.3">
      <c r="B11" s="12" t="s">
        <v>571</v>
      </c>
      <c r="C11" s="12" t="s">
        <v>572</v>
      </c>
      <c r="D11" s="13" t="s">
        <v>51</v>
      </c>
      <c r="E11" s="13" t="s">
        <v>51</v>
      </c>
    </row>
    <row r="12" spans="1:5" ht="25.2" x14ac:dyDescent="0.3">
      <c r="B12" s="6" t="s">
        <v>573</v>
      </c>
      <c r="C12" s="6" t="s">
        <v>574</v>
      </c>
      <c r="D12" s="9" t="s">
        <v>51</v>
      </c>
      <c r="E12" s="9" t="s">
        <v>51</v>
      </c>
    </row>
    <row r="13" spans="1:5" ht="25.2" x14ac:dyDescent="0.3">
      <c r="B13" s="12" t="s">
        <v>575</v>
      </c>
      <c r="C13" s="12" t="s">
        <v>576</v>
      </c>
      <c r="D13" s="13" t="s">
        <v>51</v>
      </c>
      <c r="E13" s="13" t="s">
        <v>51</v>
      </c>
    </row>
    <row r="14" spans="1:5" ht="25.2" x14ac:dyDescent="0.3">
      <c r="B14" s="6" t="s">
        <v>577</v>
      </c>
      <c r="C14" s="6" t="s">
        <v>578</v>
      </c>
      <c r="D14" s="9" t="s">
        <v>210</v>
      </c>
      <c r="E14" s="9" t="s">
        <v>211</v>
      </c>
    </row>
    <row r="15" spans="1:5" ht="25.2" x14ac:dyDescent="0.3">
      <c r="B15" s="12" t="s">
        <v>579</v>
      </c>
      <c r="C15" s="12" t="s">
        <v>580</v>
      </c>
      <c r="D15" s="13" t="s">
        <v>86</v>
      </c>
      <c r="E15" s="13" t="s">
        <v>87</v>
      </c>
    </row>
    <row r="16" spans="1:5" ht="25.2" x14ac:dyDescent="0.3">
      <c r="B16" s="10" t="s">
        <v>52</v>
      </c>
      <c r="C16" s="10"/>
      <c r="D16" s="11" t="s">
        <v>272</v>
      </c>
      <c r="E16" s="11" t="s">
        <v>273</v>
      </c>
    </row>
  </sheetData>
  <mergeCells count="3">
    <mergeCell ref="B4:B5"/>
    <mergeCell ref="C4:C5"/>
    <mergeCell ref="D4:E4"/>
  </mergeCells>
  <pageMargins left="0.7" right="0.7" top="0.75" bottom="0.75" header="0.3" footer="0.3"/>
  <pageSetup paperSize="9" orientation="portrait" horizontalDpi="300" verticalDpi="300"/>
</worksheet>
</file>

<file path=xl/worksheets/sheet4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1-000000000000}">
  <dimension ref="A1:E13"/>
  <sheetViews>
    <sheetView workbookViewId="0"/>
  </sheetViews>
  <sheetFormatPr baseColWidth="10" defaultRowHeight="14.4" x14ac:dyDescent="0.3"/>
  <cols>
    <col min="2" max="2" width="9.6640625" customWidth="1"/>
    <col min="3" max="3" width="65.886718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TX-NLS'!A1", "Zurück")</f>
        <v>Zurück</v>
      </c>
    </row>
    <row r="3" spans="1:5" x14ac:dyDescent="0.3">
      <c r="B3" s="7" t="s">
        <v>152</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140</v>
      </c>
      <c r="C7" s="6" t="s">
        <v>141</v>
      </c>
      <c r="D7" s="9" t="s">
        <v>51</v>
      </c>
      <c r="E7" s="9" t="s">
        <v>51</v>
      </c>
    </row>
    <row r="8" spans="1:5" x14ac:dyDescent="0.3">
      <c r="B8" s="23" t="s">
        <v>40</v>
      </c>
      <c r="C8" s="23"/>
      <c r="D8" s="29"/>
      <c r="E8" s="29"/>
    </row>
    <row r="9" spans="1:5" ht="25.2" x14ac:dyDescent="0.3">
      <c r="B9" s="6" t="s">
        <v>142</v>
      </c>
      <c r="C9" s="6" t="s">
        <v>42</v>
      </c>
      <c r="D9" s="9" t="s">
        <v>51</v>
      </c>
      <c r="E9" s="9" t="s">
        <v>51</v>
      </c>
    </row>
    <row r="10" spans="1:5" ht="25.2" x14ac:dyDescent="0.3">
      <c r="B10" s="6" t="s">
        <v>143</v>
      </c>
      <c r="C10" s="6" t="s">
        <v>46</v>
      </c>
      <c r="D10" s="9" t="s">
        <v>51</v>
      </c>
      <c r="E10" s="9" t="s">
        <v>51</v>
      </c>
    </row>
    <row r="11" spans="1:5" ht="25.2" x14ac:dyDescent="0.3">
      <c r="B11" s="6" t="s">
        <v>144</v>
      </c>
      <c r="C11" s="6" t="s">
        <v>64</v>
      </c>
      <c r="D11" s="9" t="s">
        <v>145</v>
      </c>
      <c r="E11" s="9" t="s">
        <v>146</v>
      </c>
    </row>
    <row r="12" spans="1:5" ht="25.2" x14ac:dyDescent="0.3">
      <c r="B12" s="6" t="s">
        <v>147</v>
      </c>
      <c r="C12" s="6" t="s">
        <v>66</v>
      </c>
      <c r="D12" s="9" t="s">
        <v>148</v>
      </c>
      <c r="E12" s="9" t="s">
        <v>149</v>
      </c>
    </row>
    <row r="13" spans="1:5" ht="25.2" x14ac:dyDescent="0.3">
      <c r="B13" s="10" t="s">
        <v>52</v>
      </c>
      <c r="C13" s="10"/>
      <c r="D13" s="11" t="s">
        <v>150</v>
      </c>
      <c r="E13" s="11" t="s">
        <v>151</v>
      </c>
    </row>
  </sheetData>
  <mergeCells count="5">
    <mergeCell ref="B4:B5"/>
    <mergeCell ref="C4:C5"/>
    <mergeCell ref="D4:E4"/>
    <mergeCell ref="B6:E6"/>
    <mergeCell ref="B8:E8"/>
  </mergeCells>
  <pageMargins left="0.7" right="0.7" top="0.75" bottom="0.75" header="0.3" footer="0.3"/>
  <pageSetup paperSize="9" orientation="portrait" horizontalDpi="300" verticalDpi="300"/>
</worksheet>
</file>

<file path=xl/worksheets/sheet4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1-000000000000}">
  <dimension ref="A1:G16"/>
  <sheetViews>
    <sheetView workbookViewId="0"/>
  </sheetViews>
  <sheetFormatPr baseColWidth="10" defaultRowHeight="14.4" x14ac:dyDescent="0.3"/>
  <cols>
    <col min="2" max="2" width="9.6640625" customWidth="1"/>
    <col min="3" max="3" width="96.664062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TX-NLS'!A1", "Zurück")</f>
        <v>Zurück</v>
      </c>
    </row>
    <row r="3" spans="1:7" x14ac:dyDescent="0.3">
      <c r="B3" s="7" t="s">
        <v>1204</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562</v>
      </c>
      <c r="C6" s="6" t="s">
        <v>563</v>
      </c>
      <c r="D6" s="9" t="s">
        <v>211</v>
      </c>
      <c r="E6" s="9" t="s">
        <v>210</v>
      </c>
      <c r="F6" s="9" t="s">
        <v>211</v>
      </c>
      <c r="G6" s="9" t="s">
        <v>211</v>
      </c>
    </row>
    <row r="7" spans="1:7" ht="25.2" x14ac:dyDescent="0.3">
      <c r="B7" s="12" t="s">
        <v>564</v>
      </c>
      <c r="C7" s="12" t="s">
        <v>419</v>
      </c>
      <c r="D7" s="13" t="s">
        <v>51</v>
      </c>
      <c r="E7" s="13" t="s">
        <v>51</v>
      </c>
      <c r="F7" s="13" t="s">
        <v>51</v>
      </c>
      <c r="G7" s="13" t="s">
        <v>51</v>
      </c>
    </row>
    <row r="8" spans="1:7" ht="25.2" x14ac:dyDescent="0.3">
      <c r="B8" s="6" t="s">
        <v>565</v>
      </c>
      <c r="C8" s="6" t="s">
        <v>566</v>
      </c>
      <c r="D8" s="9" t="s">
        <v>51</v>
      </c>
      <c r="E8" s="9" t="s">
        <v>51</v>
      </c>
      <c r="F8" s="9" t="s">
        <v>51</v>
      </c>
      <c r="G8" s="9" t="s">
        <v>51</v>
      </c>
    </row>
    <row r="9" spans="1:7" ht="25.2" x14ac:dyDescent="0.3">
      <c r="B9" s="12" t="s">
        <v>567</v>
      </c>
      <c r="C9" s="12" t="s">
        <v>568</v>
      </c>
      <c r="D9" s="13" t="s">
        <v>51</v>
      </c>
      <c r="E9" s="13" t="s">
        <v>51</v>
      </c>
      <c r="F9" s="13" t="s">
        <v>51</v>
      </c>
      <c r="G9" s="13" t="s">
        <v>51</v>
      </c>
    </row>
    <row r="10" spans="1:7" ht="25.2" x14ac:dyDescent="0.3">
      <c r="B10" s="6" t="s">
        <v>569</v>
      </c>
      <c r="C10" s="6" t="s">
        <v>570</v>
      </c>
      <c r="D10" s="9" t="s">
        <v>195</v>
      </c>
      <c r="E10" s="9" t="s">
        <v>194</v>
      </c>
      <c r="F10" s="9" t="s">
        <v>195</v>
      </c>
      <c r="G10" s="9" t="s">
        <v>195</v>
      </c>
    </row>
    <row r="11" spans="1:7" ht="25.2" x14ac:dyDescent="0.3">
      <c r="B11" s="12" t="s">
        <v>571</v>
      </c>
      <c r="C11" s="12" t="s">
        <v>572</v>
      </c>
      <c r="D11" s="13" t="s">
        <v>51</v>
      </c>
      <c r="E11" s="13" t="s">
        <v>51</v>
      </c>
      <c r="F11" s="13" t="s">
        <v>51</v>
      </c>
      <c r="G11" s="13" t="s">
        <v>51</v>
      </c>
    </row>
    <row r="12" spans="1:7" ht="25.2" x14ac:dyDescent="0.3">
      <c r="B12" s="6" t="s">
        <v>573</v>
      </c>
      <c r="C12" s="6" t="s">
        <v>574</v>
      </c>
      <c r="D12" s="9" t="s">
        <v>51</v>
      </c>
      <c r="E12" s="9" t="s">
        <v>51</v>
      </c>
      <c r="F12" s="9" t="s">
        <v>51</v>
      </c>
      <c r="G12" s="9" t="s">
        <v>51</v>
      </c>
    </row>
    <row r="13" spans="1:7" ht="25.2" x14ac:dyDescent="0.3">
      <c r="B13" s="12" t="s">
        <v>575</v>
      </c>
      <c r="C13" s="12" t="s">
        <v>576</v>
      </c>
      <c r="D13" s="13" t="s">
        <v>51</v>
      </c>
      <c r="E13" s="13" t="s">
        <v>51</v>
      </c>
      <c r="F13" s="13" t="s">
        <v>51</v>
      </c>
      <c r="G13" s="13" t="s">
        <v>51</v>
      </c>
    </row>
    <row r="14" spans="1:7" ht="25.2" x14ac:dyDescent="0.3">
      <c r="B14" s="6" t="s">
        <v>577</v>
      </c>
      <c r="C14" s="6" t="s">
        <v>578</v>
      </c>
      <c r="D14" s="9" t="s">
        <v>211</v>
      </c>
      <c r="E14" s="9" t="s">
        <v>210</v>
      </c>
      <c r="F14" s="9" t="s">
        <v>211</v>
      </c>
      <c r="G14" s="9" t="s">
        <v>211</v>
      </c>
    </row>
    <row r="15" spans="1:7" ht="25.2" x14ac:dyDescent="0.3">
      <c r="B15" s="12" t="s">
        <v>579</v>
      </c>
      <c r="C15" s="12" t="s">
        <v>580</v>
      </c>
      <c r="D15" s="13" t="s">
        <v>87</v>
      </c>
      <c r="E15" s="13" t="s">
        <v>86</v>
      </c>
      <c r="F15" s="13" t="s">
        <v>87</v>
      </c>
      <c r="G15" s="13" t="s">
        <v>87</v>
      </c>
    </row>
    <row r="16" spans="1:7" x14ac:dyDescent="0.3">
      <c r="B16"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4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1-000000000000}">
  <dimension ref="A1:G13"/>
  <sheetViews>
    <sheetView workbookViewId="0"/>
  </sheetViews>
  <sheetFormatPr baseColWidth="10" defaultRowHeight="14.4" x14ac:dyDescent="0.3"/>
  <cols>
    <col min="2" max="2" width="9.6640625" customWidth="1"/>
    <col min="3" max="3" width="65.8867187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TX-NLS'!A1", "Zurück")</f>
        <v>Zurück</v>
      </c>
    </row>
    <row r="3" spans="1:7" x14ac:dyDescent="0.3">
      <c r="B3" s="7" t="s">
        <v>980</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140</v>
      </c>
      <c r="C7" s="6" t="s">
        <v>141</v>
      </c>
      <c r="D7" s="9" t="s">
        <v>51</v>
      </c>
      <c r="E7" s="9" t="s">
        <v>51</v>
      </c>
      <c r="F7" s="9" t="s">
        <v>51</v>
      </c>
      <c r="G7" s="9" t="s">
        <v>51</v>
      </c>
    </row>
    <row r="8" spans="1:7" x14ac:dyDescent="0.3">
      <c r="B8" s="23" t="s">
        <v>40</v>
      </c>
      <c r="C8" s="23"/>
      <c r="D8" s="29"/>
      <c r="E8" s="29"/>
      <c r="F8" s="29"/>
      <c r="G8" s="29"/>
    </row>
    <row r="9" spans="1:7" ht="25.2" x14ac:dyDescent="0.3">
      <c r="B9" s="6" t="s">
        <v>142</v>
      </c>
      <c r="C9" s="6" t="s">
        <v>42</v>
      </c>
      <c r="D9" s="9" t="s">
        <v>51</v>
      </c>
      <c r="E9" s="9" t="s">
        <v>51</v>
      </c>
      <c r="F9" s="9" t="s">
        <v>51</v>
      </c>
      <c r="G9" s="9" t="s">
        <v>51</v>
      </c>
    </row>
    <row r="10" spans="1:7" ht="25.2" x14ac:dyDescent="0.3">
      <c r="B10" s="6" t="s">
        <v>143</v>
      </c>
      <c r="C10" s="6" t="s">
        <v>46</v>
      </c>
      <c r="D10" s="9" t="s">
        <v>51</v>
      </c>
      <c r="E10" s="9" t="s">
        <v>51</v>
      </c>
      <c r="F10" s="9" t="s">
        <v>51</v>
      </c>
      <c r="G10" s="9" t="s">
        <v>51</v>
      </c>
    </row>
    <row r="11" spans="1:7" ht="25.2" x14ac:dyDescent="0.3">
      <c r="B11" s="6" t="s">
        <v>144</v>
      </c>
      <c r="C11" s="6" t="s">
        <v>64</v>
      </c>
      <c r="D11" s="9" t="s">
        <v>146</v>
      </c>
      <c r="E11" s="9" t="s">
        <v>145</v>
      </c>
      <c r="F11" s="9" t="s">
        <v>146</v>
      </c>
      <c r="G11" s="9" t="s">
        <v>146</v>
      </c>
    </row>
    <row r="12" spans="1:7" ht="25.2" x14ac:dyDescent="0.3">
      <c r="B12" s="6" t="s">
        <v>147</v>
      </c>
      <c r="C12" s="6" t="s">
        <v>66</v>
      </c>
      <c r="D12" s="9" t="s">
        <v>149</v>
      </c>
      <c r="E12" s="9" t="s">
        <v>148</v>
      </c>
      <c r="F12" s="9" t="s">
        <v>149</v>
      </c>
      <c r="G12" s="9" t="s">
        <v>149</v>
      </c>
    </row>
    <row r="13" spans="1:7" x14ac:dyDescent="0.3">
      <c r="B13" s="17" t="s">
        <v>968</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4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TX-NLS'!A1", "Zurück")</f>
        <v>Zurück</v>
      </c>
    </row>
  </sheetData>
  <pageMargins left="0.7" right="0.7" top="0.75" bottom="0.75" header="0.3" footer="0.3"/>
  <pageSetup paperSize="9" orientation="portrait" horizontalDpi="300" verticalDpi="300"/>
</worksheet>
</file>

<file path=xl/worksheets/sheet4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TX-NLS'!A1", "Zurück")</f>
        <v>Zurück</v>
      </c>
    </row>
  </sheetData>
  <pageMargins left="0.7" right="0.7" top="0.75" bottom="0.75" header="0.3" footer="0.3"/>
  <pageSetup paperSize="9" orientation="portrait" horizontalDpi="300" verticalDpi="300"/>
</worksheet>
</file>

<file path=xl/worksheets/sheet4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1-000000000000}">
  <dimension ref="A1:G12"/>
  <sheetViews>
    <sheetView workbookViewId="0"/>
  </sheetViews>
  <sheetFormatPr baseColWidth="10" defaultRowHeight="14.4" x14ac:dyDescent="0.3"/>
  <cols>
    <col min="2" max="2" width="9.6640625" customWidth="1"/>
    <col min="3" max="3" width="65.8867187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TX-NLS'!A1", "Zurück")</f>
        <v>Zurück</v>
      </c>
    </row>
    <row r="3" spans="1:7" x14ac:dyDescent="0.3">
      <c r="B3" s="7" t="s">
        <v>1613</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140</v>
      </c>
      <c r="C7" s="6" t="s">
        <v>141</v>
      </c>
      <c r="D7" s="9" t="s">
        <v>1580</v>
      </c>
      <c r="E7" s="9" t="s">
        <v>51</v>
      </c>
      <c r="F7" s="9" t="s">
        <v>51</v>
      </c>
      <c r="G7" s="9" t="s">
        <v>51</v>
      </c>
    </row>
    <row r="8" spans="1:7" x14ac:dyDescent="0.3">
      <c r="B8" s="23" t="s">
        <v>40</v>
      </c>
      <c r="C8" s="23"/>
      <c r="D8" s="29"/>
      <c r="E8" s="29"/>
      <c r="F8" s="29"/>
      <c r="G8" s="29"/>
    </row>
    <row r="9" spans="1:7" ht="25.2" x14ac:dyDescent="0.3">
      <c r="B9" s="6" t="s">
        <v>142</v>
      </c>
      <c r="C9" s="6" t="s">
        <v>42</v>
      </c>
      <c r="D9" s="9" t="s">
        <v>1580</v>
      </c>
      <c r="E9" s="9" t="s">
        <v>51</v>
      </c>
      <c r="F9" s="9" t="s">
        <v>51</v>
      </c>
      <c r="G9" s="9" t="s">
        <v>51</v>
      </c>
    </row>
    <row r="10" spans="1:7" ht="25.2" x14ac:dyDescent="0.3">
      <c r="B10" s="6" t="s">
        <v>143</v>
      </c>
      <c r="C10" s="6" t="s">
        <v>46</v>
      </c>
      <c r="D10" s="9" t="s">
        <v>1580</v>
      </c>
      <c r="E10" s="9" t="s">
        <v>51</v>
      </c>
      <c r="F10" s="9" t="s">
        <v>51</v>
      </c>
      <c r="G10" s="9" t="s">
        <v>51</v>
      </c>
    </row>
    <row r="11" spans="1:7" ht="25.2" x14ac:dyDescent="0.3">
      <c r="B11" s="6" t="s">
        <v>144</v>
      </c>
      <c r="C11" s="6" t="s">
        <v>64</v>
      </c>
      <c r="D11" s="9" t="s">
        <v>1609</v>
      </c>
      <c r="E11" s="9" t="s">
        <v>1610</v>
      </c>
      <c r="F11" s="9" t="s">
        <v>146</v>
      </c>
      <c r="G11" s="9" t="s">
        <v>146</v>
      </c>
    </row>
    <row r="12" spans="1:7" ht="25.2" x14ac:dyDescent="0.3">
      <c r="B12" s="6" t="s">
        <v>147</v>
      </c>
      <c r="C12" s="6" t="s">
        <v>66</v>
      </c>
      <c r="D12" s="9" t="s">
        <v>1611</v>
      </c>
      <c r="E12" s="9" t="s">
        <v>1612</v>
      </c>
      <c r="F12" s="9" t="s">
        <v>149</v>
      </c>
      <c r="G12" s="9" t="s">
        <v>149</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4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TX-NLS'!A1", "Zurück")</f>
        <v>Zurück</v>
      </c>
    </row>
  </sheetData>
  <pageMargins left="0.7" right="0.7" top="0.75" bottom="0.75" header="0.3" footer="0.3"/>
  <pageSetup paperSize="9"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PCI'!A1", "Zurück")</f>
        <v>Zurück</v>
      </c>
    </row>
  </sheetData>
  <pageMargins left="0.7" right="0.7" top="0.75" bottom="0.75" header="0.3" footer="0.3"/>
  <pageSetup paperSize="9" orientation="portrait" horizontalDpi="300" verticalDpi="300"/>
</worksheet>
</file>

<file path=xl/worksheets/sheet4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1-000000000000}">
  <dimension ref="A1:G15"/>
  <sheetViews>
    <sheetView workbookViewId="0"/>
  </sheetViews>
  <sheetFormatPr baseColWidth="10" defaultRowHeight="14.4" x14ac:dyDescent="0.3"/>
  <cols>
    <col min="2" max="2" width="9.6640625" customWidth="1"/>
    <col min="3" max="3" width="96.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TX-NLS'!A1", "Zurück")</f>
        <v>Zurück</v>
      </c>
    </row>
    <row r="3" spans="1:7" x14ac:dyDescent="0.3">
      <c r="B3" s="7" t="s">
        <v>1881</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562</v>
      </c>
      <c r="C6" s="6" t="s">
        <v>563</v>
      </c>
      <c r="D6" s="9" t="s">
        <v>1683</v>
      </c>
      <c r="E6" s="9" t="s">
        <v>1007</v>
      </c>
      <c r="F6" s="9" t="s">
        <v>1007</v>
      </c>
      <c r="G6" s="9" t="s">
        <v>211</v>
      </c>
    </row>
    <row r="7" spans="1:7" ht="25.2" x14ac:dyDescent="0.3">
      <c r="B7" s="12" t="s">
        <v>564</v>
      </c>
      <c r="C7" s="12" t="s">
        <v>419</v>
      </c>
      <c r="D7" s="13" t="s">
        <v>1580</v>
      </c>
      <c r="E7" s="13" t="s">
        <v>51</v>
      </c>
      <c r="F7" s="13" t="s">
        <v>51</v>
      </c>
      <c r="G7" s="13" t="s">
        <v>51</v>
      </c>
    </row>
    <row r="8" spans="1:7" ht="25.2" x14ac:dyDescent="0.3">
      <c r="B8" s="6" t="s">
        <v>565</v>
      </c>
      <c r="C8" s="6" t="s">
        <v>566</v>
      </c>
      <c r="D8" s="9" t="s">
        <v>1580</v>
      </c>
      <c r="E8" s="9" t="s">
        <v>51</v>
      </c>
      <c r="F8" s="9" t="s">
        <v>51</v>
      </c>
      <c r="G8" s="9" t="s">
        <v>51</v>
      </c>
    </row>
    <row r="9" spans="1:7" ht="25.2" x14ac:dyDescent="0.3">
      <c r="B9" s="12" t="s">
        <v>567</v>
      </c>
      <c r="C9" s="12" t="s">
        <v>568</v>
      </c>
      <c r="D9" s="13" t="s">
        <v>1580</v>
      </c>
      <c r="E9" s="13" t="s">
        <v>51</v>
      </c>
      <c r="F9" s="13" t="s">
        <v>51</v>
      </c>
      <c r="G9" s="13" t="s">
        <v>51</v>
      </c>
    </row>
    <row r="10" spans="1:7" ht="25.2" x14ac:dyDescent="0.3">
      <c r="B10" s="6" t="s">
        <v>569</v>
      </c>
      <c r="C10" s="6" t="s">
        <v>570</v>
      </c>
      <c r="D10" s="9" t="s">
        <v>1674</v>
      </c>
      <c r="E10" s="9" t="s">
        <v>195</v>
      </c>
      <c r="F10" s="9" t="s">
        <v>1880</v>
      </c>
      <c r="G10" s="9" t="s">
        <v>195</v>
      </c>
    </row>
    <row r="11" spans="1:7" ht="25.2" x14ac:dyDescent="0.3">
      <c r="B11" s="12" t="s">
        <v>571</v>
      </c>
      <c r="C11" s="12" t="s">
        <v>572</v>
      </c>
      <c r="D11" s="13" t="s">
        <v>1580</v>
      </c>
      <c r="E11" s="13" t="s">
        <v>51</v>
      </c>
      <c r="F11" s="13" t="s">
        <v>51</v>
      </c>
      <c r="G11" s="13" t="s">
        <v>51</v>
      </c>
    </row>
    <row r="12" spans="1:7" ht="25.2" x14ac:dyDescent="0.3">
      <c r="B12" s="6" t="s">
        <v>573</v>
      </c>
      <c r="C12" s="6" t="s">
        <v>574</v>
      </c>
      <c r="D12" s="9" t="s">
        <v>1580</v>
      </c>
      <c r="E12" s="9" t="s">
        <v>51</v>
      </c>
      <c r="F12" s="9" t="s">
        <v>51</v>
      </c>
      <c r="G12" s="9" t="s">
        <v>51</v>
      </c>
    </row>
    <row r="13" spans="1:7" ht="25.2" x14ac:dyDescent="0.3">
      <c r="B13" s="12" t="s">
        <v>575</v>
      </c>
      <c r="C13" s="12" t="s">
        <v>576</v>
      </c>
      <c r="D13" s="13" t="s">
        <v>1580</v>
      </c>
      <c r="E13" s="13" t="s">
        <v>51</v>
      </c>
      <c r="F13" s="13" t="s">
        <v>51</v>
      </c>
      <c r="G13" s="13" t="s">
        <v>51</v>
      </c>
    </row>
    <row r="14" spans="1:7" ht="25.2" x14ac:dyDescent="0.3">
      <c r="B14" s="6" t="s">
        <v>577</v>
      </c>
      <c r="C14" s="6" t="s">
        <v>578</v>
      </c>
      <c r="D14" s="9" t="s">
        <v>1683</v>
      </c>
      <c r="E14" s="9" t="s">
        <v>211</v>
      </c>
      <c r="F14" s="9" t="s">
        <v>211</v>
      </c>
      <c r="G14" s="9" t="s">
        <v>211</v>
      </c>
    </row>
    <row r="15" spans="1:7" ht="25.2" x14ac:dyDescent="0.3">
      <c r="B15" s="12" t="s">
        <v>579</v>
      </c>
      <c r="C15" s="12" t="s">
        <v>580</v>
      </c>
      <c r="D15" s="13" t="s">
        <v>1587</v>
      </c>
      <c r="E15" s="13" t="s">
        <v>87</v>
      </c>
      <c r="F15" s="13" t="s">
        <v>87</v>
      </c>
      <c r="G15" s="13" t="s">
        <v>87</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4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TX-NLS'!A1", "Zurück")</f>
        <v>Zurück</v>
      </c>
    </row>
  </sheetData>
  <pageMargins left="0.7" right="0.7" top="0.75" bottom="0.75" header="0.3" footer="0.3"/>
  <pageSetup paperSize="9" orientation="portrait" horizontalDpi="300" verticalDpi="300"/>
</worksheet>
</file>

<file path=xl/worksheets/sheet4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1-000000000000}">
  <dimension ref="A1:F12"/>
  <sheetViews>
    <sheetView workbookViewId="0"/>
  </sheetViews>
  <sheetFormatPr baseColWidth="10" defaultRowHeight="14.4" x14ac:dyDescent="0.3"/>
  <cols>
    <col min="2" max="2" width="9.6640625" customWidth="1"/>
    <col min="3" max="3" width="65.8867187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TX-NLS'!A1", "Zurück")</f>
        <v>Zurück</v>
      </c>
    </row>
    <row r="3" spans="1:6" x14ac:dyDescent="0.3">
      <c r="B3" s="7" t="s">
        <v>2324</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140</v>
      </c>
      <c r="C7" s="6" t="s">
        <v>141</v>
      </c>
      <c r="D7" s="9" t="s">
        <v>1580</v>
      </c>
      <c r="E7" s="9" t="s">
        <v>51</v>
      </c>
      <c r="F7" s="9" t="s">
        <v>51</v>
      </c>
    </row>
    <row r="8" spans="1:6" x14ac:dyDescent="0.3">
      <c r="B8" s="23" t="s">
        <v>40</v>
      </c>
      <c r="C8" s="23"/>
      <c r="D8" s="29"/>
      <c r="E8" s="29"/>
      <c r="F8" s="29"/>
    </row>
    <row r="9" spans="1:6" ht="25.2" x14ac:dyDescent="0.3">
      <c r="B9" s="6" t="s">
        <v>142</v>
      </c>
      <c r="C9" s="6" t="s">
        <v>42</v>
      </c>
      <c r="D9" s="9" t="s">
        <v>1580</v>
      </c>
      <c r="E9" s="9" t="s">
        <v>51</v>
      </c>
      <c r="F9" s="9" t="s">
        <v>51</v>
      </c>
    </row>
    <row r="10" spans="1:6" ht="25.2" x14ac:dyDescent="0.3">
      <c r="B10" s="6" t="s">
        <v>143</v>
      </c>
      <c r="C10" s="6" t="s">
        <v>46</v>
      </c>
      <c r="D10" s="9" t="s">
        <v>1580</v>
      </c>
      <c r="E10" s="9" t="s">
        <v>51</v>
      </c>
      <c r="F10" s="9" t="s">
        <v>51</v>
      </c>
    </row>
    <row r="11" spans="1:6" ht="25.2" x14ac:dyDescent="0.3">
      <c r="B11" s="6" t="s">
        <v>144</v>
      </c>
      <c r="C11" s="6" t="s">
        <v>64</v>
      </c>
      <c r="D11" s="9" t="s">
        <v>1609</v>
      </c>
      <c r="E11" s="9" t="s">
        <v>146</v>
      </c>
      <c r="F11" s="9" t="s">
        <v>146</v>
      </c>
    </row>
    <row r="12" spans="1:6" ht="25.2" x14ac:dyDescent="0.3">
      <c r="B12" s="6" t="s">
        <v>147</v>
      </c>
      <c r="C12" s="6" t="s">
        <v>66</v>
      </c>
      <c r="D12" s="9" t="s">
        <v>1611</v>
      </c>
      <c r="E12" s="9" t="s">
        <v>149</v>
      </c>
      <c r="F12" s="9" t="s">
        <v>149</v>
      </c>
    </row>
  </sheetData>
  <mergeCells count="6">
    <mergeCell ref="B8:F8"/>
    <mergeCell ref="B4:B5"/>
    <mergeCell ref="C4:C5"/>
    <mergeCell ref="D4:D5"/>
    <mergeCell ref="E4:F4"/>
    <mergeCell ref="B6:F6"/>
  </mergeCells>
  <pageMargins left="0.7" right="0.7" top="0.75" bottom="0.75" header="0.3" footer="0.3"/>
  <pageSetup paperSize="9" orientation="portrait" horizontalDpi="300" verticalDpi="300"/>
</worksheet>
</file>

<file path=xl/worksheets/sheet4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TX-NLS'!A1", "Zurück")</f>
        <v>Zurück</v>
      </c>
    </row>
  </sheetData>
  <pageMargins left="0.7" right="0.7" top="0.75" bottom="0.75" header="0.3" footer="0.3"/>
  <pageSetup paperSize="9" orientation="portrait" horizontalDpi="300" verticalDpi="300"/>
</worksheet>
</file>

<file path=xl/worksheets/sheet4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1-000000000000}">
  <dimension ref="A1:H15"/>
  <sheetViews>
    <sheetView workbookViewId="0"/>
  </sheetViews>
  <sheetFormatPr baseColWidth="10" defaultRowHeight="14.4" x14ac:dyDescent="0.3"/>
  <cols>
    <col min="2" max="2" width="9.6640625" customWidth="1"/>
    <col min="3" max="3" width="96.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TX-NLS'!A1", "Zurück")</f>
        <v>Zurück</v>
      </c>
    </row>
    <row r="3" spans="1:8" x14ac:dyDescent="0.3">
      <c r="B3" s="7" t="s">
        <v>2467</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562</v>
      </c>
      <c r="C6" s="6" t="s">
        <v>563</v>
      </c>
      <c r="D6" s="9" t="s">
        <v>1683</v>
      </c>
      <c r="E6" s="9" t="s">
        <v>211</v>
      </c>
      <c r="F6" s="9" t="s">
        <v>211</v>
      </c>
      <c r="G6" s="9" t="s">
        <v>211</v>
      </c>
      <c r="H6" s="9" t="s">
        <v>211</v>
      </c>
    </row>
    <row r="7" spans="1:8" ht="25.2" x14ac:dyDescent="0.3">
      <c r="B7" s="12" t="s">
        <v>564</v>
      </c>
      <c r="C7" s="12" t="s">
        <v>419</v>
      </c>
      <c r="D7" s="13" t="s">
        <v>1580</v>
      </c>
      <c r="E7" s="13" t="s">
        <v>51</v>
      </c>
      <c r="F7" s="13" t="s">
        <v>51</v>
      </c>
      <c r="G7" s="13" t="s">
        <v>51</v>
      </c>
      <c r="H7" s="13" t="s">
        <v>51</v>
      </c>
    </row>
    <row r="8" spans="1:8" ht="25.2" x14ac:dyDescent="0.3">
      <c r="B8" s="6" t="s">
        <v>565</v>
      </c>
      <c r="C8" s="6" t="s">
        <v>566</v>
      </c>
      <c r="D8" s="9" t="s">
        <v>1580</v>
      </c>
      <c r="E8" s="9" t="s">
        <v>51</v>
      </c>
      <c r="F8" s="9" t="s">
        <v>51</v>
      </c>
      <c r="G8" s="9" t="s">
        <v>51</v>
      </c>
      <c r="H8" s="9" t="s">
        <v>51</v>
      </c>
    </row>
    <row r="9" spans="1:8" ht="25.2" x14ac:dyDescent="0.3">
      <c r="B9" s="12" t="s">
        <v>567</v>
      </c>
      <c r="C9" s="12" t="s">
        <v>568</v>
      </c>
      <c r="D9" s="13" t="s">
        <v>1580</v>
      </c>
      <c r="E9" s="13" t="s">
        <v>51</v>
      </c>
      <c r="F9" s="13" t="s">
        <v>51</v>
      </c>
      <c r="G9" s="13" t="s">
        <v>51</v>
      </c>
      <c r="H9" s="13" t="s">
        <v>51</v>
      </c>
    </row>
    <row r="10" spans="1:8" ht="25.2" x14ac:dyDescent="0.3">
      <c r="B10" s="6" t="s">
        <v>569</v>
      </c>
      <c r="C10" s="6" t="s">
        <v>570</v>
      </c>
      <c r="D10" s="9" t="s">
        <v>1674</v>
      </c>
      <c r="E10" s="9" t="s">
        <v>195</v>
      </c>
      <c r="F10" s="9" t="s">
        <v>195</v>
      </c>
      <c r="G10" s="9" t="s">
        <v>2466</v>
      </c>
      <c r="H10" s="9" t="s">
        <v>2466</v>
      </c>
    </row>
    <row r="11" spans="1:8" ht="25.2" x14ac:dyDescent="0.3">
      <c r="B11" s="12" t="s">
        <v>571</v>
      </c>
      <c r="C11" s="12" t="s">
        <v>572</v>
      </c>
      <c r="D11" s="13" t="s">
        <v>1580</v>
      </c>
      <c r="E11" s="13" t="s">
        <v>51</v>
      </c>
      <c r="F11" s="13" t="s">
        <v>51</v>
      </c>
      <c r="G11" s="13" t="s">
        <v>51</v>
      </c>
      <c r="H11" s="13" t="s">
        <v>51</v>
      </c>
    </row>
    <row r="12" spans="1:8" ht="25.2" x14ac:dyDescent="0.3">
      <c r="B12" s="6" t="s">
        <v>573</v>
      </c>
      <c r="C12" s="6" t="s">
        <v>574</v>
      </c>
      <c r="D12" s="9" t="s">
        <v>1580</v>
      </c>
      <c r="E12" s="9" t="s">
        <v>51</v>
      </c>
      <c r="F12" s="9" t="s">
        <v>51</v>
      </c>
      <c r="G12" s="9" t="s">
        <v>51</v>
      </c>
      <c r="H12" s="9" t="s">
        <v>51</v>
      </c>
    </row>
    <row r="13" spans="1:8" ht="25.2" x14ac:dyDescent="0.3">
      <c r="B13" s="12" t="s">
        <v>575</v>
      </c>
      <c r="C13" s="12" t="s">
        <v>576</v>
      </c>
      <c r="D13" s="13" t="s">
        <v>1580</v>
      </c>
      <c r="E13" s="13" t="s">
        <v>51</v>
      </c>
      <c r="F13" s="13" t="s">
        <v>51</v>
      </c>
      <c r="G13" s="13" t="s">
        <v>51</v>
      </c>
      <c r="H13" s="13" t="s">
        <v>51</v>
      </c>
    </row>
    <row r="14" spans="1:8" ht="25.2" x14ac:dyDescent="0.3">
      <c r="B14" s="6" t="s">
        <v>577</v>
      </c>
      <c r="C14" s="6" t="s">
        <v>578</v>
      </c>
      <c r="D14" s="9" t="s">
        <v>1683</v>
      </c>
      <c r="E14" s="9" t="s">
        <v>211</v>
      </c>
      <c r="F14" s="9" t="s">
        <v>1007</v>
      </c>
      <c r="G14" s="9" t="s">
        <v>211</v>
      </c>
      <c r="H14" s="9" t="s">
        <v>1007</v>
      </c>
    </row>
    <row r="15" spans="1:8" ht="25.2" x14ac:dyDescent="0.3">
      <c r="B15" s="12" t="s">
        <v>579</v>
      </c>
      <c r="C15" s="12" t="s">
        <v>580</v>
      </c>
      <c r="D15" s="13" t="s">
        <v>1587</v>
      </c>
      <c r="E15" s="13" t="s">
        <v>87</v>
      </c>
      <c r="F15" s="13" t="s">
        <v>87</v>
      </c>
      <c r="G15" s="13" t="s">
        <v>87</v>
      </c>
      <c r="H15" s="13" t="s">
        <v>86</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4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TX-NLS'!A1", "Zurück")</f>
        <v>Zurück</v>
      </c>
    </row>
  </sheetData>
  <pageMargins left="0.7" right="0.7" top="0.75" bottom="0.75" header="0.3" footer="0.3"/>
  <pageSetup paperSize="9" orientation="portrait" horizontalDpi="300" verticalDpi="300"/>
</worksheet>
</file>

<file path=xl/worksheets/sheet4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1-000000000000}">
  <dimension ref="A1:E12"/>
  <sheetViews>
    <sheetView workbookViewId="0"/>
  </sheetViews>
  <sheetFormatPr baseColWidth="10" defaultRowHeight="14.4" x14ac:dyDescent="0.3"/>
  <cols>
    <col min="2" max="2" width="9.6640625" customWidth="1"/>
    <col min="3" max="3" width="65.8867187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TX-NLS'!A1", "Zurück")</f>
        <v>Zurück</v>
      </c>
    </row>
    <row r="3" spans="1:5" x14ac:dyDescent="0.3">
      <c r="B3" s="7" t="s">
        <v>2925</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140</v>
      </c>
      <c r="C7" s="6" t="s">
        <v>141</v>
      </c>
      <c r="D7" s="9" t="s">
        <v>1580</v>
      </c>
      <c r="E7" s="9" t="s">
        <v>51</v>
      </c>
    </row>
    <row r="8" spans="1:5" x14ac:dyDescent="0.3">
      <c r="B8" s="23" t="s">
        <v>40</v>
      </c>
      <c r="C8" s="23"/>
      <c r="D8" s="29"/>
      <c r="E8" s="29"/>
    </row>
    <row r="9" spans="1:5" ht="25.2" x14ac:dyDescent="0.3">
      <c r="B9" s="6" t="s">
        <v>142</v>
      </c>
      <c r="C9" s="6" t="s">
        <v>42</v>
      </c>
      <c r="D9" s="9" t="s">
        <v>1580</v>
      </c>
      <c r="E9" s="9" t="s">
        <v>51</v>
      </c>
    </row>
    <row r="10" spans="1:5" ht="25.2" x14ac:dyDescent="0.3">
      <c r="B10" s="6" t="s">
        <v>143</v>
      </c>
      <c r="C10" s="6" t="s">
        <v>46</v>
      </c>
      <c r="D10" s="9" t="s">
        <v>1580</v>
      </c>
      <c r="E10" s="9" t="s">
        <v>51</v>
      </c>
    </row>
    <row r="11" spans="1:5" ht="25.2" x14ac:dyDescent="0.3">
      <c r="B11" s="6" t="s">
        <v>144</v>
      </c>
      <c r="C11" s="6" t="s">
        <v>64</v>
      </c>
      <c r="D11" s="9" t="s">
        <v>1609</v>
      </c>
      <c r="E11" s="9" t="s">
        <v>2923</v>
      </c>
    </row>
    <row r="12" spans="1:5" ht="25.2" x14ac:dyDescent="0.3">
      <c r="B12" s="6" t="s">
        <v>147</v>
      </c>
      <c r="C12" s="6" t="s">
        <v>66</v>
      </c>
      <c r="D12" s="9" t="s">
        <v>1611</v>
      </c>
      <c r="E12" s="9" t="s">
        <v>2924</v>
      </c>
    </row>
  </sheetData>
  <mergeCells count="5">
    <mergeCell ref="B4:B5"/>
    <mergeCell ref="C4:C5"/>
    <mergeCell ref="D4:D5"/>
    <mergeCell ref="B6:E6"/>
    <mergeCell ref="B8:E8"/>
  </mergeCells>
  <pageMargins left="0.7" right="0.7" top="0.75" bottom="0.75" header="0.3" footer="0.3"/>
  <pageSetup paperSize="9" orientation="portrait" horizontalDpi="300" verticalDpi="300"/>
</worksheet>
</file>

<file path=xl/worksheets/sheet4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TX-NLS'!A1", "Zurück")</f>
        <v>Zurück</v>
      </c>
    </row>
  </sheetData>
  <pageMargins left="0.7" right="0.7" top="0.75" bottom="0.75" header="0.3" footer="0.3"/>
  <pageSetup paperSize="9" orientation="portrait" horizontalDpi="300" verticalDpi="300"/>
</worksheet>
</file>

<file path=xl/worksheets/sheet4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1-000000000000}">
  <dimension ref="A1:H15"/>
  <sheetViews>
    <sheetView workbookViewId="0"/>
  </sheetViews>
  <sheetFormatPr baseColWidth="10" defaultRowHeight="14.4" x14ac:dyDescent="0.3"/>
  <cols>
    <col min="2" max="2" width="9.6640625" customWidth="1"/>
    <col min="3" max="3" width="96.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TX-NLS'!A1", "Zurück")</f>
        <v>Zurück</v>
      </c>
    </row>
    <row r="3" spans="1:8" x14ac:dyDescent="0.3">
      <c r="B3" s="7" t="s">
        <v>3027</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562</v>
      </c>
      <c r="C6" s="6" t="s">
        <v>563</v>
      </c>
      <c r="D6" s="9" t="s">
        <v>1683</v>
      </c>
      <c r="E6" s="9" t="s">
        <v>211</v>
      </c>
      <c r="F6" s="9" t="s">
        <v>211</v>
      </c>
      <c r="G6" s="9" t="s">
        <v>211</v>
      </c>
      <c r="H6" s="9" t="s">
        <v>211</v>
      </c>
    </row>
    <row r="7" spans="1:8" ht="25.2" x14ac:dyDescent="0.3">
      <c r="B7" s="12" t="s">
        <v>564</v>
      </c>
      <c r="C7" s="12" t="s">
        <v>419</v>
      </c>
      <c r="D7" s="13" t="s">
        <v>1580</v>
      </c>
      <c r="E7" s="13" t="s">
        <v>51</v>
      </c>
      <c r="F7" s="13" t="s">
        <v>51</v>
      </c>
      <c r="G7" s="13" t="s">
        <v>51</v>
      </c>
      <c r="H7" s="13" t="s">
        <v>51</v>
      </c>
    </row>
    <row r="8" spans="1:8" ht="25.2" x14ac:dyDescent="0.3">
      <c r="B8" s="6" t="s">
        <v>565</v>
      </c>
      <c r="C8" s="6" t="s">
        <v>566</v>
      </c>
      <c r="D8" s="9" t="s">
        <v>1580</v>
      </c>
      <c r="E8" s="9" t="s">
        <v>51</v>
      </c>
      <c r="F8" s="9" t="s">
        <v>51</v>
      </c>
      <c r="G8" s="9" t="s">
        <v>51</v>
      </c>
      <c r="H8" s="9" t="s">
        <v>51</v>
      </c>
    </row>
    <row r="9" spans="1:8" ht="25.2" x14ac:dyDescent="0.3">
      <c r="B9" s="12" t="s">
        <v>567</v>
      </c>
      <c r="C9" s="12" t="s">
        <v>568</v>
      </c>
      <c r="D9" s="13" t="s">
        <v>1580</v>
      </c>
      <c r="E9" s="13" t="s">
        <v>51</v>
      </c>
      <c r="F9" s="13" t="s">
        <v>51</v>
      </c>
      <c r="G9" s="13" t="s">
        <v>51</v>
      </c>
      <c r="H9" s="13" t="s">
        <v>51</v>
      </c>
    </row>
    <row r="10" spans="1:8" ht="25.2" x14ac:dyDescent="0.3">
      <c r="B10" s="6" t="s">
        <v>569</v>
      </c>
      <c r="C10" s="6" t="s">
        <v>570</v>
      </c>
      <c r="D10" s="9" t="s">
        <v>1674</v>
      </c>
      <c r="E10" s="9" t="s">
        <v>3026</v>
      </c>
      <c r="F10" s="9" t="s">
        <v>195</v>
      </c>
      <c r="G10" s="9" t="s">
        <v>1880</v>
      </c>
      <c r="H10" s="9" t="s">
        <v>2466</v>
      </c>
    </row>
    <row r="11" spans="1:8" ht="25.2" x14ac:dyDescent="0.3">
      <c r="B11" s="12" t="s">
        <v>571</v>
      </c>
      <c r="C11" s="12" t="s">
        <v>572</v>
      </c>
      <c r="D11" s="13" t="s">
        <v>1580</v>
      </c>
      <c r="E11" s="13" t="s">
        <v>51</v>
      </c>
      <c r="F11" s="13" t="s">
        <v>51</v>
      </c>
      <c r="G11" s="13" t="s">
        <v>51</v>
      </c>
      <c r="H11" s="13" t="s">
        <v>51</v>
      </c>
    </row>
    <row r="12" spans="1:8" ht="25.2" x14ac:dyDescent="0.3">
      <c r="B12" s="6" t="s">
        <v>573</v>
      </c>
      <c r="C12" s="6" t="s">
        <v>574</v>
      </c>
      <c r="D12" s="9" t="s">
        <v>1580</v>
      </c>
      <c r="E12" s="9" t="s">
        <v>51</v>
      </c>
      <c r="F12" s="9" t="s">
        <v>51</v>
      </c>
      <c r="G12" s="9" t="s">
        <v>51</v>
      </c>
      <c r="H12" s="9" t="s">
        <v>51</v>
      </c>
    </row>
    <row r="13" spans="1:8" ht="25.2" x14ac:dyDescent="0.3">
      <c r="B13" s="12" t="s">
        <v>575</v>
      </c>
      <c r="C13" s="12" t="s">
        <v>576</v>
      </c>
      <c r="D13" s="13" t="s">
        <v>1580</v>
      </c>
      <c r="E13" s="13" t="s">
        <v>51</v>
      </c>
      <c r="F13" s="13" t="s">
        <v>51</v>
      </c>
      <c r="G13" s="13" t="s">
        <v>51</v>
      </c>
      <c r="H13" s="13" t="s">
        <v>51</v>
      </c>
    </row>
    <row r="14" spans="1:8" ht="25.2" x14ac:dyDescent="0.3">
      <c r="B14" s="6" t="s">
        <v>577</v>
      </c>
      <c r="C14" s="6" t="s">
        <v>578</v>
      </c>
      <c r="D14" s="9" t="s">
        <v>1683</v>
      </c>
      <c r="E14" s="9" t="s">
        <v>211</v>
      </c>
      <c r="F14" s="9" t="s">
        <v>211</v>
      </c>
      <c r="G14" s="9" t="s">
        <v>211</v>
      </c>
      <c r="H14" s="9" t="s">
        <v>211</v>
      </c>
    </row>
    <row r="15" spans="1:8" ht="25.2" x14ac:dyDescent="0.3">
      <c r="B15" s="12" t="s">
        <v>579</v>
      </c>
      <c r="C15" s="12" t="s">
        <v>580</v>
      </c>
      <c r="D15" s="13" t="s">
        <v>1587</v>
      </c>
      <c r="E15" s="13" t="s">
        <v>87</v>
      </c>
      <c r="F15" s="13" t="s">
        <v>87</v>
      </c>
      <c r="G15" s="13" t="s">
        <v>87</v>
      </c>
      <c r="H15" s="13" t="s">
        <v>87</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4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TX-NLS'!A1", "Zurück")</f>
        <v>Zurück</v>
      </c>
    </row>
  </sheetData>
  <pageMargins left="0.7" right="0.7" top="0.75" bottom="0.75" header="0.3" footer="0.3"/>
  <pageSetup paperSize="9"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PCI'!A1", "Zurück")</f>
        <v>Zurück</v>
      </c>
    </row>
  </sheetData>
  <pageMargins left="0.7" right="0.7" top="0.75" bottom="0.75" header="0.3" footer="0.3"/>
  <pageSetup paperSize="9" orientation="portrait" horizontalDpi="300" verticalDpi="300"/>
</worksheet>
</file>

<file path=xl/worksheets/sheet4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1-000000000000}">
  <dimension ref="A1:G15"/>
  <sheetViews>
    <sheetView workbookViewId="0"/>
  </sheetViews>
  <sheetFormatPr baseColWidth="10" defaultRowHeight="14.4" x14ac:dyDescent="0.3"/>
  <cols>
    <col min="2" max="2" width="9.6640625" customWidth="1"/>
    <col min="3" max="3" width="96.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TX-NLS'!A1", "Zurück")</f>
        <v>Zurück</v>
      </c>
    </row>
    <row r="3" spans="1:7" x14ac:dyDescent="0.3">
      <c r="B3" s="7" t="s">
        <v>3337</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562</v>
      </c>
      <c r="C6" s="6" t="s">
        <v>563</v>
      </c>
      <c r="D6" s="9" t="s">
        <v>83</v>
      </c>
      <c r="E6" s="9" t="s">
        <v>51</v>
      </c>
      <c r="F6" s="9" t="s">
        <v>83</v>
      </c>
      <c r="G6" s="9" t="s">
        <v>51</v>
      </c>
    </row>
    <row r="7" spans="1:7" ht="25.2" x14ac:dyDescent="0.3">
      <c r="B7" s="12" t="s">
        <v>564</v>
      </c>
      <c r="C7" s="12" t="s">
        <v>419</v>
      </c>
      <c r="D7" s="13" t="s">
        <v>51</v>
      </c>
      <c r="E7" s="13" t="s">
        <v>51</v>
      </c>
      <c r="F7" s="13" t="s">
        <v>51</v>
      </c>
      <c r="G7" s="13" t="s">
        <v>51</v>
      </c>
    </row>
    <row r="8" spans="1:7" ht="25.2" x14ac:dyDescent="0.3">
      <c r="B8" s="6" t="s">
        <v>565</v>
      </c>
      <c r="C8" s="6" t="s">
        <v>566</v>
      </c>
      <c r="D8" s="9" t="s">
        <v>51</v>
      </c>
      <c r="E8" s="9" t="s">
        <v>51</v>
      </c>
      <c r="F8" s="9" t="s">
        <v>51</v>
      </c>
      <c r="G8" s="9" t="s">
        <v>51</v>
      </c>
    </row>
    <row r="9" spans="1:7" ht="25.2" x14ac:dyDescent="0.3">
      <c r="B9" s="12" t="s">
        <v>567</v>
      </c>
      <c r="C9" s="12" t="s">
        <v>568</v>
      </c>
      <c r="D9" s="13" t="s">
        <v>51</v>
      </c>
      <c r="E9" s="13" t="s">
        <v>51</v>
      </c>
      <c r="F9" s="13" t="s">
        <v>51</v>
      </c>
      <c r="G9" s="13" t="s">
        <v>51</v>
      </c>
    </row>
    <row r="10" spans="1:7" ht="25.2" x14ac:dyDescent="0.3">
      <c r="B10" s="6" t="s">
        <v>569</v>
      </c>
      <c r="C10" s="6" t="s">
        <v>570</v>
      </c>
      <c r="D10" s="9" t="s">
        <v>211</v>
      </c>
      <c r="E10" s="9" t="s">
        <v>130</v>
      </c>
      <c r="F10" s="9" t="s">
        <v>211</v>
      </c>
      <c r="G10" s="9" t="s">
        <v>130</v>
      </c>
    </row>
    <row r="11" spans="1:7" ht="25.2" x14ac:dyDescent="0.3">
      <c r="B11" s="12" t="s">
        <v>571</v>
      </c>
      <c r="C11" s="12" t="s">
        <v>572</v>
      </c>
      <c r="D11" s="13" t="s">
        <v>51</v>
      </c>
      <c r="E11" s="13" t="s">
        <v>51</v>
      </c>
      <c r="F11" s="13" t="s">
        <v>51</v>
      </c>
      <c r="G11" s="13" t="s">
        <v>51</v>
      </c>
    </row>
    <row r="12" spans="1:7" ht="25.2" x14ac:dyDescent="0.3">
      <c r="B12" s="6" t="s">
        <v>573</v>
      </c>
      <c r="C12" s="6" t="s">
        <v>574</v>
      </c>
      <c r="D12" s="9" t="s">
        <v>51</v>
      </c>
      <c r="E12" s="9" t="s">
        <v>51</v>
      </c>
      <c r="F12" s="9" t="s">
        <v>51</v>
      </c>
      <c r="G12" s="9" t="s">
        <v>51</v>
      </c>
    </row>
    <row r="13" spans="1:7" ht="25.2" x14ac:dyDescent="0.3">
      <c r="B13" s="12" t="s">
        <v>575</v>
      </c>
      <c r="C13" s="12" t="s">
        <v>576</v>
      </c>
      <c r="D13" s="13" t="s">
        <v>51</v>
      </c>
      <c r="E13" s="13" t="s">
        <v>51</v>
      </c>
      <c r="F13" s="13" t="s">
        <v>51</v>
      </c>
      <c r="G13" s="13" t="s">
        <v>51</v>
      </c>
    </row>
    <row r="14" spans="1:7" ht="25.2" x14ac:dyDescent="0.3">
      <c r="B14" s="6" t="s">
        <v>577</v>
      </c>
      <c r="C14" s="6" t="s">
        <v>578</v>
      </c>
      <c r="D14" s="9" t="s">
        <v>51</v>
      </c>
      <c r="E14" s="9" t="s">
        <v>83</v>
      </c>
      <c r="F14" s="9" t="s">
        <v>51</v>
      </c>
      <c r="G14" s="9" t="s">
        <v>83</v>
      </c>
    </row>
    <row r="15" spans="1:7" ht="25.2" x14ac:dyDescent="0.3">
      <c r="B15" s="12" t="s">
        <v>579</v>
      </c>
      <c r="C15" s="12" t="s">
        <v>580</v>
      </c>
      <c r="D15" s="13" t="s">
        <v>51</v>
      </c>
      <c r="E15" s="13" t="s">
        <v>87</v>
      </c>
      <c r="F15" s="13" t="s">
        <v>51</v>
      </c>
      <c r="G15" s="13" t="s">
        <v>87</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4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1-000000000000}">
  <dimension ref="A1:G12"/>
  <sheetViews>
    <sheetView workbookViewId="0"/>
  </sheetViews>
  <sheetFormatPr baseColWidth="10" defaultRowHeight="14.4" x14ac:dyDescent="0.3"/>
  <cols>
    <col min="2" max="2" width="9.6640625" customWidth="1"/>
    <col min="3" max="3" width="65.886718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TX-NLS'!A1", "Zurück")</f>
        <v>Zurück</v>
      </c>
    </row>
    <row r="3" spans="1:7" x14ac:dyDescent="0.3">
      <c r="B3" s="7" t="s">
        <v>3303</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140</v>
      </c>
      <c r="C7" s="6" t="s">
        <v>141</v>
      </c>
      <c r="D7" s="9" t="s">
        <v>51</v>
      </c>
      <c r="E7" s="9" t="s">
        <v>51</v>
      </c>
      <c r="F7" s="9" t="s">
        <v>51</v>
      </c>
      <c r="G7" s="9" t="s">
        <v>51</v>
      </c>
    </row>
    <row r="8" spans="1:7" x14ac:dyDescent="0.3">
      <c r="B8" s="23" t="s">
        <v>40</v>
      </c>
      <c r="C8" s="23"/>
      <c r="D8" s="29"/>
      <c r="E8" s="29"/>
      <c r="F8" s="29"/>
      <c r="G8" s="29"/>
    </row>
    <row r="9" spans="1:7" ht="25.2" x14ac:dyDescent="0.3">
      <c r="B9" s="6" t="s">
        <v>142</v>
      </c>
      <c r="C9" s="6" t="s">
        <v>42</v>
      </c>
      <c r="D9" s="9" t="s">
        <v>51</v>
      </c>
      <c r="E9" s="9" t="s">
        <v>51</v>
      </c>
      <c r="F9" s="9" t="s">
        <v>51</v>
      </c>
      <c r="G9" s="9" t="s">
        <v>51</v>
      </c>
    </row>
    <row r="10" spans="1:7" ht="25.2" x14ac:dyDescent="0.3">
      <c r="B10" s="6" t="s">
        <v>143</v>
      </c>
      <c r="C10" s="6" t="s">
        <v>46</v>
      </c>
      <c r="D10" s="9" t="s">
        <v>51</v>
      </c>
      <c r="E10" s="9" t="s">
        <v>51</v>
      </c>
      <c r="F10" s="9" t="s">
        <v>51</v>
      </c>
      <c r="G10" s="9" t="s">
        <v>51</v>
      </c>
    </row>
    <row r="11" spans="1:7" ht="25.2" x14ac:dyDescent="0.3">
      <c r="B11" s="6" t="s">
        <v>144</v>
      </c>
      <c r="C11" s="6" t="s">
        <v>64</v>
      </c>
      <c r="D11" s="9" t="s">
        <v>99</v>
      </c>
      <c r="E11" s="9" t="s">
        <v>95</v>
      </c>
      <c r="F11" s="9" t="s">
        <v>99</v>
      </c>
      <c r="G11" s="9" t="s">
        <v>95</v>
      </c>
    </row>
    <row r="12" spans="1:7" ht="25.2" x14ac:dyDescent="0.3">
      <c r="B12" s="6" t="s">
        <v>147</v>
      </c>
      <c r="C12" s="6" t="s">
        <v>66</v>
      </c>
      <c r="D12" s="9" t="s">
        <v>48</v>
      </c>
      <c r="E12" s="9" t="s">
        <v>113</v>
      </c>
      <c r="F12" s="9" t="s">
        <v>48</v>
      </c>
      <c r="G12" s="9" t="s">
        <v>113</v>
      </c>
    </row>
  </sheetData>
  <mergeCells count="6">
    <mergeCell ref="B8:G8"/>
    <mergeCell ref="B4:B5"/>
    <mergeCell ref="C4:C5"/>
    <mergeCell ref="D4:E4"/>
    <mergeCell ref="F4:G4"/>
    <mergeCell ref="B6:G6"/>
  </mergeCells>
  <pageMargins left="0.7" right="0.7" top="0.75" bottom="0.75" header="0.3" footer="0.3"/>
  <pageSetup paperSize="9" orientation="portrait" horizontalDpi="300" verticalDpi="300"/>
</worksheet>
</file>

<file path=xl/worksheets/sheet4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TX-NLS'!A1", "Zurück")</f>
        <v>Zurück</v>
      </c>
    </row>
  </sheetData>
  <pageMargins left="0.7" right="0.7" top="0.75" bottom="0.75" header="0.3" footer="0.3"/>
  <pageSetup paperSize="9" orientation="portrait" horizontalDpi="300" verticalDpi="300"/>
</worksheet>
</file>

<file path=xl/worksheets/sheet4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1-000000000000}">
  <dimension ref="A1:I6"/>
  <sheetViews>
    <sheetView workbookViewId="0"/>
  </sheetViews>
  <sheetFormatPr baseColWidth="10" defaultRowHeight="14.4" x14ac:dyDescent="0.3"/>
  <cols>
    <col min="2" max="2" width="9.6640625" customWidth="1"/>
    <col min="3" max="3" width="82.21875" customWidth="1"/>
    <col min="4" max="4" width="35.6640625" customWidth="1"/>
    <col min="5" max="5" width="33.6640625" customWidth="1"/>
    <col min="6" max="6" width="20.6640625" customWidth="1"/>
    <col min="7" max="7" width="19.6640625" customWidth="1"/>
    <col min="8" max="8" width="31.6640625" customWidth="1"/>
    <col min="9" max="9" width="24.6640625" customWidth="1"/>
  </cols>
  <sheetData>
    <row r="1" spans="1:9" x14ac:dyDescent="0.3">
      <c r="A1" s="2" t="str">
        <f>HYPERLINK("#'Auswahl Auswertungsmodul'!A1", "Zurück zum Start")</f>
        <v>Zurück zum Start</v>
      </c>
    </row>
    <row r="2" spans="1:9" x14ac:dyDescent="0.3">
      <c r="A2" s="2" t="str">
        <f>HYPERLINK("#'Auswahl TX-NLS'!A1", "Zurück")</f>
        <v>Zurück</v>
      </c>
    </row>
    <row r="3" spans="1:9" x14ac:dyDescent="0.3">
      <c r="B3" s="7" t="s">
        <v>4436</v>
      </c>
    </row>
    <row r="4" spans="1:9" x14ac:dyDescent="0.3">
      <c r="B4" s="4" t="s">
        <v>35</v>
      </c>
      <c r="C4" s="4" t="s">
        <v>394</v>
      </c>
      <c r="D4" s="19" t="s">
        <v>4423</v>
      </c>
      <c r="E4" s="19" t="s">
        <v>4424</v>
      </c>
      <c r="F4" s="19" t="s">
        <v>4425</v>
      </c>
      <c r="G4" s="19" t="s">
        <v>4426</v>
      </c>
      <c r="H4" s="19" t="s">
        <v>4427</v>
      </c>
      <c r="I4" s="19" t="s">
        <v>4428</v>
      </c>
    </row>
    <row r="5" spans="1:9" x14ac:dyDescent="0.3">
      <c r="B5" s="6" t="s">
        <v>573</v>
      </c>
      <c r="C5" s="6" t="s">
        <v>574</v>
      </c>
      <c r="D5" s="9" t="s">
        <v>1587</v>
      </c>
      <c r="E5" s="9" t="s">
        <v>1580</v>
      </c>
      <c r="F5" s="9" t="s">
        <v>1580</v>
      </c>
      <c r="G5" s="9" t="s">
        <v>1580</v>
      </c>
      <c r="H5" s="9" t="s">
        <v>1580</v>
      </c>
      <c r="I5" s="9" t="s">
        <v>1580</v>
      </c>
    </row>
    <row r="6" spans="1:9" x14ac:dyDescent="0.3">
      <c r="B6" s="12" t="s">
        <v>577</v>
      </c>
      <c r="C6" s="12" t="s">
        <v>578</v>
      </c>
      <c r="D6" s="13" t="s">
        <v>1586</v>
      </c>
      <c r="E6" s="13" t="s">
        <v>1580</v>
      </c>
      <c r="F6" s="13" t="s">
        <v>1580</v>
      </c>
      <c r="G6" s="13" t="s">
        <v>1580</v>
      </c>
      <c r="H6" s="13" t="s">
        <v>1580</v>
      </c>
      <c r="I6" s="13" t="s">
        <v>1580</v>
      </c>
    </row>
  </sheetData>
  <pageMargins left="0.7" right="0.7" top="0.75" bottom="0.75" header="0.3" footer="0.3"/>
  <pageSetup paperSize="9" orientation="portrait" horizontalDpi="300" verticalDpi="300"/>
</worksheet>
</file>

<file path=xl/worksheets/sheet4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1-000000000000}">
  <dimension ref="A1:K26"/>
  <sheetViews>
    <sheetView workbookViewId="0"/>
  </sheetViews>
  <sheetFormatPr baseColWidth="10" defaultRowHeight="14.4" x14ac:dyDescent="0.3"/>
  <cols>
    <col min="2" max="2" width="9.6640625" customWidth="1"/>
    <col min="3" max="3" width="83"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TX-NLS'!A1", "Zurück")</f>
        <v>Zurück</v>
      </c>
    </row>
    <row r="3" spans="1:11" x14ac:dyDescent="0.3">
      <c r="B3" s="7" t="s">
        <v>4495</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562</v>
      </c>
      <c r="C6" s="6" t="s">
        <v>563</v>
      </c>
      <c r="D6" s="6" t="s">
        <v>1621</v>
      </c>
      <c r="E6" s="9" t="s">
        <v>1580</v>
      </c>
      <c r="F6" s="9" t="s">
        <v>1580</v>
      </c>
      <c r="G6" s="9" t="s">
        <v>1580</v>
      </c>
      <c r="H6" s="9" t="s">
        <v>1580</v>
      </c>
      <c r="I6" s="9" t="s">
        <v>1580</v>
      </c>
      <c r="J6" s="9" t="s">
        <v>1580</v>
      </c>
      <c r="K6" s="9" t="s">
        <v>1580</v>
      </c>
    </row>
    <row r="7" spans="1:11" x14ac:dyDescent="0.3">
      <c r="B7" s="6" t="s">
        <v>562</v>
      </c>
      <c r="C7" s="6" t="s">
        <v>563</v>
      </c>
      <c r="D7" s="6" t="s">
        <v>4452</v>
      </c>
      <c r="E7" s="9" t="s">
        <v>1580</v>
      </c>
      <c r="F7" s="9" t="s">
        <v>1580</v>
      </c>
      <c r="G7" s="9" t="s">
        <v>1580</v>
      </c>
      <c r="H7" s="9" t="s">
        <v>1580</v>
      </c>
      <c r="I7" s="9" t="s">
        <v>1580</v>
      </c>
      <c r="J7" s="9" t="s">
        <v>1580</v>
      </c>
      <c r="K7" s="9" t="s">
        <v>1580</v>
      </c>
    </row>
    <row r="8" spans="1:11" x14ac:dyDescent="0.3">
      <c r="B8" s="6" t="s">
        <v>564</v>
      </c>
      <c r="C8" s="6" t="s">
        <v>419</v>
      </c>
      <c r="D8" s="6" t="s">
        <v>1621</v>
      </c>
      <c r="E8" s="9" t="s">
        <v>1580</v>
      </c>
      <c r="F8" s="9" t="s">
        <v>1580</v>
      </c>
      <c r="G8" s="9" t="s">
        <v>1580</v>
      </c>
      <c r="H8" s="9" t="s">
        <v>1580</v>
      </c>
      <c r="I8" s="9" t="s">
        <v>1580</v>
      </c>
      <c r="J8" s="9" t="s">
        <v>1580</v>
      </c>
      <c r="K8" s="9" t="s">
        <v>1580</v>
      </c>
    </row>
    <row r="9" spans="1:11" x14ac:dyDescent="0.3">
      <c r="B9" s="6" t="s">
        <v>564</v>
      </c>
      <c r="C9" s="6" t="s">
        <v>419</v>
      </c>
      <c r="D9" s="6" t="s">
        <v>4452</v>
      </c>
      <c r="E9" s="9" t="s">
        <v>1580</v>
      </c>
      <c r="F9" s="9" t="s">
        <v>1580</v>
      </c>
      <c r="G9" s="9" t="s">
        <v>1580</v>
      </c>
      <c r="H9" s="9" t="s">
        <v>1580</v>
      </c>
      <c r="I9" s="9" t="s">
        <v>1580</v>
      </c>
      <c r="J9" s="9" t="s">
        <v>1580</v>
      </c>
      <c r="K9" s="9" t="s">
        <v>1580</v>
      </c>
    </row>
    <row r="10" spans="1:11" x14ac:dyDescent="0.3">
      <c r="B10" s="6" t="s">
        <v>565</v>
      </c>
      <c r="C10" s="6" t="s">
        <v>566</v>
      </c>
      <c r="D10" s="6" t="s">
        <v>1621</v>
      </c>
      <c r="E10" s="9" t="s">
        <v>1580</v>
      </c>
      <c r="F10" s="9" t="s">
        <v>1580</v>
      </c>
      <c r="G10" s="9" t="s">
        <v>1580</v>
      </c>
      <c r="H10" s="9" t="s">
        <v>1580</v>
      </c>
      <c r="I10" s="9" t="s">
        <v>1580</v>
      </c>
      <c r="J10" s="9" t="s">
        <v>1580</v>
      </c>
      <c r="K10" s="9" t="s">
        <v>1580</v>
      </c>
    </row>
    <row r="11" spans="1:11" x14ac:dyDescent="0.3">
      <c r="B11" s="6" t="s">
        <v>565</v>
      </c>
      <c r="C11" s="6" t="s">
        <v>566</v>
      </c>
      <c r="D11" s="6" t="s">
        <v>4452</v>
      </c>
      <c r="E11" s="9" t="s">
        <v>1580</v>
      </c>
      <c r="F11" s="9" t="s">
        <v>1580</v>
      </c>
      <c r="G11" s="9" t="s">
        <v>1580</v>
      </c>
      <c r="H11" s="9" t="s">
        <v>1580</v>
      </c>
      <c r="I11" s="9" t="s">
        <v>1580</v>
      </c>
      <c r="J11" s="9" t="s">
        <v>1580</v>
      </c>
      <c r="K11" s="9" t="s">
        <v>1580</v>
      </c>
    </row>
    <row r="12" spans="1:11" x14ac:dyDescent="0.3">
      <c r="B12" s="6" t="s">
        <v>567</v>
      </c>
      <c r="C12" s="6" t="s">
        <v>568</v>
      </c>
      <c r="D12" s="6" t="s">
        <v>1621</v>
      </c>
      <c r="E12" s="9" t="s">
        <v>1580</v>
      </c>
      <c r="F12" s="9" t="s">
        <v>1580</v>
      </c>
      <c r="G12" s="9" t="s">
        <v>1580</v>
      </c>
      <c r="H12" s="9" t="s">
        <v>1580</v>
      </c>
      <c r="I12" s="9" t="s">
        <v>1580</v>
      </c>
      <c r="J12" s="9" t="s">
        <v>1580</v>
      </c>
      <c r="K12" s="9" t="s">
        <v>1580</v>
      </c>
    </row>
    <row r="13" spans="1:11" x14ac:dyDescent="0.3">
      <c r="B13" s="6" t="s">
        <v>567</v>
      </c>
      <c r="C13" s="6" t="s">
        <v>568</v>
      </c>
      <c r="D13" s="6" t="s">
        <v>4452</v>
      </c>
      <c r="E13" s="9" t="s">
        <v>1580</v>
      </c>
      <c r="F13" s="9" t="s">
        <v>1580</v>
      </c>
      <c r="G13" s="9" t="s">
        <v>1580</v>
      </c>
      <c r="H13" s="9" t="s">
        <v>1580</v>
      </c>
      <c r="I13" s="9" t="s">
        <v>1580</v>
      </c>
      <c r="J13" s="9" t="s">
        <v>1580</v>
      </c>
      <c r="K13" s="9" t="s">
        <v>1580</v>
      </c>
    </row>
    <row r="14" spans="1:11" x14ac:dyDescent="0.3">
      <c r="B14" s="6" t="s">
        <v>569</v>
      </c>
      <c r="C14" s="6" t="s">
        <v>570</v>
      </c>
      <c r="D14" s="6" t="s">
        <v>1621</v>
      </c>
      <c r="E14" s="9" t="s">
        <v>1580</v>
      </c>
      <c r="F14" s="9" t="s">
        <v>1580</v>
      </c>
      <c r="G14" s="9" t="s">
        <v>1580</v>
      </c>
      <c r="H14" s="9" t="s">
        <v>1580</v>
      </c>
      <c r="I14" s="9" t="s">
        <v>1580</v>
      </c>
      <c r="J14" s="9" t="s">
        <v>1580</v>
      </c>
      <c r="K14" s="9" t="s">
        <v>1580</v>
      </c>
    </row>
    <row r="15" spans="1:11" x14ac:dyDescent="0.3">
      <c r="B15" s="6" t="s">
        <v>569</v>
      </c>
      <c r="C15" s="6" t="s">
        <v>570</v>
      </c>
      <c r="D15" s="6" t="s">
        <v>4452</v>
      </c>
      <c r="E15" s="9" t="s">
        <v>1580</v>
      </c>
      <c r="F15" s="9" t="s">
        <v>1580</v>
      </c>
      <c r="G15" s="9" t="s">
        <v>1580</v>
      </c>
      <c r="H15" s="9" t="s">
        <v>1580</v>
      </c>
      <c r="I15" s="9" t="s">
        <v>1580</v>
      </c>
      <c r="J15" s="9" t="s">
        <v>1580</v>
      </c>
      <c r="K15" s="9" t="s">
        <v>1580</v>
      </c>
    </row>
    <row r="16" spans="1:11" x14ac:dyDescent="0.3">
      <c r="B16" s="6" t="s">
        <v>571</v>
      </c>
      <c r="C16" s="6" t="s">
        <v>572</v>
      </c>
      <c r="D16" s="6" t="s">
        <v>1621</v>
      </c>
      <c r="E16" s="9" t="s">
        <v>1580</v>
      </c>
      <c r="F16" s="9" t="s">
        <v>1580</v>
      </c>
      <c r="G16" s="9" t="s">
        <v>1580</v>
      </c>
      <c r="H16" s="9" t="s">
        <v>1580</v>
      </c>
      <c r="I16" s="9" t="s">
        <v>1580</v>
      </c>
      <c r="J16" s="9" t="s">
        <v>1580</v>
      </c>
      <c r="K16" s="9" t="s">
        <v>1580</v>
      </c>
    </row>
    <row r="17" spans="2:11" x14ac:dyDescent="0.3">
      <c r="B17" s="6" t="s">
        <v>571</v>
      </c>
      <c r="C17" s="6" t="s">
        <v>572</v>
      </c>
      <c r="D17" s="6" t="s">
        <v>4452</v>
      </c>
      <c r="E17" s="9" t="s">
        <v>1580</v>
      </c>
      <c r="F17" s="9" t="s">
        <v>1580</v>
      </c>
      <c r="G17" s="9" t="s">
        <v>1580</v>
      </c>
      <c r="H17" s="9" t="s">
        <v>1580</v>
      </c>
      <c r="I17" s="9" t="s">
        <v>1580</v>
      </c>
      <c r="J17" s="9" t="s">
        <v>1580</v>
      </c>
      <c r="K17" s="9" t="s">
        <v>1580</v>
      </c>
    </row>
    <row r="18" spans="2:11" x14ac:dyDescent="0.3">
      <c r="B18" s="6" t="s">
        <v>573</v>
      </c>
      <c r="C18" s="6" t="s">
        <v>574</v>
      </c>
      <c r="D18" s="6" t="s">
        <v>1621</v>
      </c>
      <c r="E18" s="9" t="s">
        <v>1580</v>
      </c>
      <c r="F18" s="9" t="s">
        <v>1580</v>
      </c>
      <c r="G18" s="9" t="s">
        <v>1580</v>
      </c>
      <c r="H18" s="9" t="s">
        <v>1580</v>
      </c>
      <c r="I18" s="9" t="s">
        <v>1580</v>
      </c>
      <c r="J18" s="9" t="s">
        <v>1580</v>
      </c>
      <c r="K18" s="9" t="s">
        <v>1580</v>
      </c>
    </row>
    <row r="19" spans="2:11" x14ac:dyDescent="0.3">
      <c r="B19" s="6" t="s">
        <v>573</v>
      </c>
      <c r="C19" s="6" t="s">
        <v>574</v>
      </c>
      <c r="D19" s="6" t="s">
        <v>4452</v>
      </c>
      <c r="E19" s="9" t="s">
        <v>1580</v>
      </c>
      <c r="F19" s="9" t="s">
        <v>1580</v>
      </c>
      <c r="G19" s="9" t="s">
        <v>1580</v>
      </c>
      <c r="H19" s="9" t="s">
        <v>1580</v>
      </c>
      <c r="I19" s="9" t="s">
        <v>1580</v>
      </c>
      <c r="J19" s="9" t="s">
        <v>1580</v>
      </c>
      <c r="K19" s="9" t="s">
        <v>1580</v>
      </c>
    </row>
    <row r="20" spans="2:11" x14ac:dyDescent="0.3">
      <c r="B20" s="6" t="s">
        <v>575</v>
      </c>
      <c r="C20" s="6" t="s">
        <v>576</v>
      </c>
      <c r="D20" s="6" t="s">
        <v>1621</v>
      </c>
      <c r="E20" s="9" t="s">
        <v>1580</v>
      </c>
      <c r="F20" s="9" t="s">
        <v>1580</v>
      </c>
      <c r="G20" s="9" t="s">
        <v>1580</v>
      </c>
      <c r="H20" s="9" t="s">
        <v>1580</v>
      </c>
      <c r="I20" s="9" t="s">
        <v>1580</v>
      </c>
      <c r="J20" s="9" t="s">
        <v>1580</v>
      </c>
      <c r="K20" s="9" t="s">
        <v>1580</v>
      </c>
    </row>
    <row r="21" spans="2:11" x14ac:dyDescent="0.3">
      <c r="B21" s="6" t="s">
        <v>575</v>
      </c>
      <c r="C21" s="6" t="s">
        <v>576</v>
      </c>
      <c r="D21" s="6" t="s">
        <v>4452</v>
      </c>
      <c r="E21" s="9" t="s">
        <v>1580</v>
      </c>
      <c r="F21" s="9" t="s">
        <v>1580</v>
      </c>
      <c r="G21" s="9" t="s">
        <v>1580</v>
      </c>
      <c r="H21" s="9" t="s">
        <v>1580</v>
      </c>
      <c r="I21" s="9" t="s">
        <v>1580</v>
      </c>
      <c r="J21" s="9" t="s">
        <v>1580</v>
      </c>
      <c r="K21" s="9" t="s">
        <v>1580</v>
      </c>
    </row>
    <row r="22" spans="2:11" x14ac:dyDescent="0.3">
      <c r="B22" s="6" t="s">
        <v>577</v>
      </c>
      <c r="C22" s="6" t="s">
        <v>578</v>
      </c>
      <c r="D22" s="6" t="s">
        <v>1621</v>
      </c>
      <c r="E22" s="9" t="s">
        <v>1580</v>
      </c>
      <c r="F22" s="9" t="s">
        <v>1580</v>
      </c>
      <c r="G22" s="9" t="s">
        <v>1580</v>
      </c>
      <c r="H22" s="9" t="s">
        <v>1580</v>
      </c>
      <c r="I22" s="9" t="s">
        <v>1580</v>
      </c>
      <c r="J22" s="9" t="s">
        <v>1580</v>
      </c>
      <c r="K22" s="9" t="s">
        <v>1580</v>
      </c>
    </row>
    <row r="23" spans="2:11" x14ac:dyDescent="0.3">
      <c r="B23" s="6" t="s">
        <v>577</v>
      </c>
      <c r="C23" s="6" t="s">
        <v>578</v>
      </c>
      <c r="D23" s="6" t="s">
        <v>4452</v>
      </c>
      <c r="E23" s="9" t="s">
        <v>1580</v>
      </c>
      <c r="F23" s="9" t="s">
        <v>1580</v>
      </c>
      <c r="G23" s="9" t="s">
        <v>1580</v>
      </c>
      <c r="H23" s="9" t="s">
        <v>1580</v>
      </c>
      <c r="I23" s="9" t="s">
        <v>1580</v>
      </c>
      <c r="J23" s="9" t="s">
        <v>1580</v>
      </c>
      <c r="K23" s="9" t="s">
        <v>1580</v>
      </c>
    </row>
    <row r="24" spans="2:11" x14ac:dyDescent="0.3">
      <c r="B24" s="6" t="s">
        <v>579</v>
      </c>
      <c r="C24" s="6" t="s">
        <v>580</v>
      </c>
      <c r="D24" s="6" t="s">
        <v>1621</v>
      </c>
      <c r="E24" s="9" t="s">
        <v>1580</v>
      </c>
      <c r="F24" s="9" t="s">
        <v>1580</v>
      </c>
      <c r="G24" s="9" t="s">
        <v>1580</v>
      </c>
      <c r="H24" s="9" t="s">
        <v>1580</v>
      </c>
      <c r="I24" s="9" t="s">
        <v>1580</v>
      </c>
      <c r="J24" s="9" t="s">
        <v>1580</v>
      </c>
      <c r="K24" s="9" t="s">
        <v>1580</v>
      </c>
    </row>
    <row r="25" spans="2:11" x14ac:dyDescent="0.3">
      <c r="B25" s="6" t="s">
        <v>579</v>
      </c>
      <c r="C25" s="6" t="s">
        <v>580</v>
      </c>
      <c r="D25" s="6" t="s">
        <v>4452</v>
      </c>
      <c r="E25" s="9" t="s">
        <v>1580</v>
      </c>
      <c r="F25" s="9" t="s">
        <v>1580</v>
      </c>
      <c r="G25" s="9" t="s">
        <v>1580</v>
      </c>
      <c r="H25" s="9" t="s">
        <v>1580</v>
      </c>
      <c r="I25" s="9" t="s">
        <v>1580</v>
      </c>
      <c r="J25" s="9" t="s">
        <v>1580</v>
      </c>
      <c r="K25" s="9" t="s">
        <v>1580</v>
      </c>
    </row>
    <row r="26" spans="2:11" x14ac:dyDescent="0.3">
      <c r="B26"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4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1-000000000000}">
  <dimension ref="A1:K18"/>
  <sheetViews>
    <sheetView workbookViewId="0"/>
  </sheetViews>
  <sheetFormatPr baseColWidth="10" defaultRowHeight="14.4" x14ac:dyDescent="0.3"/>
  <cols>
    <col min="2" max="2" width="9.6640625" customWidth="1"/>
    <col min="3" max="3" width="65.8867187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TX-NLS'!A1", "Zurück")</f>
        <v>Zurück</v>
      </c>
    </row>
    <row r="3" spans="1:11" x14ac:dyDescent="0.3">
      <c r="B3" s="7" t="s">
        <v>4465</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140</v>
      </c>
      <c r="C7" s="6" t="s">
        <v>141</v>
      </c>
      <c r="D7" s="6" t="s">
        <v>1621</v>
      </c>
      <c r="E7" s="9" t="s">
        <v>1580</v>
      </c>
      <c r="F7" s="9" t="s">
        <v>1580</v>
      </c>
      <c r="G7" s="9" t="s">
        <v>1580</v>
      </c>
      <c r="H7" s="9" t="s">
        <v>1580</v>
      </c>
      <c r="I7" s="9" t="s">
        <v>1580</v>
      </c>
      <c r="J7" s="9" t="s">
        <v>1580</v>
      </c>
      <c r="K7" s="9" t="s">
        <v>1580</v>
      </c>
    </row>
    <row r="8" spans="1:11" x14ac:dyDescent="0.3">
      <c r="B8" s="6" t="s">
        <v>140</v>
      </c>
      <c r="C8" s="6" t="s">
        <v>141</v>
      </c>
      <c r="D8" s="6" t="s">
        <v>4452</v>
      </c>
      <c r="E8" s="9" t="s">
        <v>1580</v>
      </c>
      <c r="F8" s="9" t="s">
        <v>1580</v>
      </c>
      <c r="G8" s="9" t="s">
        <v>1580</v>
      </c>
      <c r="H8" s="9" t="s">
        <v>1580</v>
      </c>
      <c r="I8" s="9" t="s">
        <v>1580</v>
      </c>
      <c r="J8" s="9" t="s">
        <v>1580</v>
      </c>
      <c r="K8" s="9" t="s">
        <v>1580</v>
      </c>
    </row>
    <row r="9" spans="1:11" x14ac:dyDescent="0.3">
      <c r="B9" s="23" t="s">
        <v>40</v>
      </c>
      <c r="C9" s="23"/>
      <c r="D9" s="23"/>
      <c r="E9" s="29"/>
      <c r="F9" s="29"/>
      <c r="G9" s="29"/>
      <c r="H9" s="29"/>
      <c r="I9" s="29"/>
      <c r="J9" s="29"/>
      <c r="K9" s="29"/>
    </row>
    <row r="10" spans="1:11" x14ac:dyDescent="0.3">
      <c r="B10" s="6" t="s">
        <v>142</v>
      </c>
      <c r="C10" s="6" t="s">
        <v>42</v>
      </c>
      <c r="D10" s="6" t="s">
        <v>1621</v>
      </c>
      <c r="E10" s="9" t="s">
        <v>1580</v>
      </c>
      <c r="F10" s="9" t="s">
        <v>1580</v>
      </c>
      <c r="G10" s="9" t="s">
        <v>1580</v>
      </c>
      <c r="H10" s="9" t="s">
        <v>1580</v>
      </c>
      <c r="I10" s="9" t="s">
        <v>1580</v>
      </c>
      <c r="J10" s="9" t="s">
        <v>1580</v>
      </c>
      <c r="K10" s="9" t="s">
        <v>1580</v>
      </c>
    </row>
    <row r="11" spans="1:11" x14ac:dyDescent="0.3">
      <c r="B11" s="6" t="s">
        <v>142</v>
      </c>
      <c r="C11" s="6" t="s">
        <v>42</v>
      </c>
      <c r="D11" s="6" t="s">
        <v>4452</v>
      </c>
      <c r="E11" s="9" t="s">
        <v>1580</v>
      </c>
      <c r="F11" s="9" t="s">
        <v>1580</v>
      </c>
      <c r="G11" s="9" t="s">
        <v>1580</v>
      </c>
      <c r="H11" s="9" t="s">
        <v>1580</v>
      </c>
      <c r="I11" s="9" t="s">
        <v>1580</v>
      </c>
      <c r="J11" s="9" t="s">
        <v>1580</v>
      </c>
      <c r="K11" s="9" t="s">
        <v>1580</v>
      </c>
    </row>
    <row r="12" spans="1:11" x14ac:dyDescent="0.3">
      <c r="B12" s="6" t="s">
        <v>143</v>
      </c>
      <c r="C12" s="6" t="s">
        <v>46</v>
      </c>
      <c r="D12" s="6" t="s">
        <v>1621</v>
      </c>
      <c r="E12" s="9" t="s">
        <v>1580</v>
      </c>
      <c r="F12" s="9" t="s">
        <v>1580</v>
      </c>
      <c r="G12" s="9" t="s">
        <v>1580</v>
      </c>
      <c r="H12" s="9" t="s">
        <v>1580</v>
      </c>
      <c r="I12" s="9" t="s">
        <v>1580</v>
      </c>
      <c r="J12" s="9" t="s">
        <v>1580</v>
      </c>
      <c r="K12" s="9" t="s">
        <v>1580</v>
      </c>
    </row>
    <row r="13" spans="1:11" x14ac:dyDescent="0.3">
      <c r="B13" s="6" t="s">
        <v>143</v>
      </c>
      <c r="C13" s="6" t="s">
        <v>46</v>
      </c>
      <c r="D13" s="6" t="s">
        <v>4452</v>
      </c>
      <c r="E13" s="9" t="s">
        <v>1580</v>
      </c>
      <c r="F13" s="9" t="s">
        <v>1580</v>
      </c>
      <c r="G13" s="9" t="s">
        <v>1580</v>
      </c>
      <c r="H13" s="9" t="s">
        <v>1580</v>
      </c>
      <c r="I13" s="9" t="s">
        <v>1580</v>
      </c>
      <c r="J13" s="9" t="s">
        <v>1580</v>
      </c>
      <c r="K13" s="9" t="s">
        <v>1580</v>
      </c>
    </row>
    <row r="14" spans="1:11" x14ac:dyDescent="0.3">
      <c r="B14" s="6" t="s">
        <v>144</v>
      </c>
      <c r="C14" s="6" t="s">
        <v>64</v>
      </c>
      <c r="D14" s="6" t="s">
        <v>1621</v>
      </c>
      <c r="E14" s="9" t="s">
        <v>1580</v>
      </c>
      <c r="F14" s="9" t="s">
        <v>1580</v>
      </c>
      <c r="G14" s="9" t="s">
        <v>1580</v>
      </c>
      <c r="H14" s="9" t="s">
        <v>1580</v>
      </c>
      <c r="I14" s="9" t="s">
        <v>1580</v>
      </c>
      <c r="J14" s="9" t="s">
        <v>1580</v>
      </c>
      <c r="K14" s="9" t="s">
        <v>1580</v>
      </c>
    </row>
    <row r="15" spans="1:11" x14ac:dyDescent="0.3">
      <c r="B15" s="6" t="s">
        <v>144</v>
      </c>
      <c r="C15" s="6" t="s">
        <v>64</v>
      </c>
      <c r="D15" s="6" t="s">
        <v>4452</v>
      </c>
      <c r="E15" s="9" t="s">
        <v>1580</v>
      </c>
      <c r="F15" s="9" t="s">
        <v>1580</v>
      </c>
      <c r="G15" s="9" t="s">
        <v>1580</v>
      </c>
      <c r="H15" s="9" t="s">
        <v>1580</v>
      </c>
      <c r="I15" s="9" t="s">
        <v>1580</v>
      </c>
      <c r="J15" s="9" t="s">
        <v>1580</v>
      </c>
      <c r="K15" s="9" t="s">
        <v>1580</v>
      </c>
    </row>
    <row r="16" spans="1:11" x14ac:dyDescent="0.3">
      <c r="B16" s="6" t="s">
        <v>147</v>
      </c>
      <c r="C16" s="6" t="s">
        <v>66</v>
      </c>
      <c r="D16" s="6" t="s">
        <v>1621</v>
      </c>
      <c r="E16" s="9" t="s">
        <v>1580</v>
      </c>
      <c r="F16" s="9" t="s">
        <v>1580</v>
      </c>
      <c r="G16" s="9" t="s">
        <v>1580</v>
      </c>
      <c r="H16" s="9" t="s">
        <v>1580</v>
      </c>
      <c r="I16" s="9" t="s">
        <v>1580</v>
      </c>
      <c r="J16" s="9" t="s">
        <v>1580</v>
      </c>
      <c r="K16" s="9" t="s">
        <v>1580</v>
      </c>
    </row>
    <row r="17" spans="2:11" x14ac:dyDescent="0.3">
      <c r="B17" s="6" t="s">
        <v>147</v>
      </c>
      <c r="C17" s="6" t="s">
        <v>66</v>
      </c>
      <c r="D17" s="6" t="s">
        <v>4452</v>
      </c>
      <c r="E17" s="9" t="s">
        <v>1580</v>
      </c>
      <c r="F17" s="9" t="s">
        <v>1580</v>
      </c>
      <c r="G17" s="9" t="s">
        <v>1580</v>
      </c>
      <c r="H17" s="9" t="s">
        <v>1580</v>
      </c>
      <c r="I17" s="9" t="s">
        <v>1580</v>
      </c>
      <c r="J17" s="9" t="s">
        <v>1580</v>
      </c>
      <c r="K17" s="9" t="s">
        <v>1580</v>
      </c>
    </row>
    <row r="18" spans="2:11" x14ac:dyDescent="0.3">
      <c r="B18" s="17" t="s">
        <v>968</v>
      </c>
    </row>
  </sheetData>
  <mergeCells count="6">
    <mergeCell ref="B9:K9"/>
    <mergeCell ref="B4:B5"/>
    <mergeCell ref="C4:C5"/>
    <mergeCell ref="D4:D5"/>
    <mergeCell ref="E4:K4"/>
    <mergeCell ref="B6:K6"/>
  </mergeCells>
  <pageMargins left="0.7" right="0.7" top="0.75" bottom="0.75" header="0.3" footer="0.3"/>
  <pageSetup paperSize="9" orientation="portrait" horizontalDpi="300" verticalDpi="300"/>
</worksheet>
</file>

<file path=xl/worksheets/sheet4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TX-NLS'!A1", "Zurück")</f>
        <v>Zurück</v>
      </c>
    </row>
  </sheetData>
  <pageMargins left="0.7" right="0.7" top="0.75" bottom="0.75" header="0.3" footer="0.3"/>
  <pageSetup paperSize="9" orientation="portrait" horizontalDpi="300" verticalDpi="300"/>
</worksheet>
</file>

<file path=xl/worksheets/sheet4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1-000000000000}">
  <dimension ref="A1:C20"/>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HYPERLINK("#'KCHK-D - K3_1_AK'!A1", "Auffälligkeitskriterien: Übersicht über Auffälligkeiten und Qualitätssicherungsmaßnahmen gem. § 17 DeQS-RL")</f>
        <v>Auffälligkeitskriterien: Übersicht über Auffälligkeiten und Qualitätssicherungsmaßnahmen gem. § 17 DeQS-RL</v>
      </c>
      <c r="C6" s="2" t="str">
        <f>HYPERLINK("#'KCHK-D - K3_1_AK'!A1", "K3_1_AK")</f>
        <v>K3_1_AK</v>
      </c>
    </row>
    <row r="7" spans="1:3" x14ac:dyDescent="0.3">
      <c r="B7" s="2" t="str">
        <f>HYPERLINK("#'KCHK-D - K3_2_AK'!A1", "Auffälligkeitskriterien: Auffälligkeiten und Bewertungen nach Abschluss des Stellungnahmeverfahrens (AJ 2024)")</f>
        <v>Auffälligkeitskriterien: Auffälligkeiten und Bewertungen nach Abschluss des Stellungnahmeverfahrens (AJ 2024)</v>
      </c>
      <c r="C7" s="2" t="str">
        <f>HYPERLINK("#'KCHK-D - K3_2_AK'!A1", "K3_2_AK")</f>
        <v>K3_2_AK</v>
      </c>
    </row>
    <row r="8" spans="1:3" x14ac:dyDescent="0.3">
      <c r="B8" s="2" t="str">
        <f>HYPERLINK("#'KCHK-D - K3_3_AK'!A1", "Auffälligkeitskriterien: Wiederholte Auffälligkeiten (AJ 2024 und Vorjahre)")</f>
        <v>Auffälligkeitskriterien: Wiederholte Auffälligkeiten (AJ 2024 und Vorjahre)</v>
      </c>
      <c r="C8" s="2" t="str">
        <f>HYPERLINK("#'KCHK-D - K3_3_AK'!A1", "K3_3_AK")</f>
        <v>K3_3_AK</v>
      </c>
    </row>
    <row r="9" spans="1:3" x14ac:dyDescent="0.3">
      <c r="B9" s="2" t="str">
        <f>HYPERLINK("#'KCHK-D - K3_4_AK'!A1", "Auffälligkeitskriterien: Mehrfache Auffälligkeiten bei Leistungserbringern (AJ 2024)")</f>
        <v>Auffälligkeitskriterien: Mehrfache Auffälligkeiten bei Leistungserbringern (AJ 2024)</v>
      </c>
      <c r="C9" s="2" t="str">
        <f>HYPERLINK("#'KCHK-D - K3_4_AK'!A1", "K3_4_AK")</f>
        <v>K3_4_AK</v>
      </c>
    </row>
    <row r="10" spans="1:3" x14ac:dyDescent="0.3">
      <c r="B10" s="2" t="str">
        <f>HYPERLINK("#'KCHK-D - A_1_AK'!A1", "Auffälligkeitskriterien: Art der Auffälligkeit (AJ 2024)")</f>
        <v>Auffälligkeitskriterien: Art der Auffälligkeit (AJ 2024)</v>
      </c>
      <c r="C10" s="2" t="str">
        <f>HYPERLINK("#'KCHK-D - A_1_AK'!A1", "A_1_AK")</f>
        <v>A_1_AK</v>
      </c>
    </row>
    <row r="11" spans="1:3" x14ac:dyDescent="0.3">
      <c r="B11" s="2" t="str">
        <f>HYPERLINK("#'KCHK-D - A_2_AK_a'!A1", "Auffälligkeitskriterien: Stellungnahmeverfahren (AJ 2024)")</f>
        <v>Auffälligkeitskriterien: Stellungnahmeverfahren (AJ 2024)</v>
      </c>
      <c r="C11" s="2" t="str">
        <f>HYPERLINK("#'KCHK-D - A_2_AK_a'!A1", "A_2_AK_a")</f>
        <v>A_2_AK_a</v>
      </c>
    </row>
    <row r="12" spans="1:3" x14ac:dyDescent="0.3">
      <c r="B12" s="2" t="str">
        <f>HYPERLINK("#'KCHK-D - A_2_AK_b'!A1", "Auffälligkeitskriterien: Freitextkommentare zur Nicht-Einleitung von Stellungnahmeverfahren (AJ 2024)")</f>
        <v>Auffälligkeitskriterien: Freitextkommentare zur Nicht-Einleitung von Stellungnahmeverfahren (AJ 2024)</v>
      </c>
      <c r="C12" s="2" t="str">
        <f>HYPERLINK("#'KCHK-D - A_2_AK_b'!A1", "A_2_AK_b")</f>
        <v>A_2_AK_b</v>
      </c>
    </row>
    <row r="13" spans="1:3" x14ac:dyDescent="0.3">
      <c r="B13" s="2" t="str">
        <f>HYPERLINK("#'KCHK-D - A_3_AK_a'!A1", "Auffälligkeitskriterien: Bewertung der qualitativ auffälligen Ergebnisse (AJ 2024)")</f>
        <v>Auffälligkeitskriterien: Bewertung der qualitativ auffälligen Ergebnisse (AJ 2024)</v>
      </c>
      <c r="C13" s="2" t="str">
        <f>HYPERLINK("#'KCHK-D - A_3_AK_a'!A1", "A_3_AK_a")</f>
        <v>A_3_AK_a</v>
      </c>
    </row>
    <row r="14" spans="1:3" x14ac:dyDescent="0.3">
      <c r="B14" s="2" t="str">
        <f>HYPERLINK("#'KCHK-D - A_3_AK_b'!A1", "Auffälligkeitskriterien: Freitextkommentare zur Bewertung der qualitativ auffälligen Ergebnisse (AJ 2024)")</f>
        <v>Auffälligkeitskriterien: Freitextkommentare zur Bewertung der qualitativ auffälligen Ergebnisse (AJ 2024)</v>
      </c>
      <c r="C14" s="2" t="str">
        <f>HYPERLINK("#'KCHK-D - A_3_AK_b'!A1", "A_3_AK_b")</f>
        <v>A_3_AK_b</v>
      </c>
    </row>
    <row r="15" spans="1:3" x14ac:dyDescent="0.3">
      <c r="B15" s="2" t="str">
        <f>HYPERLINK("#'KCHK-D - A_5_AK_a'!A1", "Auffälligkeitskriterien: Bewertung der qualitativ unauffälligen Ergebnisse (AJ 2024)")</f>
        <v>Auffälligkeitskriterien: Bewertung der qualitativ unauffälligen Ergebnisse (AJ 2024)</v>
      </c>
      <c r="C15" s="2" t="str">
        <f>HYPERLINK("#'KCHK-D - A_5_AK_a'!A1", "A_5_AK_a")</f>
        <v>A_5_AK_a</v>
      </c>
    </row>
    <row r="16" spans="1:3" x14ac:dyDescent="0.3">
      <c r="B16" s="2" t="str">
        <f>HYPERLINK("#'KCHK-D - A_5_AK_b'!A1", "Auffälligkeitskriterien: Freitextkommentare zur Bewertung der qualitativ unauffälligen Ergebnisse (AJ 2024)")</f>
        <v>Auffälligkeitskriterien: Freitextkommentare zur Bewertung der qualitativ unauffälligen Ergebnisse (AJ 2024)</v>
      </c>
      <c r="C16" s="2" t="str">
        <f>HYPERLINK("#'KCHK-D - A_5_AK_b'!A1", "A_5_AK_b")</f>
        <v>A_5_AK_b</v>
      </c>
    </row>
    <row r="17" spans="2:3" x14ac:dyDescent="0.3">
      <c r="B17" s="2" t="str">
        <f>HYPERLINK("#'KCHK-D - A_7_AK_a'!A1", "Auffälligkeitskriterien: Bewertung der  Ergebnisse als Sonstiges (AJ 2024)")</f>
        <v>Auffälligkeitskriterien: Bewertung der  Ergebnisse als Sonstiges (AJ 2024)</v>
      </c>
      <c r="C17" s="2" t="str">
        <f>HYPERLINK("#'KCHK-D - A_7_AK_a'!A1", "A_7_AK_a")</f>
        <v>A_7_AK_a</v>
      </c>
    </row>
    <row r="18" spans="2:3" x14ac:dyDescent="0.3">
      <c r="B18" s="2" t="str">
        <f>HYPERLINK("#'KCHK-D - A_7_AK_b'!A1", "Auffälligkeitskriterien: Freitextkommentare zur Bewertung der Ergebnisse als Sonstiges (AJ 2024)")</f>
        <v>Auffälligkeitskriterien: Freitextkommentare zur Bewertung der Ergebnisse als Sonstiges (AJ 2024)</v>
      </c>
      <c r="C18" s="2" t="str">
        <f>HYPERLINK("#'KCHK-D - A_7_AK_b'!A1", "A_7_AK_b")</f>
        <v>A_7_AK_b</v>
      </c>
    </row>
    <row r="19" spans="2:3" x14ac:dyDescent="0.3">
      <c r="B19" s="2" t="str">
        <f>HYPERLINK("#'KCHK-D - A_9_AK'!A1", "Auffälligkeitskriterien: Initiierung Maßnahmenstufe 1 und 2 (AJ 2024)")</f>
        <v>Auffälligkeitskriterien: Initiierung Maßnahmenstufe 1 und 2 (AJ 2024)</v>
      </c>
      <c r="C19" s="2" t="str">
        <f>HYPERLINK("#'KCHK-D - A_9_AK'!A1", "A_9_AK")</f>
        <v>A_9_AK</v>
      </c>
    </row>
    <row r="20" spans="2:3" x14ac:dyDescent="0.3">
      <c r="B20" s="2" t="str">
        <f>HYPERLINK("#'KCHK-D - A_13_AK'!A1", "Auffälligkeitskriterien: Art der Maßnahme in Maßnahmenstufe 1 (AJ 2023 und 2024)")</f>
        <v>Auffälligkeitskriterien: Art der Maßnahme in Maßnahmenstufe 1 (AJ 2023 und 2024)</v>
      </c>
      <c r="C20" s="2" t="str">
        <f>HYPERLINK("#'KCHK-D - A_13_AK'!A1", "A_13_AK")</f>
        <v>A_13_AK</v>
      </c>
    </row>
  </sheetData>
  <pageMargins left="0.7" right="0.7" top="0.75" bottom="0.75" header="0.3" footer="0.3"/>
  <pageSetup paperSize="9" orientation="portrait" horizontalDpi="300" verticalDpi="300"/>
</worksheet>
</file>

<file path=xl/worksheets/sheet4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1-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KCHK-D'!A1", "Zurück")</f>
        <v>Zurück</v>
      </c>
    </row>
    <row r="3" spans="1:6" x14ac:dyDescent="0.3">
      <c r="B3" s="7" t="s">
        <v>4615</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4609</v>
      </c>
      <c r="D6" s="9" t="s">
        <v>4530</v>
      </c>
      <c r="E6" s="9" t="s">
        <v>4610</v>
      </c>
      <c r="F6" s="9" t="s">
        <v>4530</v>
      </c>
    </row>
    <row r="7" spans="1:6" x14ac:dyDescent="0.3">
      <c r="B7" s="10" t="s">
        <v>4532</v>
      </c>
      <c r="C7" s="9" t="s">
        <v>1632</v>
      </c>
      <c r="D7" s="9" t="s">
        <v>4611</v>
      </c>
      <c r="E7" s="9" t="s">
        <v>1871</v>
      </c>
      <c r="F7" s="9" t="s">
        <v>4612</v>
      </c>
    </row>
    <row r="8" spans="1:6" x14ac:dyDescent="0.3">
      <c r="B8" s="9" t="s">
        <v>4535</v>
      </c>
      <c r="C8" s="9" t="s">
        <v>1580</v>
      </c>
      <c r="D8" s="9" t="s">
        <v>4536</v>
      </c>
      <c r="E8" s="9" t="s">
        <v>1580</v>
      </c>
      <c r="F8" s="9" t="s">
        <v>4536</v>
      </c>
    </row>
    <row r="9" spans="1:6" x14ac:dyDescent="0.3">
      <c r="B9" s="10" t="s">
        <v>4537</v>
      </c>
      <c r="C9" s="9" t="s">
        <v>1632</v>
      </c>
      <c r="D9" s="9" t="s">
        <v>4530</v>
      </c>
      <c r="E9" s="9" t="s">
        <v>1871</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1580</v>
      </c>
      <c r="D12" s="9" t="s">
        <v>4536</v>
      </c>
      <c r="E12" s="9" t="s">
        <v>1580</v>
      </c>
      <c r="F12" s="9" t="s">
        <v>4536</v>
      </c>
    </row>
    <row r="13" spans="1:6" x14ac:dyDescent="0.3">
      <c r="B13" s="6" t="s">
        <v>4543</v>
      </c>
      <c r="C13" s="9" t="s">
        <v>1632</v>
      </c>
      <c r="D13" s="9" t="s">
        <v>4530</v>
      </c>
      <c r="E13" s="9" t="s">
        <v>1871</v>
      </c>
      <c r="F13" s="9" t="s">
        <v>4530</v>
      </c>
    </row>
    <row r="14" spans="1:6" x14ac:dyDescent="0.3">
      <c r="B14" s="9" t="s">
        <v>4546</v>
      </c>
      <c r="C14" s="9" t="s">
        <v>1632</v>
      </c>
      <c r="D14" s="9" t="s">
        <v>4530</v>
      </c>
      <c r="E14" s="9" t="s">
        <v>1871</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1586</v>
      </c>
      <c r="D19" s="9" t="s">
        <v>4587</v>
      </c>
      <c r="E19" s="9" t="s">
        <v>1587</v>
      </c>
      <c r="F19" s="9" t="s">
        <v>4613</v>
      </c>
    </row>
    <row r="20" spans="2:6" x14ac:dyDescent="0.3">
      <c r="B20" s="6" t="s">
        <v>4553</v>
      </c>
      <c r="C20" s="9" t="s">
        <v>1680</v>
      </c>
      <c r="D20" s="9" t="s">
        <v>4588</v>
      </c>
      <c r="E20" s="9" t="s">
        <v>1680</v>
      </c>
      <c r="F20" s="9" t="s">
        <v>4614</v>
      </c>
    </row>
    <row r="21" spans="2:6" x14ac:dyDescent="0.3">
      <c r="B21" s="6" t="s">
        <v>4556</v>
      </c>
      <c r="C21" s="9" t="s">
        <v>1580</v>
      </c>
      <c r="D21" s="9" t="s">
        <v>4536</v>
      </c>
      <c r="E21" s="9" t="s">
        <v>1580</v>
      </c>
      <c r="F21" s="9" t="s">
        <v>4536</v>
      </c>
    </row>
    <row r="22" spans="2:6" x14ac:dyDescent="0.3">
      <c r="B22" s="23" t="s">
        <v>4558</v>
      </c>
      <c r="C22" s="24" t="s">
        <v>4523</v>
      </c>
      <c r="D22" s="24" t="s">
        <v>4523</v>
      </c>
      <c r="E22" s="24" t="s">
        <v>4523</v>
      </c>
      <c r="F22" s="24" t="s">
        <v>4523</v>
      </c>
    </row>
    <row r="23" spans="2:6" x14ac:dyDescent="0.3">
      <c r="B23" s="6" t="s">
        <v>4444</v>
      </c>
      <c r="C23" s="9" t="s">
        <v>1580</v>
      </c>
      <c r="D23" s="9" t="s">
        <v>4559</v>
      </c>
      <c r="E23" s="9" t="s">
        <v>1580</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4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1-000000000000}">
  <dimension ref="A1:M10"/>
  <sheetViews>
    <sheetView workbookViewId="0"/>
  </sheetViews>
  <sheetFormatPr baseColWidth="10" defaultRowHeight="14.4" x14ac:dyDescent="0.3"/>
  <cols>
    <col min="2" max="2" width="9.6640625" customWidth="1"/>
    <col min="3" max="3" width="44.4414062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KCHK-D'!A1", "Zurück")</f>
        <v>Zurück</v>
      </c>
    </row>
    <row r="3" spans="1:13" x14ac:dyDescent="0.3">
      <c r="B3" s="7" t="s">
        <v>5481</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40</v>
      </c>
      <c r="C7" s="23"/>
      <c r="D7" s="29"/>
      <c r="E7" s="29"/>
      <c r="F7" s="29"/>
      <c r="G7" s="29"/>
      <c r="H7" s="29"/>
      <c r="I7" s="29"/>
      <c r="J7" s="29"/>
      <c r="K7" s="29"/>
      <c r="L7" s="29"/>
      <c r="M7" s="29"/>
    </row>
    <row r="8" spans="1:13" ht="25.2" x14ac:dyDescent="0.3">
      <c r="B8" s="6" t="s">
        <v>109</v>
      </c>
      <c r="C8" s="6" t="s">
        <v>42</v>
      </c>
      <c r="D8" s="9" t="s">
        <v>5476</v>
      </c>
      <c r="E8" s="9" t="s">
        <v>1580</v>
      </c>
      <c r="F8" s="9" t="s">
        <v>103</v>
      </c>
      <c r="G8" s="9" t="s">
        <v>5477</v>
      </c>
      <c r="H8" s="9" t="s">
        <v>1393</v>
      </c>
      <c r="I8" s="9" t="s">
        <v>5478</v>
      </c>
      <c r="J8" s="9" t="s">
        <v>1394</v>
      </c>
      <c r="K8" s="9" t="s">
        <v>5479</v>
      </c>
      <c r="L8" s="9" t="s">
        <v>103</v>
      </c>
      <c r="M8" s="9" t="s">
        <v>5477</v>
      </c>
    </row>
    <row r="9" spans="1:13" ht="25.2" x14ac:dyDescent="0.3">
      <c r="B9" s="6" t="s">
        <v>110</v>
      </c>
      <c r="C9" s="6" t="s">
        <v>46</v>
      </c>
      <c r="D9" s="9" t="s">
        <v>5477</v>
      </c>
      <c r="E9" s="9" t="s">
        <v>1580</v>
      </c>
      <c r="F9" s="9" t="s">
        <v>51</v>
      </c>
      <c r="G9" s="9" t="s">
        <v>5477</v>
      </c>
      <c r="H9" s="9" t="s">
        <v>51</v>
      </c>
      <c r="I9" s="9" t="s">
        <v>5477</v>
      </c>
      <c r="J9" s="9" t="s">
        <v>51</v>
      </c>
      <c r="K9" s="9" t="s">
        <v>5477</v>
      </c>
      <c r="L9" s="9" t="s">
        <v>51</v>
      </c>
      <c r="M9" s="9" t="s">
        <v>5477</v>
      </c>
    </row>
    <row r="10" spans="1:13" ht="25.2" x14ac:dyDescent="0.3">
      <c r="B10" s="6" t="s">
        <v>111</v>
      </c>
      <c r="C10" s="6" t="s">
        <v>50</v>
      </c>
      <c r="D10" s="9" t="s">
        <v>5480</v>
      </c>
      <c r="E10" s="9" t="s">
        <v>1580</v>
      </c>
      <c r="F10" s="9" t="s">
        <v>83</v>
      </c>
      <c r="G10" s="9" t="s">
        <v>5477</v>
      </c>
      <c r="H10" s="9" t="s">
        <v>83</v>
      </c>
      <c r="I10" s="9" t="s">
        <v>5477</v>
      </c>
      <c r="J10" s="9" t="s">
        <v>82</v>
      </c>
      <c r="K10" s="9" t="s">
        <v>5480</v>
      </c>
      <c r="L10" s="9" t="s">
        <v>83</v>
      </c>
      <c r="M10" s="9" t="s">
        <v>5477</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30"/>
  <sheetViews>
    <sheetView workbookViewId="0"/>
  </sheetViews>
  <sheetFormatPr baseColWidth="10" defaultRowHeight="14.4" x14ac:dyDescent="0.3"/>
  <cols>
    <col min="2" max="2" width="9.6640625" customWidth="1"/>
    <col min="3" max="3" width="89"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PCI'!A1", "Zurück")</f>
        <v>Zurück</v>
      </c>
    </row>
    <row r="3" spans="1:11" x14ac:dyDescent="0.3">
      <c r="B3" s="7" t="s">
        <v>4499</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634</v>
      </c>
      <c r="C6" s="6" t="s">
        <v>635</v>
      </c>
      <c r="D6" s="6" t="s">
        <v>1621</v>
      </c>
      <c r="E6" s="9" t="s">
        <v>1580</v>
      </c>
      <c r="F6" s="9" t="s">
        <v>1580</v>
      </c>
      <c r="G6" s="9" t="s">
        <v>1578</v>
      </c>
      <c r="H6" s="9" t="s">
        <v>1587</v>
      </c>
      <c r="I6" s="9" t="s">
        <v>1580</v>
      </c>
      <c r="J6" s="9" t="s">
        <v>1586</v>
      </c>
      <c r="K6" s="9" t="s">
        <v>1582</v>
      </c>
    </row>
    <row r="7" spans="1:11" x14ac:dyDescent="0.3">
      <c r="B7" s="6" t="s">
        <v>634</v>
      </c>
      <c r="C7" s="6" t="s">
        <v>635</v>
      </c>
      <c r="D7" s="6" t="s">
        <v>4452</v>
      </c>
      <c r="E7" s="9" t="s">
        <v>1580</v>
      </c>
      <c r="F7" s="9" t="s">
        <v>1580</v>
      </c>
      <c r="G7" s="9" t="s">
        <v>1580</v>
      </c>
      <c r="H7" s="9" t="s">
        <v>1580</v>
      </c>
      <c r="I7" s="9" t="s">
        <v>1580</v>
      </c>
      <c r="J7" s="9" t="s">
        <v>1580</v>
      </c>
      <c r="K7" s="9" t="s">
        <v>1580</v>
      </c>
    </row>
    <row r="8" spans="1:11" x14ac:dyDescent="0.3">
      <c r="B8" s="6" t="s">
        <v>636</v>
      </c>
      <c r="C8" s="6" t="s">
        <v>637</v>
      </c>
      <c r="D8" s="6" t="s">
        <v>1621</v>
      </c>
      <c r="E8" s="9" t="s">
        <v>1586</v>
      </c>
      <c r="F8" s="9" t="s">
        <v>1580</v>
      </c>
      <c r="G8" s="9" t="s">
        <v>1578</v>
      </c>
      <c r="H8" s="9" t="s">
        <v>1587</v>
      </c>
      <c r="I8" s="9" t="s">
        <v>1580</v>
      </c>
      <c r="J8" s="9" t="s">
        <v>1683</v>
      </c>
      <c r="K8" s="9" t="s">
        <v>1586</v>
      </c>
    </row>
    <row r="9" spans="1:11" x14ac:dyDescent="0.3">
      <c r="B9" s="6" t="s">
        <v>636</v>
      </c>
      <c r="C9" s="6" t="s">
        <v>637</v>
      </c>
      <c r="D9" s="6" t="s">
        <v>4452</v>
      </c>
      <c r="E9" s="9" t="s">
        <v>1580</v>
      </c>
      <c r="F9" s="9" t="s">
        <v>1580</v>
      </c>
      <c r="G9" s="9" t="s">
        <v>1580</v>
      </c>
      <c r="H9" s="9" t="s">
        <v>1580</v>
      </c>
      <c r="I9" s="9" t="s">
        <v>1580</v>
      </c>
      <c r="J9" s="9" t="s">
        <v>1580</v>
      </c>
      <c r="K9" s="9" t="s">
        <v>1580</v>
      </c>
    </row>
    <row r="10" spans="1:11" x14ac:dyDescent="0.3">
      <c r="B10" s="6" t="s">
        <v>638</v>
      </c>
      <c r="C10" s="6" t="s">
        <v>639</v>
      </c>
      <c r="D10" s="6" t="s">
        <v>1621</v>
      </c>
      <c r="E10" s="9" t="s">
        <v>1580</v>
      </c>
      <c r="F10" s="9" t="s">
        <v>1580</v>
      </c>
      <c r="G10" s="9" t="s">
        <v>1580</v>
      </c>
      <c r="H10" s="9" t="s">
        <v>1587</v>
      </c>
      <c r="I10" s="9" t="s">
        <v>1580</v>
      </c>
      <c r="J10" s="9" t="s">
        <v>1580</v>
      </c>
      <c r="K10" s="9" t="s">
        <v>1683</v>
      </c>
    </row>
    <row r="11" spans="1:11" x14ac:dyDescent="0.3">
      <c r="B11" s="6" t="s">
        <v>638</v>
      </c>
      <c r="C11" s="6" t="s">
        <v>639</v>
      </c>
      <c r="D11" s="6" t="s">
        <v>4452</v>
      </c>
      <c r="E11" s="9" t="s">
        <v>1580</v>
      </c>
      <c r="F11" s="9" t="s">
        <v>1580</v>
      </c>
      <c r="G11" s="9" t="s">
        <v>1580</v>
      </c>
      <c r="H11" s="9" t="s">
        <v>1580</v>
      </c>
      <c r="I11" s="9" t="s">
        <v>1580</v>
      </c>
      <c r="J11" s="9" t="s">
        <v>1580</v>
      </c>
      <c r="K11" s="9" t="s">
        <v>1580</v>
      </c>
    </row>
    <row r="12" spans="1:11" x14ac:dyDescent="0.3">
      <c r="B12" s="6" t="s">
        <v>640</v>
      </c>
      <c r="C12" s="6" t="s">
        <v>641</v>
      </c>
      <c r="D12" s="6" t="s">
        <v>1621</v>
      </c>
      <c r="E12" s="9" t="s">
        <v>1579</v>
      </c>
      <c r="F12" s="9" t="s">
        <v>1580</v>
      </c>
      <c r="G12" s="9" t="s">
        <v>1578</v>
      </c>
      <c r="H12" s="9" t="s">
        <v>1580</v>
      </c>
      <c r="I12" s="9" t="s">
        <v>1580</v>
      </c>
      <c r="J12" s="9" t="s">
        <v>1587</v>
      </c>
      <c r="K12" s="9" t="s">
        <v>1683</v>
      </c>
    </row>
    <row r="13" spans="1:11" x14ac:dyDescent="0.3">
      <c r="B13" s="6" t="s">
        <v>640</v>
      </c>
      <c r="C13" s="6" t="s">
        <v>641</v>
      </c>
      <c r="D13" s="6" t="s">
        <v>4452</v>
      </c>
      <c r="E13" s="9" t="s">
        <v>1580</v>
      </c>
      <c r="F13" s="9" t="s">
        <v>1580</v>
      </c>
      <c r="G13" s="9" t="s">
        <v>1580</v>
      </c>
      <c r="H13" s="9" t="s">
        <v>1580</v>
      </c>
      <c r="I13" s="9" t="s">
        <v>1580</v>
      </c>
      <c r="J13" s="9" t="s">
        <v>1580</v>
      </c>
      <c r="K13" s="9" t="s">
        <v>1580</v>
      </c>
    </row>
    <row r="14" spans="1:11" x14ac:dyDescent="0.3">
      <c r="B14" s="6" t="s">
        <v>642</v>
      </c>
      <c r="C14" s="6" t="s">
        <v>643</v>
      </c>
      <c r="D14" s="6" t="s">
        <v>1621</v>
      </c>
      <c r="E14" s="9" t="s">
        <v>1586</v>
      </c>
      <c r="F14" s="9" t="s">
        <v>1580</v>
      </c>
      <c r="G14" s="9" t="s">
        <v>1586</v>
      </c>
      <c r="H14" s="9" t="s">
        <v>1580</v>
      </c>
      <c r="I14" s="9" t="s">
        <v>1580</v>
      </c>
      <c r="J14" s="9" t="s">
        <v>1580</v>
      </c>
      <c r="K14" s="9" t="s">
        <v>1587</v>
      </c>
    </row>
    <row r="15" spans="1:11" x14ac:dyDescent="0.3">
      <c r="B15" s="6" t="s">
        <v>642</v>
      </c>
      <c r="C15" s="6" t="s">
        <v>643</v>
      </c>
      <c r="D15" s="6" t="s">
        <v>4452</v>
      </c>
      <c r="E15" s="9" t="s">
        <v>1580</v>
      </c>
      <c r="F15" s="9" t="s">
        <v>1580</v>
      </c>
      <c r="G15" s="9" t="s">
        <v>1580</v>
      </c>
      <c r="H15" s="9" t="s">
        <v>1580</v>
      </c>
      <c r="I15" s="9" t="s">
        <v>1580</v>
      </c>
      <c r="J15" s="9" t="s">
        <v>1580</v>
      </c>
      <c r="K15" s="9" t="s">
        <v>1580</v>
      </c>
    </row>
    <row r="16" spans="1:11" x14ac:dyDescent="0.3">
      <c r="B16" s="6" t="s">
        <v>644</v>
      </c>
      <c r="C16" s="6" t="s">
        <v>645</v>
      </c>
      <c r="D16" s="6" t="s">
        <v>1621</v>
      </c>
      <c r="E16" s="9" t="s">
        <v>1683</v>
      </c>
      <c r="F16" s="9" t="s">
        <v>1580</v>
      </c>
      <c r="G16" s="9" t="s">
        <v>1579</v>
      </c>
      <c r="H16" s="9" t="s">
        <v>1580</v>
      </c>
      <c r="I16" s="9" t="s">
        <v>1580</v>
      </c>
      <c r="J16" s="9" t="s">
        <v>1580</v>
      </c>
      <c r="K16" s="9" t="s">
        <v>1586</v>
      </c>
    </row>
    <row r="17" spans="2:11" x14ac:dyDescent="0.3">
      <c r="B17" s="6" t="s">
        <v>644</v>
      </c>
      <c r="C17" s="6" t="s">
        <v>645</v>
      </c>
      <c r="D17" s="6" t="s">
        <v>4452</v>
      </c>
      <c r="E17" s="9" t="s">
        <v>1580</v>
      </c>
      <c r="F17" s="9" t="s">
        <v>1580</v>
      </c>
      <c r="G17" s="9" t="s">
        <v>1580</v>
      </c>
      <c r="H17" s="9" t="s">
        <v>1580</v>
      </c>
      <c r="I17" s="9" t="s">
        <v>1580</v>
      </c>
      <c r="J17" s="9" t="s">
        <v>1580</v>
      </c>
      <c r="K17" s="9" t="s">
        <v>1580</v>
      </c>
    </row>
    <row r="18" spans="2:11" x14ac:dyDescent="0.3">
      <c r="B18" s="6" t="s">
        <v>648</v>
      </c>
      <c r="C18" s="6" t="s">
        <v>649</v>
      </c>
      <c r="D18" s="6" t="s">
        <v>1621</v>
      </c>
      <c r="E18" s="9" t="s">
        <v>1580</v>
      </c>
      <c r="F18" s="9" t="s">
        <v>1580</v>
      </c>
      <c r="G18" s="9" t="s">
        <v>1587</v>
      </c>
      <c r="H18" s="9" t="s">
        <v>1580</v>
      </c>
      <c r="I18" s="9" t="s">
        <v>1580</v>
      </c>
      <c r="J18" s="9" t="s">
        <v>1580</v>
      </c>
      <c r="K18" s="9" t="s">
        <v>1594</v>
      </c>
    </row>
    <row r="19" spans="2:11" x14ac:dyDescent="0.3">
      <c r="B19" s="6" t="s">
        <v>648</v>
      </c>
      <c r="C19" s="6" t="s">
        <v>649</v>
      </c>
      <c r="D19" s="6" t="s">
        <v>4452</v>
      </c>
      <c r="E19" s="9" t="s">
        <v>1580</v>
      </c>
      <c r="F19" s="9" t="s">
        <v>1580</v>
      </c>
      <c r="G19" s="9" t="s">
        <v>1580</v>
      </c>
      <c r="H19" s="9" t="s">
        <v>1580</v>
      </c>
      <c r="I19" s="9" t="s">
        <v>1580</v>
      </c>
      <c r="J19" s="9" t="s">
        <v>1580</v>
      </c>
      <c r="K19" s="9" t="s">
        <v>1580</v>
      </c>
    </row>
    <row r="20" spans="2:11" x14ac:dyDescent="0.3">
      <c r="B20" s="6" t="s">
        <v>652</v>
      </c>
      <c r="C20" s="6" t="s">
        <v>653</v>
      </c>
      <c r="D20" s="6" t="s">
        <v>1621</v>
      </c>
      <c r="E20" s="9" t="s">
        <v>1580</v>
      </c>
      <c r="F20" s="9" t="s">
        <v>1580</v>
      </c>
      <c r="G20" s="9" t="s">
        <v>1586</v>
      </c>
      <c r="H20" s="9" t="s">
        <v>1587</v>
      </c>
      <c r="I20" s="9" t="s">
        <v>1580</v>
      </c>
      <c r="J20" s="9" t="s">
        <v>1580</v>
      </c>
      <c r="K20" s="9" t="s">
        <v>1580</v>
      </c>
    </row>
    <row r="21" spans="2:11" x14ac:dyDescent="0.3">
      <c r="B21" s="6" t="s">
        <v>652</v>
      </c>
      <c r="C21" s="6" t="s">
        <v>653</v>
      </c>
      <c r="D21" s="6" t="s">
        <v>4452</v>
      </c>
      <c r="E21" s="9" t="s">
        <v>1580</v>
      </c>
      <c r="F21" s="9" t="s">
        <v>1580</v>
      </c>
      <c r="G21" s="9" t="s">
        <v>1580</v>
      </c>
      <c r="H21" s="9" t="s">
        <v>1580</v>
      </c>
      <c r="I21" s="9" t="s">
        <v>1580</v>
      </c>
      <c r="J21" s="9" t="s">
        <v>1580</v>
      </c>
      <c r="K21" s="9" t="s">
        <v>1580</v>
      </c>
    </row>
    <row r="22" spans="2:11" x14ac:dyDescent="0.3">
      <c r="B22" s="6" t="s">
        <v>656</v>
      </c>
      <c r="C22" s="6" t="s">
        <v>657</v>
      </c>
      <c r="D22" s="6" t="s">
        <v>1621</v>
      </c>
      <c r="E22" s="9" t="s">
        <v>1580</v>
      </c>
      <c r="F22" s="9" t="s">
        <v>1580</v>
      </c>
      <c r="G22" s="9" t="s">
        <v>1580</v>
      </c>
      <c r="H22" s="9" t="s">
        <v>1580</v>
      </c>
      <c r="I22" s="9" t="s">
        <v>1580</v>
      </c>
      <c r="J22" s="9" t="s">
        <v>1580</v>
      </c>
      <c r="K22" s="9" t="s">
        <v>1587</v>
      </c>
    </row>
    <row r="23" spans="2:11" x14ac:dyDescent="0.3">
      <c r="B23" s="6" t="s">
        <v>656</v>
      </c>
      <c r="C23" s="6" t="s">
        <v>657</v>
      </c>
      <c r="D23" s="6" t="s">
        <v>4452</v>
      </c>
      <c r="E23" s="9" t="s">
        <v>1580</v>
      </c>
      <c r="F23" s="9" t="s">
        <v>1580</v>
      </c>
      <c r="G23" s="9" t="s">
        <v>1580</v>
      </c>
      <c r="H23" s="9" t="s">
        <v>1580</v>
      </c>
      <c r="I23" s="9" t="s">
        <v>1580</v>
      </c>
      <c r="J23" s="9" t="s">
        <v>1580</v>
      </c>
      <c r="K23" s="9" t="s">
        <v>1580</v>
      </c>
    </row>
    <row r="24" spans="2:11" x14ac:dyDescent="0.3">
      <c r="B24" s="6" t="s">
        <v>658</v>
      </c>
      <c r="C24" s="6" t="s">
        <v>659</v>
      </c>
      <c r="D24" s="6" t="s">
        <v>1621</v>
      </c>
      <c r="E24" s="9" t="s">
        <v>1580</v>
      </c>
      <c r="F24" s="9" t="s">
        <v>1580</v>
      </c>
      <c r="G24" s="9" t="s">
        <v>1580</v>
      </c>
      <c r="H24" s="9" t="s">
        <v>1580</v>
      </c>
      <c r="I24" s="9" t="s">
        <v>1580</v>
      </c>
      <c r="J24" s="9" t="s">
        <v>1580</v>
      </c>
      <c r="K24" s="9" t="s">
        <v>1580</v>
      </c>
    </row>
    <row r="25" spans="2:11" x14ac:dyDescent="0.3">
      <c r="B25" s="6" t="s">
        <v>658</v>
      </c>
      <c r="C25" s="6" t="s">
        <v>659</v>
      </c>
      <c r="D25" s="6" t="s">
        <v>4452</v>
      </c>
      <c r="E25" s="9" t="s">
        <v>1580</v>
      </c>
      <c r="F25" s="9" t="s">
        <v>1580</v>
      </c>
      <c r="G25" s="9" t="s">
        <v>1580</v>
      </c>
      <c r="H25" s="9" t="s">
        <v>1580</v>
      </c>
      <c r="I25" s="9" t="s">
        <v>1580</v>
      </c>
      <c r="J25" s="9" t="s">
        <v>1580</v>
      </c>
      <c r="K25" s="9" t="s">
        <v>1580</v>
      </c>
    </row>
    <row r="26" spans="2:11" x14ac:dyDescent="0.3">
      <c r="B26" s="6" t="s">
        <v>660</v>
      </c>
      <c r="C26" s="6" t="s">
        <v>661</v>
      </c>
      <c r="D26" s="6" t="s">
        <v>1621</v>
      </c>
      <c r="E26" s="9" t="s">
        <v>1580</v>
      </c>
      <c r="F26" s="9" t="s">
        <v>1580</v>
      </c>
      <c r="G26" s="9" t="s">
        <v>1580</v>
      </c>
      <c r="H26" s="9" t="s">
        <v>1580</v>
      </c>
      <c r="I26" s="9" t="s">
        <v>1580</v>
      </c>
      <c r="J26" s="9" t="s">
        <v>1580</v>
      </c>
      <c r="K26" s="9" t="s">
        <v>1580</v>
      </c>
    </row>
    <row r="27" spans="2:11" x14ac:dyDescent="0.3">
      <c r="B27" s="6" t="s">
        <v>660</v>
      </c>
      <c r="C27" s="6" t="s">
        <v>661</v>
      </c>
      <c r="D27" s="6" t="s">
        <v>4452</v>
      </c>
      <c r="E27" s="9" t="s">
        <v>1580</v>
      </c>
      <c r="F27" s="9" t="s">
        <v>1580</v>
      </c>
      <c r="G27" s="9" t="s">
        <v>1580</v>
      </c>
      <c r="H27" s="9" t="s">
        <v>1580</v>
      </c>
      <c r="I27" s="9" t="s">
        <v>1580</v>
      </c>
      <c r="J27" s="9" t="s">
        <v>1580</v>
      </c>
      <c r="K27" s="9" t="s">
        <v>1580</v>
      </c>
    </row>
    <row r="28" spans="2:11" x14ac:dyDescent="0.3">
      <c r="B28" s="6" t="s">
        <v>662</v>
      </c>
      <c r="C28" s="6" t="s">
        <v>663</v>
      </c>
      <c r="D28" s="6" t="s">
        <v>1621</v>
      </c>
      <c r="E28" s="9" t="s">
        <v>1580</v>
      </c>
      <c r="F28" s="9" t="s">
        <v>1580</v>
      </c>
      <c r="G28" s="9" t="s">
        <v>1580</v>
      </c>
      <c r="H28" s="9" t="s">
        <v>1580</v>
      </c>
      <c r="I28" s="9" t="s">
        <v>1580</v>
      </c>
      <c r="J28" s="9" t="s">
        <v>1580</v>
      </c>
      <c r="K28" s="9" t="s">
        <v>1587</v>
      </c>
    </row>
    <row r="29" spans="2:11" x14ac:dyDescent="0.3">
      <c r="B29" s="6" t="s">
        <v>662</v>
      </c>
      <c r="C29" s="6" t="s">
        <v>663</v>
      </c>
      <c r="D29" s="6" t="s">
        <v>4452</v>
      </c>
      <c r="E29" s="9" t="s">
        <v>1580</v>
      </c>
      <c r="F29" s="9" t="s">
        <v>1580</v>
      </c>
      <c r="G29" s="9" t="s">
        <v>1580</v>
      </c>
      <c r="H29" s="9" t="s">
        <v>1580</v>
      </c>
      <c r="I29" s="9" t="s">
        <v>1580</v>
      </c>
      <c r="J29" s="9" t="s">
        <v>1580</v>
      </c>
      <c r="K29" s="9" t="s">
        <v>1580</v>
      </c>
    </row>
    <row r="30" spans="2:11" x14ac:dyDescent="0.3">
      <c r="B30"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4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1-000000000000}">
  <dimension ref="A1:I9"/>
  <sheetViews>
    <sheetView workbookViewId="0"/>
  </sheetViews>
  <sheetFormatPr baseColWidth="10" defaultRowHeight="14.4" x14ac:dyDescent="0.3"/>
  <cols>
    <col min="2" max="2" width="9.6640625" customWidth="1"/>
    <col min="3" max="3" width="44.441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KCHK-D'!A1", "Zurück")</f>
        <v>Zurück</v>
      </c>
    </row>
    <row r="3" spans="1:9" x14ac:dyDescent="0.3">
      <c r="B3" s="7" t="s">
        <v>6877</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40</v>
      </c>
      <c r="C6" s="23"/>
      <c r="D6" s="29"/>
      <c r="E6" s="29"/>
      <c r="F6" s="29"/>
      <c r="G6" s="29"/>
      <c r="H6" s="29"/>
      <c r="I6" s="29"/>
    </row>
    <row r="7" spans="1:9" x14ac:dyDescent="0.3">
      <c r="B7" s="6" t="s">
        <v>109</v>
      </c>
      <c r="C7" s="6" t="s">
        <v>42</v>
      </c>
      <c r="D7" s="9" t="s">
        <v>1597</v>
      </c>
      <c r="E7" s="9" t="s">
        <v>1579</v>
      </c>
      <c r="F7" s="9" t="s">
        <v>1580</v>
      </c>
      <c r="G7" s="9" t="s">
        <v>1600</v>
      </c>
      <c r="H7" s="9" t="s">
        <v>1579</v>
      </c>
      <c r="I7" s="9" t="s">
        <v>1580</v>
      </c>
    </row>
    <row r="8" spans="1:9" x14ac:dyDescent="0.3">
      <c r="B8" s="6" t="s">
        <v>110</v>
      </c>
      <c r="C8" s="6" t="s">
        <v>46</v>
      </c>
      <c r="D8" s="9" t="s">
        <v>1580</v>
      </c>
      <c r="E8" s="9" t="s">
        <v>1580</v>
      </c>
      <c r="F8" s="9" t="s">
        <v>1580</v>
      </c>
      <c r="G8" s="9" t="s">
        <v>1580</v>
      </c>
      <c r="H8" s="9" t="s">
        <v>1580</v>
      </c>
      <c r="I8" s="9" t="s">
        <v>1580</v>
      </c>
    </row>
    <row r="9" spans="1:9" x14ac:dyDescent="0.3">
      <c r="B9" s="6" t="s">
        <v>111</v>
      </c>
      <c r="C9" s="6" t="s">
        <v>50</v>
      </c>
      <c r="D9" s="9" t="s">
        <v>1586</v>
      </c>
      <c r="E9" s="9" t="s">
        <v>1580</v>
      </c>
      <c r="F9" s="9" t="s">
        <v>1580</v>
      </c>
      <c r="G9" s="9" t="s">
        <v>1586</v>
      </c>
      <c r="H9" s="9" t="s">
        <v>1580</v>
      </c>
      <c r="I9" s="9" t="s">
        <v>1580</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4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1-000000000000}">
  <dimension ref="A1:G6"/>
  <sheetViews>
    <sheetView workbookViewId="0"/>
  </sheetViews>
  <sheetFormatPr baseColWidth="10" defaultRowHeight="14.4" x14ac:dyDescent="0.3"/>
  <cols>
    <col min="2" max="2" width="97.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KCHK-D'!A1", "Zurück")</f>
        <v>Zurück</v>
      </c>
    </row>
    <row r="3" spans="1:7" x14ac:dyDescent="0.3">
      <c r="B3" s="7" t="s">
        <v>6949</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1871</v>
      </c>
      <c r="C6" s="5" t="s">
        <v>1580</v>
      </c>
      <c r="D6" s="5" t="s">
        <v>1580</v>
      </c>
      <c r="E6" s="5" t="s">
        <v>1680</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4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1-000000000000}">
  <dimension ref="A1:E10"/>
  <sheetViews>
    <sheetView workbookViewId="0"/>
  </sheetViews>
  <sheetFormatPr baseColWidth="10" defaultRowHeight="14.4" x14ac:dyDescent="0.3"/>
  <cols>
    <col min="2" max="2" width="9.6640625" customWidth="1"/>
    <col min="3" max="3" width="44.4414062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KCHK-D'!A1", "Zurück")</f>
        <v>Zurück</v>
      </c>
    </row>
    <row r="3" spans="1:5" x14ac:dyDescent="0.3">
      <c r="B3" s="7" t="s">
        <v>114</v>
      </c>
    </row>
    <row r="4" spans="1:5" x14ac:dyDescent="0.3">
      <c r="B4" s="25" t="s">
        <v>35</v>
      </c>
      <c r="C4" s="25" t="s">
        <v>36</v>
      </c>
      <c r="D4" s="21" t="s">
        <v>37</v>
      </c>
      <c r="E4" s="25" t="s">
        <v>37</v>
      </c>
    </row>
    <row r="5" spans="1:5" x14ac:dyDescent="0.3">
      <c r="B5" s="22"/>
      <c r="C5" s="22"/>
      <c r="D5" s="8" t="s">
        <v>38</v>
      </c>
      <c r="E5" s="8" t="s">
        <v>39</v>
      </c>
    </row>
    <row r="6" spans="1:5" x14ac:dyDescent="0.3">
      <c r="B6" s="23" t="s">
        <v>40</v>
      </c>
      <c r="C6" s="23"/>
      <c r="D6" s="29"/>
      <c r="E6" s="29"/>
    </row>
    <row r="7" spans="1:5" ht="25.2" x14ac:dyDescent="0.3">
      <c r="B7" s="6" t="s">
        <v>109</v>
      </c>
      <c r="C7" s="6" t="s">
        <v>42</v>
      </c>
      <c r="D7" s="9" t="s">
        <v>102</v>
      </c>
      <c r="E7" s="9" t="s">
        <v>103</v>
      </c>
    </row>
    <row r="8" spans="1:5" ht="25.2" x14ac:dyDescent="0.3">
      <c r="B8" s="6" t="s">
        <v>110</v>
      </c>
      <c r="C8" s="6" t="s">
        <v>46</v>
      </c>
      <c r="D8" s="9" t="s">
        <v>51</v>
      </c>
      <c r="E8" s="9" t="s">
        <v>51</v>
      </c>
    </row>
    <row r="9" spans="1:5" ht="25.2" x14ac:dyDescent="0.3">
      <c r="B9" s="6" t="s">
        <v>111</v>
      </c>
      <c r="C9" s="6" t="s">
        <v>50</v>
      </c>
      <c r="D9" s="9" t="s">
        <v>82</v>
      </c>
      <c r="E9" s="9" t="s">
        <v>83</v>
      </c>
    </row>
    <row r="10" spans="1:5" ht="25.2" x14ac:dyDescent="0.3">
      <c r="B10" s="10" t="s">
        <v>52</v>
      </c>
      <c r="C10" s="10"/>
      <c r="D10" s="11" t="s">
        <v>112</v>
      </c>
      <c r="E10" s="11" t="s">
        <v>113</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4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1-000000000000}">
  <dimension ref="A1:G10"/>
  <sheetViews>
    <sheetView workbookViewId="0"/>
  </sheetViews>
  <sheetFormatPr baseColWidth="10" defaultRowHeight="14.4" x14ac:dyDescent="0.3"/>
  <cols>
    <col min="2" max="2" width="9.6640625" customWidth="1"/>
    <col min="3" max="3" width="44.4414062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KCHK-D'!A1", "Zurück")</f>
        <v>Zurück</v>
      </c>
    </row>
    <row r="3" spans="1:7" x14ac:dyDescent="0.3">
      <c r="B3" s="7" t="s">
        <v>976</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40</v>
      </c>
      <c r="C6" s="23"/>
      <c r="D6" s="29"/>
      <c r="E6" s="29"/>
      <c r="F6" s="29"/>
      <c r="G6" s="29"/>
    </row>
    <row r="7" spans="1:7" ht="25.2" x14ac:dyDescent="0.3">
      <c r="B7" s="6" t="s">
        <v>109</v>
      </c>
      <c r="C7" s="6" t="s">
        <v>42</v>
      </c>
      <c r="D7" s="9" t="s">
        <v>103</v>
      </c>
      <c r="E7" s="9" t="s">
        <v>102</v>
      </c>
      <c r="F7" s="9" t="s">
        <v>103</v>
      </c>
      <c r="G7" s="9" t="s">
        <v>103</v>
      </c>
    </row>
    <row r="8" spans="1:7" ht="25.2" x14ac:dyDescent="0.3">
      <c r="B8" s="6" t="s">
        <v>110</v>
      </c>
      <c r="C8" s="6" t="s">
        <v>46</v>
      </c>
      <c r="D8" s="9" t="s">
        <v>51</v>
      </c>
      <c r="E8" s="9" t="s">
        <v>51</v>
      </c>
      <c r="F8" s="9" t="s">
        <v>51</v>
      </c>
      <c r="G8" s="9" t="s">
        <v>51</v>
      </c>
    </row>
    <row r="9" spans="1:7" ht="25.2" x14ac:dyDescent="0.3">
      <c r="B9" s="6" t="s">
        <v>111</v>
      </c>
      <c r="C9" s="6" t="s">
        <v>50</v>
      </c>
      <c r="D9" s="9" t="s">
        <v>83</v>
      </c>
      <c r="E9" s="9" t="s">
        <v>82</v>
      </c>
      <c r="F9" s="9" t="s">
        <v>83</v>
      </c>
      <c r="G9" s="9" t="s">
        <v>83</v>
      </c>
    </row>
    <row r="10" spans="1:7" x14ac:dyDescent="0.3">
      <c r="B10" s="17" t="s">
        <v>968</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4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KCHK-D'!A1", "Zurück")</f>
        <v>Zurück</v>
      </c>
    </row>
  </sheetData>
  <pageMargins left="0.7" right="0.7" top="0.75" bottom="0.75" header="0.3" footer="0.3"/>
  <pageSetup paperSize="9" orientation="portrait" horizontalDpi="300" verticalDpi="300"/>
</worksheet>
</file>

<file path=xl/worksheets/sheet4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1-000000000000}">
  <dimension ref="A1:G9"/>
  <sheetViews>
    <sheetView workbookViewId="0"/>
  </sheetViews>
  <sheetFormatPr baseColWidth="10" defaultRowHeight="14.4" x14ac:dyDescent="0.3"/>
  <cols>
    <col min="2" max="2" width="9.6640625" customWidth="1"/>
    <col min="3" max="3" width="44.4414062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KCHK-D'!A1", "Zurück")</f>
        <v>Zurück</v>
      </c>
    </row>
    <row r="3" spans="1:7" x14ac:dyDescent="0.3">
      <c r="B3" s="7" t="s">
        <v>1604</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40</v>
      </c>
      <c r="C6" s="23"/>
      <c r="D6" s="29"/>
      <c r="E6" s="29"/>
      <c r="F6" s="29"/>
      <c r="G6" s="29"/>
    </row>
    <row r="7" spans="1:7" ht="25.2" x14ac:dyDescent="0.3">
      <c r="B7" s="6" t="s">
        <v>109</v>
      </c>
      <c r="C7" s="6" t="s">
        <v>42</v>
      </c>
      <c r="D7" s="9" t="s">
        <v>1597</v>
      </c>
      <c r="E7" s="9" t="s">
        <v>1056</v>
      </c>
      <c r="F7" s="9" t="s">
        <v>1393</v>
      </c>
      <c r="G7" s="9" t="s">
        <v>103</v>
      </c>
    </row>
    <row r="8" spans="1:7" ht="25.2" x14ac:dyDescent="0.3">
      <c r="B8" s="6" t="s">
        <v>110</v>
      </c>
      <c r="C8" s="6" t="s">
        <v>46</v>
      </c>
      <c r="D8" s="9" t="s">
        <v>1580</v>
      </c>
      <c r="E8" s="9" t="s">
        <v>51</v>
      </c>
      <c r="F8" s="9" t="s">
        <v>51</v>
      </c>
      <c r="G8" s="9" t="s">
        <v>51</v>
      </c>
    </row>
    <row r="9" spans="1:7" ht="25.2" x14ac:dyDescent="0.3">
      <c r="B9" s="6" t="s">
        <v>111</v>
      </c>
      <c r="C9" s="6" t="s">
        <v>50</v>
      </c>
      <c r="D9" s="9" t="s">
        <v>1586</v>
      </c>
      <c r="E9" s="9" t="s">
        <v>82</v>
      </c>
      <c r="F9" s="9" t="s">
        <v>83</v>
      </c>
      <c r="G9" s="9" t="s">
        <v>83</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4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KCHK-D'!A1", "Zurück")</f>
        <v>Zurück</v>
      </c>
    </row>
  </sheetData>
  <pageMargins left="0.7" right="0.7" top="0.75" bottom="0.75" header="0.3" footer="0.3"/>
  <pageSetup paperSize="9" orientation="portrait" horizontalDpi="300" verticalDpi="300"/>
</worksheet>
</file>

<file path=xl/worksheets/sheet4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1-000000000000}">
  <dimension ref="A1:F9"/>
  <sheetViews>
    <sheetView workbookViewId="0"/>
  </sheetViews>
  <sheetFormatPr baseColWidth="10" defaultRowHeight="14.4" x14ac:dyDescent="0.3"/>
  <cols>
    <col min="2" max="2" width="9.6640625" customWidth="1"/>
    <col min="3" max="3" width="44.4414062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KCHK-D'!A1", "Zurück")</f>
        <v>Zurück</v>
      </c>
    </row>
    <row r="3" spans="1:6" x14ac:dyDescent="0.3">
      <c r="B3" s="7" t="s">
        <v>2320</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40</v>
      </c>
      <c r="C6" s="23"/>
      <c r="D6" s="29"/>
      <c r="E6" s="29"/>
      <c r="F6" s="29"/>
    </row>
    <row r="7" spans="1:6" ht="25.2" x14ac:dyDescent="0.3">
      <c r="B7" s="6" t="s">
        <v>109</v>
      </c>
      <c r="C7" s="6" t="s">
        <v>42</v>
      </c>
      <c r="D7" s="9" t="s">
        <v>1597</v>
      </c>
      <c r="E7" s="9" t="s">
        <v>1393</v>
      </c>
      <c r="F7" s="9" t="s">
        <v>103</v>
      </c>
    </row>
    <row r="8" spans="1:6" ht="25.2" x14ac:dyDescent="0.3">
      <c r="B8" s="6" t="s">
        <v>110</v>
      </c>
      <c r="C8" s="6" t="s">
        <v>46</v>
      </c>
      <c r="D8" s="9" t="s">
        <v>1580</v>
      </c>
      <c r="E8" s="9" t="s">
        <v>51</v>
      </c>
      <c r="F8" s="9" t="s">
        <v>51</v>
      </c>
    </row>
    <row r="9" spans="1:6" ht="25.2" x14ac:dyDescent="0.3">
      <c r="B9" s="6" t="s">
        <v>111</v>
      </c>
      <c r="C9" s="6" t="s">
        <v>50</v>
      </c>
      <c r="D9" s="9" t="s">
        <v>1586</v>
      </c>
      <c r="E9" s="9" t="s">
        <v>83</v>
      </c>
      <c r="F9" s="9" t="s">
        <v>83</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4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KCHK-D'!A1", "Zurück")</f>
        <v>Zurück</v>
      </c>
    </row>
  </sheetData>
  <pageMargins left="0.7" right="0.7" top="0.75" bottom="0.75" header="0.3" footer="0.3"/>
  <pageSetup paperSize="9" orientation="portrait" horizontalDpi="300" verticalDpi="300"/>
</worksheet>
</file>

<file path=xl/worksheets/sheet4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1-000000000000}">
  <dimension ref="A1:E9"/>
  <sheetViews>
    <sheetView workbookViewId="0"/>
  </sheetViews>
  <sheetFormatPr baseColWidth="10" defaultRowHeight="14.4" x14ac:dyDescent="0.3"/>
  <cols>
    <col min="2" max="2" width="9.6640625" customWidth="1"/>
    <col min="3" max="3" width="44.4414062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KCHK-D'!A1", "Zurück")</f>
        <v>Zurück</v>
      </c>
    </row>
    <row r="3" spans="1:5" x14ac:dyDescent="0.3">
      <c r="B3" s="7" t="s">
        <v>2919</v>
      </c>
    </row>
    <row r="4" spans="1:5" x14ac:dyDescent="0.3">
      <c r="B4" s="25" t="s">
        <v>35</v>
      </c>
      <c r="C4" s="25" t="s">
        <v>36</v>
      </c>
      <c r="D4" s="28" t="s">
        <v>1574</v>
      </c>
      <c r="E4" s="16" t="s">
        <v>1575</v>
      </c>
    </row>
    <row r="5" spans="1:5" x14ac:dyDescent="0.3">
      <c r="B5" s="22"/>
      <c r="C5" s="22"/>
      <c r="D5" s="27"/>
      <c r="E5" s="8" t="s">
        <v>2910</v>
      </c>
    </row>
    <row r="6" spans="1:5" x14ac:dyDescent="0.3">
      <c r="B6" s="23" t="s">
        <v>40</v>
      </c>
      <c r="C6" s="23"/>
      <c r="D6" s="29"/>
      <c r="E6" s="29"/>
    </row>
    <row r="7" spans="1:5" ht="25.2" x14ac:dyDescent="0.3">
      <c r="B7" s="6" t="s">
        <v>109</v>
      </c>
      <c r="C7" s="6" t="s">
        <v>42</v>
      </c>
      <c r="D7" s="9" t="s">
        <v>1597</v>
      </c>
      <c r="E7" s="9" t="s">
        <v>103</v>
      </c>
    </row>
    <row r="8" spans="1:5" ht="25.2" x14ac:dyDescent="0.3">
      <c r="B8" s="6" t="s">
        <v>110</v>
      </c>
      <c r="C8" s="6" t="s">
        <v>46</v>
      </c>
      <c r="D8" s="9" t="s">
        <v>1580</v>
      </c>
      <c r="E8" s="9" t="s">
        <v>51</v>
      </c>
    </row>
    <row r="9" spans="1:5" ht="25.2" x14ac:dyDescent="0.3">
      <c r="B9" s="6" t="s">
        <v>111</v>
      </c>
      <c r="C9" s="6" t="s">
        <v>50</v>
      </c>
      <c r="D9" s="9" t="s">
        <v>1586</v>
      </c>
      <c r="E9" s="9" t="s">
        <v>83</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20"/>
  <sheetViews>
    <sheetView workbookViewId="0"/>
  </sheetViews>
  <sheetFormatPr baseColWidth="10" defaultRowHeight="14.4" x14ac:dyDescent="0.3"/>
  <cols>
    <col min="2" max="2" width="9.6640625" customWidth="1"/>
    <col min="3" max="3" width="44.4414062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PCI'!A1", "Zurück")</f>
        <v>Zurück</v>
      </c>
    </row>
    <row r="3" spans="1:11" x14ac:dyDescent="0.3">
      <c r="B3" s="7" t="s">
        <v>4468</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168</v>
      </c>
      <c r="C7" s="6" t="s">
        <v>169</v>
      </c>
      <c r="D7" s="6" t="s">
        <v>1621</v>
      </c>
      <c r="E7" s="9" t="s">
        <v>1580</v>
      </c>
      <c r="F7" s="9" t="s">
        <v>1580</v>
      </c>
      <c r="G7" s="9" t="s">
        <v>1580</v>
      </c>
      <c r="H7" s="9" t="s">
        <v>1580</v>
      </c>
      <c r="I7" s="9" t="s">
        <v>1580</v>
      </c>
      <c r="J7" s="9" t="s">
        <v>1580</v>
      </c>
      <c r="K7" s="9" t="s">
        <v>1579</v>
      </c>
    </row>
    <row r="8" spans="1:11" x14ac:dyDescent="0.3">
      <c r="B8" s="6" t="s">
        <v>168</v>
      </c>
      <c r="C8" s="6" t="s">
        <v>169</v>
      </c>
      <c r="D8" s="6" t="s">
        <v>4452</v>
      </c>
      <c r="E8" s="9" t="s">
        <v>1580</v>
      </c>
      <c r="F8" s="9" t="s">
        <v>1580</v>
      </c>
      <c r="G8" s="9" t="s">
        <v>1580</v>
      </c>
      <c r="H8" s="9" t="s">
        <v>1580</v>
      </c>
      <c r="I8" s="9" t="s">
        <v>1580</v>
      </c>
      <c r="J8" s="9" t="s">
        <v>1580</v>
      </c>
      <c r="K8" s="9" t="s">
        <v>1580</v>
      </c>
    </row>
    <row r="9" spans="1:11" x14ac:dyDescent="0.3">
      <c r="B9" s="6" t="s">
        <v>172</v>
      </c>
      <c r="C9" s="6" t="s">
        <v>173</v>
      </c>
      <c r="D9" s="6" t="s">
        <v>1621</v>
      </c>
      <c r="E9" s="9" t="s">
        <v>1580</v>
      </c>
      <c r="F9" s="9" t="s">
        <v>1580</v>
      </c>
      <c r="G9" s="9" t="s">
        <v>1580</v>
      </c>
      <c r="H9" s="9" t="s">
        <v>1580</v>
      </c>
      <c r="I9" s="9" t="s">
        <v>1580</v>
      </c>
      <c r="J9" s="9" t="s">
        <v>1580</v>
      </c>
      <c r="K9" s="9" t="s">
        <v>1683</v>
      </c>
    </row>
    <row r="10" spans="1:11" x14ac:dyDescent="0.3">
      <c r="B10" s="6" t="s">
        <v>172</v>
      </c>
      <c r="C10" s="6" t="s">
        <v>173</v>
      </c>
      <c r="D10" s="6" t="s">
        <v>4452</v>
      </c>
      <c r="E10" s="9" t="s">
        <v>1580</v>
      </c>
      <c r="F10" s="9" t="s">
        <v>1580</v>
      </c>
      <c r="G10" s="9" t="s">
        <v>1580</v>
      </c>
      <c r="H10" s="9" t="s">
        <v>1580</v>
      </c>
      <c r="I10" s="9" t="s">
        <v>1580</v>
      </c>
      <c r="J10" s="9" t="s">
        <v>1580</v>
      </c>
      <c r="K10" s="9" t="s">
        <v>1580</v>
      </c>
    </row>
    <row r="11" spans="1:11" x14ac:dyDescent="0.3">
      <c r="B11" s="6" t="s">
        <v>176</v>
      </c>
      <c r="C11" s="6" t="s">
        <v>177</v>
      </c>
      <c r="D11" s="6" t="s">
        <v>1621</v>
      </c>
      <c r="E11" s="9" t="s">
        <v>1580</v>
      </c>
      <c r="F11" s="9" t="s">
        <v>1580</v>
      </c>
      <c r="G11" s="9" t="s">
        <v>1580</v>
      </c>
      <c r="H11" s="9" t="s">
        <v>1580</v>
      </c>
      <c r="I11" s="9" t="s">
        <v>1580</v>
      </c>
      <c r="J11" s="9" t="s">
        <v>1580</v>
      </c>
      <c r="K11" s="9" t="s">
        <v>1586</v>
      </c>
    </row>
    <row r="12" spans="1:11" x14ac:dyDescent="0.3">
      <c r="B12" s="6" t="s">
        <v>176</v>
      </c>
      <c r="C12" s="6" t="s">
        <v>177</v>
      </c>
      <c r="D12" s="6" t="s">
        <v>4452</v>
      </c>
      <c r="E12" s="9" t="s">
        <v>1580</v>
      </c>
      <c r="F12" s="9" t="s">
        <v>1580</v>
      </c>
      <c r="G12" s="9" t="s">
        <v>1580</v>
      </c>
      <c r="H12" s="9" t="s">
        <v>1580</v>
      </c>
      <c r="I12" s="9" t="s">
        <v>1580</v>
      </c>
      <c r="J12" s="9" t="s">
        <v>1580</v>
      </c>
      <c r="K12" s="9" t="s">
        <v>1580</v>
      </c>
    </row>
    <row r="13" spans="1:11" x14ac:dyDescent="0.3">
      <c r="B13" s="23" t="s">
        <v>40</v>
      </c>
      <c r="C13" s="23"/>
      <c r="D13" s="23"/>
      <c r="E13" s="29"/>
      <c r="F13" s="29"/>
      <c r="G13" s="29"/>
      <c r="H13" s="29"/>
      <c r="I13" s="29"/>
      <c r="J13" s="29"/>
      <c r="K13" s="29"/>
    </row>
    <row r="14" spans="1:11" x14ac:dyDescent="0.3">
      <c r="B14" s="6" t="s">
        <v>180</v>
      </c>
      <c r="C14" s="6" t="s">
        <v>42</v>
      </c>
      <c r="D14" s="6" t="s">
        <v>1621</v>
      </c>
      <c r="E14" s="9" t="s">
        <v>1580</v>
      </c>
      <c r="F14" s="9" t="s">
        <v>1580</v>
      </c>
      <c r="G14" s="9" t="s">
        <v>1580</v>
      </c>
      <c r="H14" s="9" t="s">
        <v>1580</v>
      </c>
      <c r="I14" s="9" t="s">
        <v>1580</v>
      </c>
      <c r="J14" s="9" t="s">
        <v>1580</v>
      </c>
      <c r="K14" s="9" t="s">
        <v>1582</v>
      </c>
    </row>
    <row r="15" spans="1:11" x14ac:dyDescent="0.3">
      <c r="B15" s="6" t="s">
        <v>180</v>
      </c>
      <c r="C15" s="6" t="s">
        <v>42</v>
      </c>
      <c r="D15" s="6" t="s">
        <v>4452</v>
      </c>
      <c r="E15" s="9" t="s">
        <v>1580</v>
      </c>
      <c r="F15" s="9" t="s">
        <v>1580</v>
      </c>
      <c r="G15" s="9" t="s">
        <v>1580</v>
      </c>
      <c r="H15" s="9" t="s">
        <v>1580</v>
      </c>
      <c r="I15" s="9" t="s">
        <v>1580</v>
      </c>
      <c r="J15" s="9" t="s">
        <v>1580</v>
      </c>
      <c r="K15" s="9" t="s">
        <v>1580</v>
      </c>
    </row>
    <row r="16" spans="1:11" x14ac:dyDescent="0.3">
      <c r="B16" s="6" t="s">
        <v>183</v>
      </c>
      <c r="C16" s="6" t="s">
        <v>46</v>
      </c>
      <c r="D16" s="6" t="s">
        <v>1621</v>
      </c>
      <c r="E16" s="9" t="s">
        <v>1580</v>
      </c>
      <c r="F16" s="9" t="s">
        <v>1580</v>
      </c>
      <c r="G16" s="9" t="s">
        <v>1580</v>
      </c>
      <c r="H16" s="9" t="s">
        <v>1580</v>
      </c>
      <c r="I16" s="9" t="s">
        <v>1580</v>
      </c>
      <c r="J16" s="9" t="s">
        <v>1580</v>
      </c>
      <c r="K16" s="9" t="s">
        <v>1683</v>
      </c>
    </row>
    <row r="17" spans="2:11" x14ac:dyDescent="0.3">
      <c r="B17" s="6" t="s">
        <v>183</v>
      </c>
      <c r="C17" s="6" t="s">
        <v>46</v>
      </c>
      <c r="D17" s="6" t="s">
        <v>4452</v>
      </c>
      <c r="E17" s="9" t="s">
        <v>1580</v>
      </c>
      <c r="F17" s="9" t="s">
        <v>1580</v>
      </c>
      <c r="G17" s="9" t="s">
        <v>1580</v>
      </c>
      <c r="H17" s="9" t="s">
        <v>1580</v>
      </c>
      <c r="I17" s="9" t="s">
        <v>1580</v>
      </c>
      <c r="J17" s="9" t="s">
        <v>1580</v>
      </c>
      <c r="K17" s="9" t="s">
        <v>1580</v>
      </c>
    </row>
    <row r="18" spans="2:11" x14ac:dyDescent="0.3">
      <c r="B18" s="6" t="s">
        <v>186</v>
      </c>
      <c r="C18" s="6" t="s">
        <v>50</v>
      </c>
      <c r="D18" s="6" t="s">
        <v>1621</v>
      </c>
      <c r="E18" s="9" t="s">
        <v>1580</v>
      </c>
      <c r="F18" s="9" t="s">
        <v>1580</v>
      </c>
      <c r="G18" s="9" t="s">
        <v>1580</v>
      </c>
      <c r="H18" s="9" t="s">
        <v>1580</v>
      </c>
      <c r="I18" s="9" t="s">
        <v>1580</v>
      </c>
      <c r="J18" s="9" t="s">
        <v>1580</v>
      </c>
      <c r="K18" s="9" t="s">
        <v>1587</v>
      </c>
    </row>
    <row r="19" spans="2:11" x14ac:dyDescent="0.3">
      <c r="B19" s="6" t="s">
        <v>186</v>
      </c>
      <c r="C19" s="6" t="s">
        <v>50</v>
      </c>
      <c r="D19" s="6" t="s">
        <v>4452</v>
      </c>
      <c r="E19" s="9" t="s">
        <v>1580</v>
      </c>
      <c r="F19" s="9" t="s">
        <v>1580</v>
      </c>
      <c r="G19" s="9" t="s">
        <v>1580</v>
      </c>
      <c r="H19" s="9" t="s">
        <v>1580</v>
      </c>
      <c r="I19" s="9" t="s">
        <v>1580</v>
      </c>
      <c r="J19" s="9" t="s">
        <v>1580</v>
      </c>
      <c r="K19" s="9" t="s">
        <v>1580</v>
      </c>
    </row>
    <row r="20" spans="2:11" x14ac:dyDescent="0.3">
      <c r="B20" s="17" t="s">
        <v>968</v>
      </c>
    </row>
  </sheetData>
  <mergeCells count="6">
    <mergeCell ref="B13:K13"/>
    <mergeCell ref="B4:B5"/>
    <mergeCell ref="C4:C5"/>
    <mergeCell ref="D4:D5"/>
    <mergeCell ref="E4:K4"/>
    <mergeCell ref="B6:K6"/>
  </mergeCells>
  <pageMargins left="0.7" right="0.7" top="0.75" bottom="0.75" header="0.3" footer="0.3"/>
  <pageSetup paperSize="9" orientation="portrait" horizontalDpi="300" verticalDpi="300"/>
</worksheet>
</file>

<file path=xl/worksheets/sheet4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KCHK-D'!A1", "Zurück")</f>
        <v>Zurück</v>
      </c>
    </row>
  </sheetData>
  <pageMargins left="0.7" right="0.7" top="0.75" bottom="0.75" header="0.3" footer="0.3"/>
  <pageSetup paperSize="9" orientation="portrait" horizontalDpi="300" verticalDpi="300"/>
</worksheet>
</file>

<file path=xl/worksheets/sheet4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1-000000000000}">
  <dimension ref="A1:G9"/>
  <sheetViews>
    <sheetView workbookViewId="0"/>
  </sheetViews>
  <sheetFormatPr baseColWidth="10" defaultRowHeight="14.4" x14ac:dyDescent="0.3"/>
  <cols>
    <col min="2" max="2" width="9.6640625" customWidth="1"/>
    <col min="3" max="3" width="44.441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KCHK-D'!A1", "Zurück")</f>
        <v>Zurück</v>
      </c>
    </row>
    <row r="3" spans="1:7" x14ac:dyDescent="0.3">
      <c r="B3" s="7" t="s">
        <v>3299</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40</v>
      </c>
      <c r="C6" s="23"/>
      <c r="D6" s="29"/>
      <c r="E6" s="29"/>
      <c r="F6" s="29"/>
      <c r="G6" s="29"/>
    </row>
    <row r="7" spans="1:7" ht="25.2" x14ac:dyDescent="0.3">
      <c r="B7" s="6" t="s">
        <v>109</v>
      </c>
      <c r="C7" s="6" t="s">
        <v>42</v>
      </c>
      <c r="D7" s="9" t="s">
        <v>107</v>
      </c>
      <c r="E7" s="9" t="s">
        <v>87</v>
      </c>
      <c r="F7" s="9" t="s">
        <v>107</v>
      </c>
      <c r="G7" s="9" t="s">
        <v>87</v>
      </c>
    </row>
    <row r="8" spans="1:7" ht="25.2" x14ac:dyDescent="0.3">
      <c r="B8" s="6" t="s">
        <v>110</v>
      </c>
      <c r="C8" s="6" t="s">
        <v>46</v>
      </c>
      <c r="D8" s="9" t="s">
        <v>51</v>
      </c>
      <c r="E8" s="9" t="s">
        <v>51</v>
      </c>
      <c r="F8" s="9" t="s">
        <v>51</v>
      </c>
      <c r="G8" s="9" t="s">
        <v>51</v>
      </c>
    </row>
    <row r="9" spans="1:7" ht="25.2" x14ac:dyDescent="0.3">
      <c r="B9" s="6" t="s">
        <v>111</v>
      </c>
      <c r="C9" s="6" t="s">
        <v>50</v>
      </c>
      <c r="D9" s="9" t="s">
        <v>83</v>
      </c>
      <c r="E9" s="9" t="s">
        <v>51</v>
      </c>
      <c r="F9" s="9" t="s">
        <v>83</v>
      </c>
      <c r="G9" s="9" t="s">
        <v>51</v>
      </c>
    </row>
  </sheetData>
  <mergeCells count="5">
    <mergeCell ref="B4:B5"/>
    <mergeCell ref="C4:C5"/>
    <mergeCell ref="D4:E4"/>
    <mergeCell ref="F4:G4"/>
    <mergeCell ref="B6:G6"/>
  </mergeCells>
  <pageMargins left="0.7" right="0.7" top="0.75" bottom="0.75" header="0.3" footer="0.3"/>
  <pageSetup paperSize="9" orientation="portrait" horizontalDpi="300" verticalDpi="300"/>
</worksheet>
</file>

<file path=xl/worksheets/sheet4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1-000000000000}">
  <dimension ref="A1:K13"/>
  <sheetViews>
    <sheetView workbookViewId="0"/>
  </sheetViews>
  <sheetFormatPr baseColWidth="10" defaultRowHeight="14.4" x14ac:dyDescent="0.3"/>
  <cols>
    <col min="2" max="2" width="9.6640625" customWidth="1"/>
    <col min="3" max="3" width="44.4414062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KCHK-D'!A1", "Zurück")</f>
        <v>Zurück</v>
      </c>
    </row>
    <row r="3" spans="1:11" x14ac:dyDescent="0.3">
      <c r="B3" s="7" t="s">
        <v>4461</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40</v>
      </c>
      <c r="C6" s="23"/>
      <c r="D6" s="23"/>
      <c r="E6" s="29"/>
      <c r="F6" s="29"/>
      <c r="G6" s="29"/>
      <c r="H6" s="29"/>
      <c r="I6" s="29"/>
      <c r="J6" s="29"/>
      <c r="K6" s="29"/>
    </row>
    <row r="7" spans="1:11" x14ac:dyDescent="0.3">
      <c r="B7" s="6" t="s">
        <v>109</v>
      </c>
      <c r="C7" s="6" t="s">
        <v>42</v>
      </c>
      <c r="D7" s="6" t="s">
        <v>1621</v>
      </c>
      <c r="E7" s="9" t="s">
        <v>1580</v>
      </c>
      <c r="F7" s="9" t="s">
        <v>1580</v>
      </c>
      <c r="G7" s="9" t="s">
        <v>1580</v>
      </c>
      <c r="H7" s="9" t="s">
        <v>1580</v>
      </c>
      <c r="I7" s="9" t="s">
        <v>1580</v>
      </c>
      <c r="J7" s="9" t="s">
        <v>1580</v>
      </c>
      <c r="K7" s="9" t="s">
        <v>1580</v>
      </c>
    </row>
    <row r="8" spans="1:11" x14ac:dyDescent="0.3">
      <c r="B8" s="6" t="s">
        <v>109</v>
      </c>
      <c r="C8" s="6" t="s">
        <v>42</v>
      </c>
      <c r="D8" s="6" t="s">
        <v>4452</v>
      </c>
      <c r="E8" s="9" t="s">
        <v>1580</v>
      </c>
      <c r="F8" s="9" t="s">
        <v>1580</v>
      </c>
      <c r="G8" s="9" t="s">
        <v>1580</v>
      </c>
      <c r="H8" s="9" t="s">
        <v>1580</v>
      </c>
      <c r="I8" s="9" t="s">
        <v>1580</v>
      </c>
      <c r="J8" s="9" t="s">
        <v>1580</v>
      </c>
      <c r="K8" s="9" t="s">
        <v>1580</v>
      </c>
    </row>
    <row r="9" spans="1:11" x14ac:dyDescent="0.3">
      <c r="B9" s="6" t="s">
        <v>110</v>
      </c>
      <c r="C9" s="6" t="s">
        <v>46</v>
      </c>
      <c r="D9" s="6" t="s">
        <v>1621</v>
      </c>
      <c r="E9" s="9" t="s">
        <v>1580</v>
      </c>
      <c r="F9" s="9" t="s">
        <v>1580</v>
      </c>
      <c r="G9" s="9" t="s">
        <v>1580</v>
      </c>
      <c r="H9" s="9" t="s">
        <v>1580</v>
      </c>
      <c r="I9" s="9" t="s">
        <v>1580</v>
      </c>
      <c r="J9" s="9" t="s">
        <v>1580</v>
      </c>
      <c r="K9" s="9" t="s">
        <v>1580</v>
      </c>
    </row>
    <row r="10" spans="1:11" x14ac:dyDescent="0.3">
      <c r="B10" s="6" t="s">
        <v>110</v>
      </c>
      <c r="C10" s="6" t="s">
        <v>46</v>
      </c>
      <c r="D10" s="6" t="s">
        <v>4452</v>
      </c>
      <c r="E10" s="9" t="s">
        <v>1580</v>
      </c>
      <c r="F10" s="9" t="s">
        <v>1580</v>
      </c>
      <c r="G10" s="9" t="s">
        <v>1580</v>
      </c>
      <c r="H10" s="9" t="s">
        <v>1580</v>
      </c>
      <c r="I10" s="9" t="s">
        <v>1580</v>
      </c>
      <c r="J10" s="9" t="s">
        <v>1580</v>
      </c>
      <c r="K10" s="9" t="s">
        <v>1580</v>
      </c>
    </row>
    <row r="11" spans="1:11" x14ac:dyDescent="0.3">
      <c r="B11" s="6" t="s">
        <v>111</v>
      </c>
      <c r="C11" s="6" t="s">
        <v>50</v>
      </c>
      <c r="D11" s="6" t="s">
        <v>1621</v>
      </c>
      <c r="E11" s="9" t="s">
        <v>1580</v>
      </c>
      <c r="F11" s="9" t="s">
        <v>1580</v>
      </c>
      <c r="G11" s="9" t="s">
        <v>1580</v>
      </c>
      <c r="H11" s="9" t="s">
        <v>1580</v>
      </c>
      <c r="I11" s="9" t="s">
        <v>1580</v>
      </c>
      <c r="J11" s="9" t="s">
        <v>1580</v>
      </c>
      <c r="K11" s="9" t="s">
        <v>1580</v>
      </c>
    </row>
    <row r="12" spans="1:11" x14ac:dyDescent="0.3">
      <c r="B12" s="6" t="s">
        <v>111</v>
      </c>
      <c r="C12" s="6" t="s">
        <v>50</v>
      </c>
      <c r="D12" s="6" t="s">
        <v>4452</v>
      </c>
      <c r="E12" s="9" t="s">
        <v>1580</v>
      </c>
      <c r="F12" s="9" t="s">
        <v>1580</v>
      </c>
      <c r="G12" s="9" t="s">
        <v>1580</v>
      </c>
      <c r="H12" s="9" t="s">
        <v>1580</v>
      </c>
      <c r="I12" s="9" t="s">
        <v>1580</v>
      </c>
      <c r="J12" s="9" t="s">
        <v>1580</v>
      </c>
      <c r="K12" s="9" t="s">
        <v>1580</v>
      </c>
    </row>
    <row r="13" spans="1:11" x14ac:dyDescent="0.3">
      <c r="B13" s="17" t="s">
        <v>968</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4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1-000000000000}">
  <dimension ref="A1:C39"/>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HYPERLINK("#'KCHK-KC - K3_1_QI'!A1", "Qualitätsindikatoren: Übersicht über Auffälligkeiten und Qualitätssicherungsmaßnahmen gem. § 17 DeQS-RL")</f>
        <v>Qualitätsindikatoren: Übersicht über Auffälligkeiten und Qualitätssicherungsmaßnahmen gem. § 17 DeQS-RL</v>
      </c>
      <c r="C6" s="2" t="str">
        <f>HYPERLINK("#'KCHK-KC - K3_1_QI'!A1", "K3_1_QI")</f>
        <v>K3_1_QI</v>
      </c>
    </row>
    <row r="7" spans="1:3" x14ac:dyDescent="0.3">
      <c r="B7" s="2" t="str">
        <f>HYPERLINK("#'KCHK-KC - K3_1_AK'!A1", "Auffälligkeitskriterien: Übersicht über Auffälligkeiten und Qualitätssicherungsmaßnahmen gem. § 17 DeQS-RL")</f>
        <v>Auffälligkeitskriterien: Übersicht über Auffälligkeiten und Qualitätssicherungsmaßnahmen gem. § 17 DeQS-RL</v>
      </c>
      <c r="C7" s="2" t="str">
        <f>HYPERLINK("#'KCHK-KC - K3_1_AK'!A1", "K3_1_AK")</f>
        <v>K3_1_AK</v>
      </c>
    </row>
    <row r="8" spans="1:3" x14ac:dyDescent="0.3">
      <c r="B8" s="2" t="str">
        <f>HYPERLINK("#'KCHK-KC - K3_2_QI'!A1", "Qualitätsindikatoren: Auffälligkeiten und Bewertungen nach Abschluss des Stellungnahmeverfahrens (AJ 2024)")</f>
        <v>Qualitätsindikatoren: Auffälligkeiten und Bewertungen nach Abschluss des Stellungnahmeverfahrens (AJ 2024)</v>
      </c>
      <c r="C8" s="2" t="str">
        <f>HYPERLINK("#'KCHK-KC - K3_2_QI'!A1", "K3_2_QI")</f>
        <v>K3_2_QI</v>
      </c>
    </row>
    <row r="9" spans="1:3" x14ac:dyDescent="0.3">
      <c r="B9" s="2" t="str">
        <f>HYPERLINK("#'KCHK-KC - K3_2_AK'!A1", "Auffälligkeitskriterien: Auffälligkeiten und Bewertungen nach Abschluss des Stellungnahmeverfahrens (AJ 2024)")</f>
        <v>Auffälligkeitskriterien: Auffälligkeiten und Bewertungen nach Abschluss des Stellungnahmeverfahrens (AJ 2024)</v>
      </c>
      <c r="C9" s="2" t="str">
        <f>HYPERLINK("#'KCHK-KC - K3_2_AK'!A1", "K3_2_AK")</f>
        <v>K3_2_AK</v>
      </c>
    </row>
    <row r="10" spans="1:3" x14ac:dyDescent="0.3">
      <c r="B10" s="2" t="str">
        <f>HYPERLINK("#'KCHK-KC - K3_3_QI'!A1", "Qualitätsindikatoren: Wiederholte Auffälligkeiten (AJ 2024 und Vorjahre)")</f>
        <v>Qualitätsindikatoren: Wiederholte Auffälligkeiten (AJ 2024 und Vorjahre)</v>
      </c>
      <c r="C10" s="2" t="str">
        <f>HYPERLINK("#'KCHK-KC - K3_3_QI'!A1", "K3_3_QI")</f>
        <v>K3_3_QI</v>
      </c>
    </row>
    <row r="11" spans="1:3" x14ac:dyDescent="0.3">
      <c r="B11" s="2" t="str">
        <f>HYPERLINK("#'KCHK-KC - K3_3_AK'!A1", "Auffälligkeitskriterien: Wiederholte Auffälligkeiten (AJ 2024 und Vorjahre)")</f>
        <v>Auffälligkeitskriterien: Wiederholte Auffälligkeiten (AJ 2024 und Vorjahre)</v>
      </c>
      <c r="C11" s="2" t="str">
        <f>HYPERLINK("#'KCHK-KC - K3_3_AK'!A1", "K3_3_AK")</f>
        <v>K3_3_AK</v>
      </c>
    </row>
    <row r="12" spans="1:3" x14ac:dyDescent="0.3">
      <c r="B12" s="2" t="str">
        <f>HYPERLINK("#'KCHK-KC - K3_4_QI'!A1", "Qualitätsindikatoren: Mehrfache Auffälligkeiten bei Leistungserbringern (AJ 2024)")</f>
        <v>Qualitätsindikatoren: Mehrfache Auffälligkeiten bei Leistungserbringern (AJ 2024)</v>
      </c>
      <c r="C12" s="2" t="str">
        <f>HYPERLINK("#'KCHK-KC - K3_4_QI'!A1", "K3_4_QI")</f>
        <v>K3_4_QI</v>
      </c>
    </row>
    <row r="13" spans="1:3" x14ac:dyDescent="0.3">
      <c r="B13" s="2" t="str">
        <f>HYPERLINK("#'KCHK-KC - K3_4_AK'!A1", "Auffälligkeitskriterien: Mehrfache Auffälligkeiten bei Leistungserbringern (AJ 2024)")</f>
        <v>Auffälligkeitskriterien: Mehrfache Auffälligkeiten bei Leistungserbringern (AJ 2024)</v>
      </c>
      <c r="C13" s="2" t="str">
        <f>HYPERLINK("#'KCHK-KC - K3_4_AK'!A1", "K3_4_AK")</f>
        <v>K3_4_AK</v>
      </c>
    </row>
    <row r="14" spans="1:3" x14ac:dyDescent="0.3">
      <c r="B14" s="2" t="str">
        <f>HYPERLINK("#'KCHK-KC - K3_5_QI'!A1", "Auffälligkeiten und Stellungnahmeverfahren nach Fallzahl pro Qualitätsindikator (AJ 2024)")</f>
        <v>Auffälligkeiten und Stellungnahmeverfahren nach Fallzahl pro Qualitätsindikator (AJ 2024)</v>
      </c>
      <c r="C14" s="2" t="str">
        <f>HYPERLINK("#'KCHK-KC - K3_5_QI'!A1", "K3_5_QI")</f>
        <v>K3_5_QI</v>
      </c>
    </row>
    <row r="15" spans="1:3" x14ac:dyDescent="0.3">
      <c r="B15" s="2" t="str">
        <f>HYPERLINK("#'KCHK-KC - A_1_QI'!A1", "Qualitätsindikatoren: Art der Auffälligkeit (AJ 2024)")</f>
        <v>Qualitätsindikatoren: Art der Auffälligkeit (AJ 2024)</v>
      </c>
      <c r="C15" s="2" t="str">
        <f>HYPERLINK("#'KCHK-KC - A_1_QI'!A1", "A_1_QI")</f>
        <v>A_1_QI</v>
      </c>
    </row>
    <row r="16" spans="1:3" x14ac:dyDescent="0.3">
      <c r="B16" s="2" t="str">
        <f>HYPERLINK("#'KCHK-KC - A_1_AK'!A1", "Auffälligkeitskriterien: Art der Auffälligkeit (AJ 2024)")</f>
        <v>Auffälligkeitskriterien: Art der Auffälligkeit (AJ 2024)</v>
      </c>
      <c r="C16" s="2" t="str">
        <f>HYPERLINK("#'KCHK-KC - A_1_AK'!A1", "A_1_AK")</f>
        <v>A_1_AK</v>
      </c>
    </row>
    <row r="17" spans="2:3" x14ac:dyDescent="0.3">
      <c r="B17" s="2" t="str">
        <f>HYPERLINK("#'KCHK-KC - A_2_QI_a'!A1", "Qualitätsindikatoren: Stellungnahmeverfahren (AJ 2024)")</f>
        <v>Qualitätsindikatoren: Stellungnahmeverfahren (AJ 2024)</v>
      </c>
      <c r="C17" s="2" t="str">
        <f>HYPERLINK("#'KCHK-KC - A_2_QI_a'!A1", "A_2_QI_a")</f>
        <v>A_2_QI_a</v>
      </c>
    </row>
    <row r="18" spans="2:3" x14ac:dyDescent="0.3">
      <c r="B18" s="2" t="str">
        <f>HYPERLINK("#'KCHK-KC - A_2_AK_a'!A1", "Auffälligkeitskriterien: Stellungnahmeverfahren (AJ 2024)")</f>
        <v>Auffälligkeitskriterien: Stellungnahmeverfahren (AJ 2024)</v>
      </c>
      <c r="C18" s="2" t="str">
        <f>HYPERLINK("#'KCHK-KC - A_2_AK_a'!A1", "A_2_AK_a")</f>
        <v>A_2_AK_a</v>
      </c>
    </row>
    <row r="19" spans="2:3" x14ac:dyDescent="0.3">
      <c r="B19" s="2" t="str">
        <f>HYPERLINK("#'KCHK-KC - A_2_QI_b'!A1", "Qualitätsindikatoren: Freitextkommentare zur Nicht-Einleitung von Stellungnahmeverfahren (AJ 2024)")</f>
        <v>Qualitätsindikatoren: Freitextkommentare zur Nicht-Einleitung von Stellungnahmeverfahren (AJ 2024)</v>
      </c>
      <c r="C19" s="2" t="str">
        <f>HYPERLINK("#'KCHK-KC - A_2_QI_b'!A1", "A_2_QI_b")</f>
        <v>A_2_QI_b</v>
      </c>
    </row>
    <row r="20" spans="2:3" x14ac:dyDescent="0.3">
      <c r="B20" s="2" t="str">
        <f>HYPERLINK("#'KCHK-KC - A_2_AK_b'!A1", "Auffälligkeitskriterien: Freitextkommentare zur Nicht-Einleitung von Stellungnahmeverfahren (AJ 2024)")</f>
        <v>Auffälligkeitskriterien: Freitextkommentare zur Nicht-Einleitung von Stellungnahmeverfahren (AJ 2024)</v>
      </c>
      <c r="C20" s="2" t="str">
        <f>HYPERLINK("#'KCHK-KC - A_2_AK_b'!A1", "A_2_AK_b")</f>
        <v>A_2_AK_b</v>
      </c>
    </row>
    <row r="21" spans="2:3" x14ac:dyDescent="0.3">
      <c r="B21" s="2" t="str">
        <f>HYPERLINK("#'KCHK-KC - A_3_AK_a'!A1", "Auffälligkeitskriterien: Bewertung der qualitativ auffälligen Ergebnisse (AJ 2024)")</f>
        <v>Auffälligkeitskriterien: Bewertung der qualitativ auffälligen Ergebnisse (AJ 2024)</v>
      </c>
      <c r="C21" s="2" t="str">
        <f>HYPERLINK("#'KCHK-KC - A_3_AK_a'!A1", "A_3_AK_a")</f>
        <v>A_3_AK_a</v>
      </c>
    </row>
    <row r="22" spans="2:3" x14ac:dyDescent="0.3">
      <c r="B22" s="2" t="str">
        <f>HYPERLINK("#'KCHK-KC - A_3_AK_b'!A1", "Auffälligkeitskriterien: Freitextkommentare zur Bewertung der qualitativ auffälligen Ergebnisse (AJ 2024)")</f>
        <v>Auffälligkeitskriterien: Freitextkommentare zur Bewertung der qualitativ auffälligen Ergebnisse (AJ 2024)</v>
      </c>
      <c r="C22" s="2" t="str">
        <f>HYPERLINK("#'KCHK-KC - A_3_AK_b'!A1", "A_3_AK_b")</f>
        <v>A_3_AK_b</v>
      </c>
    </row>
    <row r="23" spans="2:3" x14ac:dyDescent="0.3">
      <c r="B23" s="2" t="str">
        <f>HYPERLINK("#'KCHK-KC - A_4_QI_a'!A1", "Qualitätsindikatoren: Bewertung der qualitativ auffälligen Ergebnisse (AJ 2024)")</f>
        <v>Qualitätsindikatoren: Bewertung der qualitativ auffälligen Ergebnisse (AJ 2024)</v>
      </c>
      <c r="C23" s="2" t="str">
        <f>HYPERLINK("#'KCHK-KC - A_4_QI_a'!A1", "A_4_QI_a")</f>
        <v>A_4_QI_a</v>
      </c>
    </row>
    <row r="24" spans="2:3" x14ac:dyDescent="0.3">
      <c r="B24" s="2" t="str">
        <f>HYPERLINK("#'KCHK-KC - A_4_QI_b'!A1", "Qualitätsindikatoren: Freitextkommentare zur Bewertung der qualitativ auffälligen Ergebnisse (AJ 2024)")</f>
        <v>Qualitätsindikatoren: Freitextkommentare zur Bewertung der qualitativ auffälligen Ergebnisse (AJ 2024)</v>
      </c>
      <c r="C24" s="2" t="str">
        <f>HYPERLINK("#'KCHK-KC - A_4_QI_b'!A1", "A_4_QI_b")</f>
        <v>A_4_QI_b</v>
      </c>
    </row>
    <row r="25" spans="2:3" x14ac:dyDescent="0.3">
      <c r="B25" s="2" t="str">
        <f>HYPERLINK("#'KCHK-KC - A_5_AK_a'!A1", "Auffälligkeitskriterien: Bewertung der qualitativ unauffälligen Ergebnisse (AJ 2024)")</f>
        <v>Auffälligkeitskriterien: Bewertung der qualitativ unauffälligen Ergebnisse (AJ 2024)</v>
      </c>
      <c r="C25" s="2" t="str">
        <f>HYPERLINK("#'KCHK-KC - A_5_AK_a'!A1", "A_5_AK_a")</f>
        <v>A_5_AK_a</v>
      </c>
    </row>
    <row r="26" spans="2:3" x14ac:dyDescent="0.3">
      <c r="B26" s="2" t="str">
        <f>HYPERLINK("#'KCHK-KC - A_5_AK_b'!A1", "Auffälligkeitskriterien: Freitextkommentare zur Bewertung der qualitativ unauffälligen Ergebnisse (AJ 2024)")</f>
        <v>Auffälligkeitskriterien: Freitextkommentare zur Bewertung der qualitativ unauffälligen Ergebnisse (AJ 2024)</v>
      </c>
      <c r="C26" s="2" t="str">
        <f>HYPERLINK("#'KCHK-KC - A_5_AK_b'!A1", "A_5_AK_b")</f>
        <v>A_5_AK_b</v>
      </c>
    </row>
    <row r="27" spans="2:3" x14ac:dyDescent="0.3">
      <c r="B27" s="2" t="str">
        <f>HYPERLINK("#'KCHK-KC - A_6_QI_a'!A1", "Qualitätsindikatoren: Bewertung der qualitativ unauffälligen Ergebnisse (AJ 2024)")</f>
        <v>Qualitätsindikatoren: Bewertung der qualitativ unauffälligen Ergebnisse (AJ 2024)</v>
      </c>
      <c r="C27" s="2" t="str">
        <f>HYPERLINK("#'KCHK-KC - A_6_QI_a'!A1", "A_6_QI_a")</f>
        <v>A_6_QI_a</v>
      </c>
    </row>
    <row r="28" spans="2:3" x14ac:dyDescent="0.3">
      <c r="B28" s="2" t="str">
        <f>HYPERLINK("#'KCHK-KC - A_6_QI_b'!A1", "Qualitätsindikatoren: Freitextkommentare zur Bewertung der qualitativ unauffälligen Ergebnisse (AJ 2024)")</f>
        <v>Qualitätsindikatoren: Freitextkommentare zur Bewertung der qualitativ unauffälligen Ergebnisse (AJ 2024)</v>
      </c>
      <c r="C28" s="2" t="str">
        <f>HYPERLINK("#'KCHK-KC - A_6_QI_b'!A1", "A_6_QI_b")</f>
        <v>A_6_QI_b</v>
      </c>
    </row>
    <row r="29" spans="2:3" x14ac:dyDescent="0.3">
      <c r="B29" s="2" t="str">
        <f>HYPERLINK("#'KCHK-KC - A_7_AK_a'!A1", "Auffälligkeitskriterien: Bewertung der  Ergebnisse als Sonstiges (AJ 2024)")</f>
        <v>Auffälligkeitskriterien: Bewertung der  Ergebnisse als Sonstiges (AJ 2024)</v>
      </c>
      <c r="C29" s="2" t="str">
        <f>HYPERLINK("#'KCHK-KC - A_7_AK_a'!A1", "A_7_AK_a")</f>
        <v>A_7_AK_a</v>
      </c>
    </row>
    <row r="30" spans="2:3" x14ac:dyDescent="0.3">
      <c r="B30" s="2" t="str">
        <f>HYPERLINK("#'KCHK-KC - A_7_AK_b'!A1", "Auffälligkeitskriterien: Freitextkommentare zur Bewertung der Ergebnisse als Sonstiges (AJ 2024)")</f>
        <v>Auffälligkeitskriterien: Freitextkommentare zur Bewertung der Ergebnisse als Sonstiges (AJ 2024)</v>
      </c>
      <c r="C30" s="2" t="str">
        <f>HYPERLINK("#'KCHK-KC - A_7_AK_b'!A1", "A_7_AK_b")</f>
        <v>A_7_AK_b</v>
      </c>
    </row>
    <row r="31" spans="2:3" x14ac:dyDescent="0.3">
      <c r="B31" s="2" t="str">
        <f>HYPERLINK("#'KCHK-KC - A_8_QI_a'!A1", "Qualitätsindikatoren: Bewertung der Ergebnisse als Dokumentationsfehler oder Sonstiges (AJ 2024)")</f>
        <v>Qualitätsindikatoren: Bewertung der Ergebnisse als Dokumentationsfehler oder Sonstiges (AJ 2024)</v>
      </c>
      <c r="C31" s="2" t="str">
        <f>HYPERLINK("#'KCHK-KC - A_8_QI_a'!A1", "A_8_QI_a")</f>
        <v>A_8_QI_a</v>
      </c>
    </row>
    <row r="32" spans="2:3" x14ac:dyDescent="0.3">
      <c r="B32" s="2" t="str">
        <f>HYPERLINK("#'KCHK-KC - A_8_QI_b'!A1", "Qualitätsindikatoren: Freitextkommentare zur Bewertung der Ergebnisse als Dokumentationsfehler oder Sonstiges (AJ 2024)")</f>
        <v>Qualitätsindikatoren: Freitextkommentare zur Bewertung der Ergebnisse als Dokumentationsfehler oder Sonstiges (AJ 2024)</v>
      </c>
      <c r="C32" s="2" t="str">
        <f>HYPERLINK("#'KCHK-KC - A_8_QI_b'!A1", "A_8_QI_b")</f>
        <v>A_8_QI_b</v>
      </c>
    </row>
    <row r="33" spans="2:3" x14ac:dyDescent="0.3">
      <c r="B33" s="2" t="str">
        <f>HYPERLINK("#'KCHK-KC - A_9_QI'!A1", "Qualitätsindikatoren: Initiierung Maßnahmenstufe 1 und 2 (AJ 2024)")</f>
        <v>Qualitätsindikatoren: Initiierung Maßnahmenstufe 1 und 2 (AJ 2024)</v>
      </c>
      <c r="C33" s="2" t="str">
        <f>HYPERLINK("#'KCHK-KC - A_9_QI'!A1", "A_9_QI")</f>
        <v>A_9_QI</v>
      </c>
    </row>
    <row r="34" spans="2:3" x14ac:dyDescent="0.3">
      <c r="B34" s="2" t="str">
        <f>HYPERLINK("#'KCHK-KC - A_9_AK'!A1", "Auffälligkeitskriterien: Initiierung Maßnahmenstufe 1 und 2 (AJ 2024)")</f>
        <v>Auffälligkeitskriterien: Initiierung Maßnahmenstufe 1 und 2 (AJ 2024)</v>
      </c>
      <c r="C34" s="2" t="str">
        <f>HYPERLINK("#'KCHK-KC - A_9_AK'!A1", "A_9_AK")</f>
        <v>A_9_AK</v>
      </c>
    </row>
    <row r="35" spans="2:3" x14ac:dyDescent="0.3">
      <c r="B35" s="2" t="str">
        <f>HYPERLINK("#'KCHK-KC - A_11_QI_AK'!A1", "Qualitätsindikatoren und Auffälligkeitskriterien: Best Practice (AJ 2024)")</f>
        <v>Qualitätsindikatoren und Auffälligkeitskriterien: Best Practice (AJ 2024)</v>
      </c>
      <c r="C35" s="2" t="str">
        <f>HYPERLINK("#'KCHK-KC - A_11_QI_AK'!A1", "A_11_QI_AK")</f>
        <v>A_11_QI_AK</v>
      </c>
    </row>
    <row r="36" spans="2:3" x14ac:dyDescent="0.3">
      <c r="B36" s="2" t="str">
        <f>HYPERLINK("#'KCHK-KC - A_12_QI'!A1", "Darstellung des Verlaufs der Bewertung (AJ 2024)")</f>
        <v>Darstellung des Verlaufs der Bewertung (AJ 2024)</v>
      </c>
      <c r="C36" s="2" t="str">
        <f>HYPERLINK("#'KCHK-KC - A_12_QI'!A1", "A_12_QI")</f>
        <v>A_12_QI</v>
      </c>
    </row>
    <row r="37" spans="2:3" x14ac:dyDescent="0.3">
      <c r="B37" s="2" t="str">
        <f>HYPERLINK("#'KCHK-KC - A_13_QI'!A1", "Qualitätsindikatoren: Art der Maßnahme in Maßnahmenstufe 1 (AJ 2023 und 2024)")</f>
        <v>Qualitätsindikatoren: Art der Maßnahme in Maßnahmenstufe 1 (AJ 2023 und 2024)</v>
      </c>
      <c r="C37" s="2" t="str">
        <f>HYPERLINK("#'KCHK-KC - A_13_QI'!A1", "A_13_QI")</f>
        <v>A_13_QI</v>
      </c>
    </row>
    <row r="38" spans="2:3" x14ac:dyDescent="0.3">
      <c r="B38" s="2" t="str">
        <f>HYPERLINK("#'KCHK-KC - A_13_AK'!A1", "Auffälligkeitskriterien: Art der Maßnahme in Maßnahmenstufe 1 (AJ 2023 und 2024)")</f>
        <v>Auffälligkeitskriterien: Art der Maßnahme in Maßnahmenstufe 1 (AJ 2023 und 2024)</v>
      </c>
      <c r="C38" s="2" t="str">
        <f>HYPERLINK("#'KCHK-KC - A_13_AK'!A1", "A_13_AK")</f>
        <v>A_13_AK</v>
      </c>
    </row>
    <row r="39" spans="2:3" x14ac:dyDescent="0.3">
      <c r="B39" s="2" t="str">
        <f>HYPERLINK("#'KCHK-KC - A_14_QI_AK'!A1", "Qualitätsindikatoren und Auffälligkeitskriterien: Freitextkommentare zu Maßnahmenstufe 2 (AJ 2024)")</f>
        <v>Qualitätsindikatoren und Auffälligkeitskriterien: Freitextkommentare zu Maßnahmenstufe 2 (AJ 2024)</v>
      </c>
      <c r="C39" s="2" t="str">
        <f>HYPERLINK("#'KCHK-KC - A_14_QI_AK'!A1", "A_14_QI_AK")</f>
        <v>A_14_QI_AK</v>
      </c>
    </row>
  </sheetData>
  <pageMargins left="0.7" right="0.7" top="0.75" bottom="0.75" header="0.3" footer="0.3"/>
  <pageSetup paperSize="9" orientation="portrait" horizontalDpi="300" verticalDpi="300"/>
</worksheet>
</file>

<file path=xl/worksheets/sheet4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1-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KCHK-KC'!A1", "Zurück")</f>
        <v>Zurück</v>
      </c>
    </row>
    <row r="3" spans="1:6" x14ac:dyDescent="0.3">
      <c r="B3" s="7" t="s">
        <v>4949</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4937</v>
      </c>
      <c r="D6" s="9" t="s">
        <v>3429</v>
      </c>
      <c r="E6" s="9" t="s">
        <v>4938</v>
      </c>
      <c r="F6" s="9" t="s">
        <v>3429</v>
      </c>
    </row>
    <row r="7" spans="1:6" x14ac:dyDescent="0.3">
      <c r="B7" s="10" t="s">
        <v>4873</v>
      </c>
      <c r="C7" s="9" t="s">
        <v>4939</v>
      </c>
      <c r="D7" s="9" t="s">
        <v>4530</v>
      </c>
      <c r="E7" s="9" t="s">
        <v>4938</v>
      </c>
      <c r="F7" s="9" t="s">
        <v>4530</v>
      </c>
    </row>
    <row r="8" spans="1:6" x14ac:dyDescent="0.3">
      <c r="B8" s="10" t="s">
        <v>4532</v>
      </c>
      <c r="C8" s="9" t="s">
        <v>1611</v>
      </c>
      <c r="D8" s="9" t="s">
        <v>4940</v>
      </c>
      <c r="E8" s="9" t="s">
        <v>1718</v>
      </c>
      <c r="F8" s="9" t="s">
        <v>4941</v>
      </c>
    </row>
    <row r="9" spans="1:6" x14ac:dyDescent="0.3">
      <c r="B9" s="9" t="s">
        <v>4535</v>
      </c>
      <c r="C9" s="9" t="s">
        <v>1580</v>
      </c>
      <c r="D9" s="9" t="s">
        <v>4536</v>
      </c>
      <c r="E9" s="9" t="s">
        <v>1580</v>
      </c>
      <c r="F9" s="9" t="s">
        <v>4536</v>
      </c>
    </row>
    <row r="10" spans="1:6" x14ac:dyDescent="0.3">
      <c r="B10" s="10" t="s">
        <v>4537</v>
      </c>
      <c r="C10" s="9" t="s">
        <v>1611</v>
      </c>
      <c r="D10" s="9" t="s">
        <v>4530</v>
      </c>
      <c r="E10" s="9" t="s">
        <v>1718</v>
      </c>
      <c r="F10" s="9" t="s">
        <v>4530</v>
      </c>
    </row>
    <row r="11" spans="1:6" x14ac:dyDescent="0.3">
      <c r="B11" s="9" t="s">
        <v>4879</v>
      </c>
      <c r="C11" s="9" t="s">
        <v>1611</v>
      </c>
      <c r="D11" s="9" t="s">
        <v>4530</v>
      </c>
      <c r="E11" s="9" t="s">
        <v>1718</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1580</v>
      </c>
      <c r="D15" s="9" t="s">
        <v>4536</v>
      </c>
      <c r="E15" s="9" t="s">
        <v>1632</v>
      </c>
      <c r="F15" s="9" t="s">
        <v>4942</v>
      </c>
    </row>
    <row r="16" spans="1:6" x14ac:dyDescent="0.3">
      <c r="B16" s="6" t="s">
        <v>4543</v>
      </c>
      <c r="C16" s="9" t="s">
        <v>1611</v>
      </c>
      <c r="D16" s="9" t="s">
        <v>4530</v>
      </c>
      <c r="E16" s="9" t="s">
        <v>1597</v>
      </c>
      <c r="F16" s="9" t="s">
        <v>4943</v>
      </c>
    </row>
    <row r="17" spans="2:6" x14ac:dyDescent="0.3">
      <c r="B17" s="9" t="s">
        <v>4546</v>
      </c>
      <c r="C17" s="9" t="s">
        <v>1611</v>
      </c>
      <c r="D17" s="9" t="s">
        <v>4530</v>
      </c>
      <c r="E17" s="9" t="s">
        <v>1597</v>
      </c>
      <c r="F17" s="9" t="s">
        <v>4530</v>
      </c>
    </row>
    <row r="18" spans="2:6" x14ac:dyDescent="0.3">
      <c r="B18" s="9" t="s">
        <v>4547</v>
      </c>
      <c r="C18" s="9" t="s">
        <v>1587</v>
      </c>
      <c r="D18" s="9" t="s">
        <v>4944</v>
      </c>
      <c r="E18" s="9" t="s">
        <v>1580</v>
      </c>
      <c r="F18" s="9" t="s">
        <v>4536</v>
      </c>
    </row>
    <row r="19" spans="2:6" x14ac:dyDescent="0.3">
      <c r="B19" s="9" t="s">
        <v>4548</v>
      </c>
      <c r="C19" s="9" t="s">
        <v>1587</v>
      </c>
      <c r="D19" s="9" t="s">
        <v>4944</v>
      </c>
      <c r="E19" s="9" t="s">
        <v>1580</v>
      </c>
      <c r="F19" s="9" t="s">
        <v>4536</v>
      </c>
    </row>
    <row r="20" spans="2:6" x14ac:dyDescent="0.3">
      <c r="B20" s="6" t="s">
        <v>4549</v>
      </c>
      <c r="C20" s="9" t="s">
        <v>1580</v>
      </c>
      <c r="D20" s="9" t="s">
        <v>4536</v>
      </c>
      <c r="E20" s="9" t="s">
        <v>1587</v>
      </c>
      <c r="F20" s="9" t="s">
        <v>4552</v>
      </c>
    </row>
    <row r="21" spans="2:6" x14ac:dyDescent="0.3">
      <c r="B21" s="23" t="s">
        <v>4550</v>
      </c>
      <c r="C21" s="24" t="s">
        <v>4523</v>
      </c>
      <c r="D21" s="24" t="s">
        <v>4523</v>
      </c>
      <c r="E21" s="24" t="s">
        <v>4523</v>
      </c>
      <c r="F21" s="24" t="s">
        <v>4523</v>
      </c>
    </row>
    <row r="22" spans="2:6" x14ac:dyDescent="0.3">
      <c r="B22" s="6" t="s">
        <v>4551</v>
      </c>
      <c r="C22" s="9" t="s">
        <v>1683</v>
      </c>
      <c r="D22" s="9" t="s">
        <v>4597</v>
      </c>
      <c r="E22" s="9" t="s">
        <v>1586</v>
      </c>
      <c r="F22" s="9" t="s">
        <v>4945</v>
      </c>
    </row>
    <row r="23" spans="2:6" x14ac:dyDescent="0.3">
      <c r="B23" s="6" t="s">
        <v>4553</v>
      </c>
      <c r="C23" s="9" t="s">
        <v>1632</v>
      </c>
      <c r="D23" s="9" t="s">
        <v>4946</v>
      </c>
      <c r="E23" s="9" t="s">
        <v>1589</v>
      </c>
      <c r="F23" s="9" t="s">
        <v>4947</v>
      </c>
    </row>
    <row r="24" spans="2:6" x14ac:dyDescent="0.3">
      <c r="B24" s="6" t="s">
        <v>4898</v>
      </c>
      <c r="C24" s="9" t="s">
        <v>1580</v>
      </c>
      <c r="D24" s="9" t="s">
        <v>4536</v>
      </c>
      <c r="E24" s="9" t="s">
        <v>1587</v>
      </c>
      <c r="F24" s="9" t="s">
        <v>4948</v>
      </c>
    </row>
    <row r="25" spans="2:6" x14ac:dyDescent="0.3">
      <c r="B25" s="6" t="s">
        <v>4556</v>
      </c>
      <c r="C25" s="9" t="s">
        <v>1580</v>
      </c>
      <c r="D25" s="9" t="s">
        <v>4536</v>
      </c>
      <c r="E25" s="9" t="s">
        <v>1580</v>
      </c>
      <c r="F25" s="9" t="s">
        <v>4536</v>
      </c>
    </row>
    <row r="26" spans="2:6" x14ac:dyDescent="0.3">
      <c r="B26" s="23" t="s">
        <v>4558</v>
      </c>
      <c r="C26" s="24" t="s">
        <v>4523</v>
      </c>
      <c r="D26" s="24" t="s">
        <v>4523</v>
      </c>
      <c r="E26" s="24" t="s">
        <v>4523</v>
      </c>
      <c r="F26" s="24" t="s">
        <v>4523</v>
      </c>
    </row>
    <row r="27" spans="2:6" x14ac:dyDescent="0.3">
      <c r="B27" s="6" t="s">
        <v>4444</v>
      </c>
      <c r="C27" s="9" t="s">
        <v>1580</v>
      </c>
      <c r="D27" s="9" t="s">
        <v>4559</v>
      </c>
      <c r="E27" s="9" t="s">
        <v>1580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4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1-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KCHK-KC'!A1", "Zurück")</f>
        <v>Zurück</v>
      </c>
    </row>
    <row r="3" spans="1:6" x14ac:dyDescent="0.3">
      <c r="B3" s="7" t="s">
        <v>4596</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1963</v>
      </c>
      <c r="D6" s="9" t="s">
        <v>4530</v>
      </c>
      <c r="E6" s="9" t="s">
        <v>3666</v>
      </c>
      <c r="F6" s="9" t="s">
        <v>4530</v>
      </c>
    </row>
    <row r="7" spans="1:6" x14ac:dyDescent="0.3">
      <c r="B7" s="10" t="s">
        <v>4532</v>
      </c>
      <c r="C7" s="9" t="s">
        <v>1579</v>
      </c>
      <c r="D7" s="9" t="s">
        <v>4590</v>
      </c>
      <c r="E7" s="9" t="s">
        <v>1594</v>
      </c>
      <c r="F7" s="9" t="s">
        <v>4591</v>
      </c>
    </row>
    <row r="8" spans="1:6" x14ac:dyDescent="0.3">
      <c r="B8" s="9" t="s">
        <v>4535</v>
      </c>
      <c r="C8" s="9" t="s">
        <v>1580</v>
      </c>
      <c r="D8" s="9" t="s">
        <v>4536</v>
      </c>
      <c r="E8" s="9" t="s">
        <v>1580</v>
      </c>
      <c r="F8" s="9" t="s">
        <v>4536</v>
      </c>
    </row>
    <row r="9" spans="1:6" x14ac:dyDescent="0.3">
      <c r="B9" s="10" t="s">
        <v>4537</v>
      </c>
      <c r="C9" s="9" t="s">
        <v>1579</v>
      </c>
      <c r="D9" s="9" t="s">
        <v>4530</v>
      </c>
      <c r="E9" s="9" t="s">
        <v>1594</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1580</v>
      </c>
      <c r="D12" s="9" t="s">
        <v>4536</v>
      </c>
      <c r="E12" s="9" t="s">
        <v>1580</v>
      </c>
      <c r="F12" s="9" t="s">
        <v>4536</v>
      </c>
    </row>
    <row r="13" spans="1:6" x14ac:dyDescent="0.3">
      <c r="B13" s="6" t="s">
        <v>4543</v>
      </c>
      <c r="C13" s="9" t="s">
        <v>1579</v>
      </c>
      <c r="D13" s="9" t="s">
        <v>4530</v>
      </c>
      <c r="E13" s="9" t="s">
        <v>1594</v>
      </c>
      <c r="F13" s="9" t="s">
        <v>4530</v>
      </c>
    </row>
    <row r="14" spans="1:6" x14ac:dyDescent="0.3">
      <c r="B14" s="9" t="s">
        <v>4546</v>
      </c>
      <c r="C14" s="9" t="s">
        <v>1579</v>
      </c>
      <c r="D14" s="9" t="s">
        <v>4530</v>
      </c>
      <c r="E14" s="9" t="s">
        <v>1594</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1587</v>
      </c>
      <c r="D19" s="9" t="s">
        <v>4592</v>
      </c>
      <c r="E19" s="9" t="s">
        <v>1587</v>
      </c>
      <c r="F19" s="9" t="s">
        <v>4593</v>
      </c>
    </row>
    <row r="20" spans="2:6" x14ac:dyDescent="0.3">
      <c r="B20" s="6" t="s">
        <v>4553</v>
      </c>
      <c r="C20" s="9" t="s">
        <v>1683</v>
      </c>
      <c r="D20" s="9" t="s">
        <v>4594</v>
      </c>
      <c r="E20" s="9" t="s">
        <v>1589</v>
      </c>
      <c r="F20" s="9" t="s">
        <v>4595</v>
      </c>
    </row>
    <row r="21" spans="2:6" x14ac:dyDescent="0.3">
      <c r="B21" s="6" t="s">
        <v>4556</v>
      </c>
      <c r="C21" s="9" t="s">
        <v>1580</v>
      </c>
      <c r="D21" s="9" t="s">
        <v>4536</v>
      </c>
      <c r="E21" s="9" t="s">
        <v>1580</v>
      </c>
      <c r="F21" s="9" t="s">
        <v>4536</v>
      </c>
    </row>
    <row r="22" spans="2:6" x14ac:dyDescent="0.3">
      <c r="B22" s="23" t="s">
        <v>4558</v>
      </c>
      <c r="C22" s="24" t="s">
        <v>4523</v>
      </c>
      <c r="D22" s="24" t="s">
        <v>4523</v>
      </c>
      <c r="E22" s="24" t="s">
        <v>4523</v>
      </c>
      <c r="F22" s="24" t="s">
        <v>4523</v>
      </c>
    </row>
    <row r="23" spans="2:6" x14ac:dyDescent="0.3">
      <c r="B23" s="6" t="s">
        <v>4444</v>
      </c>
      <c r="C23" s="9" t="s">
        <v>1580</v>
      </c>
      <c r="D23" s="9" t="s">
        <v>4559</v>
      </c>
      <c r="E23" s="9" t="s">
        <v>1580</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4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1-000000000000}">
  <dimension ref="A1:O14"/>
  <sheetViews>
    <sheetView workbookViewId="0"/>
  </sheetViews>
  <sheetFormatPr baseColWidth="10" defaultRowHeight="14.4" x14ac:dyDescent="0.3"/>
  <cols>
    <col min="2" max="2" width="9.6640625" customWidth="1"/>
    <col min="3" max="3" width="46.10937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KCHK-KC'!A1", "Zurück")</f>
        <v>Zurück</v>
      </c>
    </row>
    <row r="3" spans="1:15" x14ac:dyDescent="0.3">
      <c r="B3" s="7" t="s">
        <v>5934</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463</v>
      </c>
      <c r="C7" s="6" t="s">
        <v>464</v>
      </c>
      <c r="D7" s="9" t="s">
        <v>5931</v>
      </c>
      <c r="E7" s="9" t="s">
        <v>1580</v>
      </c>
      <c r="F7" s="9" t="s">
        <v>83</v>
      </c>
      <c r="G7" s="9" t="s">
        <v>254</v>
      </c>
      <c r="H7" s="9" t="s">
        <v>83</v>
      </c>
      <c r="I7" s="9" t="s">
        <v>254</v>
      </c>
      <c r="J7" s="9" t="s">
        <v>1019</v>
      </c>
      <c r="K7" s="9" t="s">
        <v>5932</v>
      </c>
      <c r="L7" s="9" t="s">
        <v>1019</v>
      </c>
      <c r="M7" s="9" t="s">
        <v>5932</v>
      </c>
      <c r="N7" s="9" t="s">
        <v>83</v>
      </c>
      <c r="O7" s="9" t="s">
        <v>254</v>
      </c>
    </row>
    <row r="8" spans="1:15" ht="25.2" x14ac:dyDescent="0.3">
      <c r="B8" s="12" t="s">
        <v>465</v>
      </c>
      <c r="C8" s="12" t="s">
        <v>445</v>
      </c>
      <c r="D8" s="13" t="s">
        <v>5933</v>
      </c>
      <c r="E8" s="13" t="s">
        <v>1580</v>
      </c>
      <c r="F8" s="13" t="s">
        <v>211</v>
      </c>
      <c r="G8" s="13" t="s">
        <v>254</v>
      </c>
      <c r="H8" s="13" t="s">
        <v>211</v>
      </c>
      <c r="I8" s="13" t="s">
        <v>254</v>
      </c>
      <c r="J8" s="13" t="s">
        <v>210</v>
      </c>
      <c r="K8" s="13" t="s">
        <v>5933</v>
      </c>
      <c r="L8" s="13" t="s">
        <v>211</v>
      </c>
      <c r="M8" s="13" t="s">
        <v>254</v>
      </c>
      <c r="N8" s="13" t="s">
        <v>211</v>
      </c>
      <c r="O8" s="13" t="s">
        <v>254</v>
      </c>
    </row>
    <row r="9" spans="1:15" ht="25.2" x14ac:dyDescent="0.3">
      <c r="B9" s="6" t="s">
        <v>466</v>
      </c>
      <c r="C9" s="6" t="s">
        <v>467</v>
      </c>
      <c r="D9" s="9" t="s">
        <v>3504</v>
      </c>
      <c r="E9" s="9" t="s">
        <v>1579</v>
      </c>
      <c r="F9" s="9" t="s">
        <v>48</v>
      </c>
      <c r="G9" s="9" t="s">
        <v>254</v>
      </c>
      <c r="H9" s="9" t="s">
        <v>48</v>
      </c>
      <c r="I9" s="9" t="s">
        <v>254</v>
      </c>
      <c r="J9" s="9" t="s">
        <v>48</v>
      </c>
      <c r="K9" s="9" t="s">
        <v>254</v>
      </c>
      <c r="L9" s="9" t="s">
        <v>48</v>
      </c>
      <c r="M9" s="9" t="s">
        <v>254</v>
      </c>
      <c r="N9" s="9" t="s">
        <v>48</v>
      </c>
      <c r="O9" s="9" t="s">
        <v>254</v>
      </c>
    </row>
    <row r="10" spans="1:15" ht="25.2" x14ac:dyDescent="0.3">
      <c r="B10" s="12" t="s">
        <v>468</v>
      </c>
      <c r="C10" s="12" t="s">
        <v>469</v>
      </c>
      <c r="D10" s="13" t="s">
        <v>2572</v>
      </c>
      <c r="E10" s="13" t="s">
        <v>1579</v>
      </c>
      <c r="F10" s="13" t="s">
        <v>48</v>
      </c>
      <c r="G10" s="13" t="s">
        <v>392</v>
      </c>
      <c r="H10" s="13" t="s">
        <v>48</v>
      </c>
      <c r="I10" s="13" t="s">
        <v>392</v>
      </c>
      <c r="J10" s="13" t="s">
        <v>48</v>
      </c>
      <c r="K10" s="13" t="s">
        <v>392</v>
      </c>
      <c r="L10" s="13" t="s">
        <v>48</v>
      </c>
      <c r="M10" s="13" t="s">
        <v>392</v>
      </c>
      <c r="N10" s="13" t="s">
        <v>48</v>
      </c>
      <c r="O10" s="13" t="s">
        <v>392</v>
      </c>
    </row>
    <row r="11" spans="1:15" ht="25.2" x14ac:dyDescent="0.3">
      <c r="B11" s="6" t="s">
        <v>470</v>
      </c>
      <c r="C11" s="6" t="s">
        <v>471</v>
      </c>
      <c r="D11" s="9" t="s">
        <v>3504</v>
      </c>
      <c r="E11" s="9" t="s">
        <v>1579</v>
      </c>
      <c r="F11" s="9" t="s">
        <v>48</v>
      </c>
      <c r="G11" s="9" t="s">
        <v>254</v>
      </c>
      <c r="H11" s="9" t="s">
        <v>48</v>
      </c>
      <c r="I11" s="9" t="s">
        <v>254</v>
      </c>
      <c r="J11" s="9" t="s">
        <v>48</v>
      </c>
      <c r="K11" s="9" t="s">
        <v>254</v>
      </c>
      <c r="L11" s="9" t="s">
        <v>48</v>
      </c>
      <c r="M11" s="9" t="s">
        <v>254</v>
      </c>
      <c r="N11" s="9" t="s">
        <v>48</v>
      </c>
      <c r="O11" s="9" t="s">
        <v>254</v>
      </c>
    </row>
    <row r="12" spans="1:15" ht="25.2" x14ac:dyDescent="0.3">
      <c r="B12" s="12" t="s">
        <v>472</v>
      </c>
      <c r="C12" s="12" t="s">
        <v>419</v>
      </c>
      <c r="D12" s="13" t="s">
        <v>3504</v>
      </c>
      <c r="E12" s="13" t="s">
        <v>1580</v>
      </c>
      <c r="F12" s="13" t="s">
        <v>965</v>
      </c>
      <c r="G12" s="13" t="s">
        <v>5932</v>
      </c>
      <c r="H12" s="13" t="s">
        <v>965</v>
      </c>
      <c r="I12" s="13" t="s">
        <v>5932</v>
      </c>
      <c r="J12" s="13" t="s">
        <v>1015</v>
      </c>
      <c r="K12" s="13" t="s">
        <v>5931</v>
      </c>
      <c r="L12" s="13" t="s">
        <v>48</v>
      </c>
      <c r="M12" s="13" t="s">
        <v>254</v>
      </c>
      <c r="N12" s="13" t="s">
        <v>48</v>
      </c>
      <c r="O12" s="13" t="s">
        <v>254</v>
      </c>
    </row>
    <row r="13" spans="1:15" ht="25.2" x14ac:dyDescent="0.3">
      <c r="B13" s="6" t="s">
        <v>473</v>
      </c>
      <c r="C13" s="6" t="s">
        <v>450</v>
      </c>
      <c r="D13" s="9" t="s">
        <v>3504</v>
      </c>
      <c r="E13" s="9" t="s">
        <v>1580</v>
      </c>
      <c r="F13" s="9" t="s">
        <v>48</v>
      </c>
      <c r="G13" s="9" t="s">
        <v>254</v>
      </c>
      <c r="H13" s="9" t="s">
        <v>965</v>
      </c>
      <c r="I13" s="9" t="s">
        <v>5932</v>
      </c>
      <c r="J13" s="9" t="s">
        <v>966</v>
      </c>
      <c r="K13" s="9" t="s">
        <v>5933</v>
      </c>
      <c r="L13" s="9" t="s">
        <v>48</v>
      </c>
      <c r="M13" s="9" t="s">
        <v>254</v>
      </c>
      <c r="N13" s="9" t="s">
        <v>48</v>
      </c>
      <c r="O13" s="9" t="s">
        <v>254</v>
      </c>
    </row>
    <row r="14" spans="1:15" ht="25.2" x14ac:dyDescent="0.3">
      <c r="B14" s="12" t="s">
        <v>474</v>
      </c>
      <c r="C14" s="12" t="s">
        <v>452</v>
      </c>
      <c r="D14" s="13" t="s">
        <v>2572</v>
      </c>
      <c r="E14" s="13" t="s">
        <v>1579</v>
      </c>
      <c r="F14" s="13" t="s">
        <v>48</v>
      </c>
      <c r="G14" s="13" t="s">
        <v>392</v>
      </c>
      <c r="H14" s="13" t="s">
        <v>48</v>
      </c>
      <c r="I14" s="13" t="s">
        <v>392</v>
      </c>
      <c r="J14" s="13" t="s">
        <v>48</v>
      </c>
      <c r="K14" s="13" t="s">
        <v>392</v>
      </c>
      <c r="L14" s="13" t="s">
        <v>48</v>
      </c>
      <c r="M14" s="13" t="s">
        <v>392</v>
      </c>
      <c r="N14" s="13" t="s">
        <v>48</v>
      </c>
      <c r="O14" s="13" t="s">
        <v>392</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4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1-000000000000}">
  <dimension ref="A1:M8"/>
  <sheetViews>
    <sheetView workbookViewId="0"/>
  </sheetViews>
  <sheetFormatPr baseColWidth="10" defaultRowHeight="14.4" x14ac:dyDescent="0.3"/>
  <cols>
    <col min="2" max="2" width="9.6640625" customWidth="1"/>
    <col min="3" max="3" width="41"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KCHK-KC'!A1", "Zurück")</f>
        <v>Zurück</v>
      </c>
    </row>
    <row r="3" spans="1:13" x14ac:dyDescent="0.3">
      <c r="B3" s="7" t="s">
        <v>5470</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40</v>
      </c>
      <c r="C7" s="23"/>
      <c r="D7" s="29"/>
      <c r="E7" s="29"/>
      <c r="F7" s="29"/>
      <c r="G7" s="29"/>
      <c r="H7" s="29"/>
      <c r="I7" s="29"/>
      <c r="J7" s="29"/>
      <c r="K7" s="29"/>
      <c r="L7" s="29"/>
      <c r="M7" s="29"/>
    </row>
    <row r="8" spans="1:13" ht="25.2" x14ac:dyDescent="0.3">
      <c r="B8" s="6" t="s">
        <v>97</v>
      </c>
      <c r="C8" s="6" t="s">
        <v>42</v>
      </c>
      <c r="D8" s="9" t="s">
        <v>5469</v>
      </c>
      <c r="E8" s="9" t="s">
        <v>1580</v>
      </c>
      <c r="F8" s="9" t="s">
        <v>99</v>
      </c>
      <c r="G8" s="9" t="s">
        <v>185</v>
      </c>
      <c r="H8" s="9" t="s">
        <v>1595</v>
      </c>
      <c r="I8" s="9" t="s">
        <v>1661</v>
      </c>
      <c r="J8" s="9" t="s">
        <v>3697</v>
      </c>
      <c r="K8" s="9" t="s">
        <v>2931</v>
      </c>
      <c r="L8" s="9" t="s">
        <v>99</v>
      </c>
      <c r="M8" s="9" t="s">
        <v>185</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4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1-000000000000}">
  <dimension ref="A1:I13"/>
  <sheetViews>
    <sheetView workbookViewId="0"/>
  </sheetViews>
  <sheetFormatPr baseColWidth="10" defaultRowHeight="14.4" x14ac:dyDescent="0.3"/>
  <cols>
    <col min="2" max="2" width="9.6640625" customWidth="1"/>
    <col min="3" max="3" width="46.1093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KCHK-KC'!A1", "Zurück")</f>
        <v>Zurück</v>
      </c>
    </row>
    <row r="3" spans="1:9" x14ac:dyDescent="0.3">
      <c r="B3" s="7" t="s">
        <v>6904</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463</v>
      </c>
      <c r="C6" s="6" t="s">
        <v>464</v>
      </c>
      <c r="D6" s="9" t="s">
        <v>1586</v>
      </c>
      <c r="E6" s="9" t="s">
        <v>1580</v>
      </c>
      <c r="F6" s="9" t="s">
        <v>1580</v>
      </c>
      <c r="G6" s="9" t="s">
        <v>1587</v>
      </c>
      <c r="H6" s="9" t="s">
        <v>1580</v>
      </c>
      <c r="I6" s="9" t="s">
        <v>1580</v>
      </c>
    </row>
    <row r="7" spans="1:9" x14ac:dyDescent="0.3">
      <c r="B7" s="12" t="s">
        <v>465</v>
      </c>
      <c r="C7" s="12" t="s">
        <v>445</v>
      </c>
      <c r="D7" s="13" t="s">
        <v>1683</v>
      </c>
      <c r="E7" s="13" t="s">
        <v>1580</v>
      </c>
      <c r="F7" s="13" t="s">
        <v>1580</v>
      </c>
      <c r="G7" s="13" t="s">
        <v>1683</v>
      </c>
      <c r="H7" s="13" t="s">
        <v>1580</v>
      </c>
      <c r="I7" s="13" t="s">
        <v>1580</v>
      </c>
    </row>
    <row r="8" spans="1:9" x14ac:dyDescent="0.3">
      <c r="B8" s="6" t="s">
        <v>466</v>
      </c>
      <c r="C8" s="6" t="s">
        <v>467</v>
      </c>
      <c r="D8" s="9" t="s">
        <v>1579</v>
      </c>
      <c r="E8" s="9" t="s">
        <v>1580</v>
      </c>
      <c r="F8" s="9" t="s">
        <v>1580</v>
      </c>
      <c r="G8" s="9" t="s">
        <v>1580</v>
      </c>
      <c r="H8" s="9" t="s">
        <v>1580</v>
      </c>
      <c r="I8" s="9" t="s">
        <v>1580</v>
      </c>
    </row>
    <row r="9" spans="1:9" x14ac:dyDescent="0.3">
      <c r="B9" s="12" t="s">
        <v>468</v>
      </c>
      <c r="C9" s="12" t="s">
        <v>469</v>
      </c>
      <c r="D9" s="13" t="s">
        <v>1579</v>
      </c>
      <c r="E9" s="13" t="s">
        <v>1580</v>
      </c>
      <c r="F9" s="13" t="s">
        <v>1580</v>
      </c>
      <c r="G9" s="13" t="s">
        <v>1580</v>
      </c>
      <c r="H9" s="13" t="s">
        <v>1580</v>
      </c>
      <c r="I9" s="13" t="s">
        <v>1580</v>
      </c>
    </row>
    <row r="10" spans="1:9" x14ac:dyDescent="0.3">
      <c r="B10" s="6" t="s">
        <v>470</v>
      </c>
      <c r="C10" s="6" t="s">
        <v>471</v>
      </c>
      <c r="D10" s="9" t="s">
        <v>1579</v>
      </c>
      <c r="E10" s="9" t="s">
        <v>1580</v>
      </c>
      <c r="F10" s="9" t="s">
        <v>1580</v>
      </c>
      <c r="G10" s="9" t="s">
        <v>1580</v>
      </c>
      <c r="H10" s="9" t="s">
        <v>1580</v>
      </c>
      <c r="I10" s="9" t="s">
        <v>1580</v>
      </c>
    </row>
    <row r="11" spans="1:9" x14ac:dyDescent="0.3">
      <c r="B11" s="12" t="s">
        <v>472</v>
      </c>
      <c r="C11" s="12" t="s">
        <v>419</v>
      </c>
      <c r="D11" s="13" t="s">
        <v>1579</v>
      </c>
      <c r="E11" s="13" t="s">
        <v>1580</v>
      </c>
      <c r="F11" s="13" t="s">
        <v>1580</v>
      </c>
      <c r="G11" s="13" t="s">
        <v>1586</v>
      </c>
      <c r="H11" s="13" t="s">
        <v>1580</v>
      </c>
      <c r="I11" s="13" t="s">
        <v>1580</v>
      </c>
    </row>
    <row r="12" spans="1:9" x14ac:dyDescent="0.3">
      <c r="B12" s="6" t="s">
        <v>473</v>
      </c>
      <c r="C12" s="6" t="s">
        <v>450</v>
      </c>
      <c r="D12" s="9" t="s">
        <v>1579</v>
      </c>
      <c r="E12" s="9" t="s">
        <v>1580</v>
      </c>
      <c r="F12" s="9" t="s">
        <v>1580</v>
      </c>
      <c r="G12" s="9" t="s">
        <v>1683</v>
      </c>
      <c r="H12" s="9" t="s">
        <v>1580</v>
      </c>
      <c r="I12" s="9" t="s">
        <v>1580</v>
      </c>
    </row>
    <row r="13" spans="1:9" x14ac:dyDescent="0.3">
      <c r="B13" s="12" t="s">
        <v>474</v>
      </c>
      <c r="C13" s="12" t="s">
        <v>452</v>
      </c>
      <c r="D13" s="13" t="s">
        <v>1579</v>
      </c>
      <c r="E13" s="13" t="s">
        <v>1587</v>
      </c>
      <c r="F13" s="13" t="s">
        <v>1580</v>
      </c>
      <c r="G13" s="13" t="s">
        <v>1580</v>
      </c>
      <c r="H13" s="13" t="s">
        <v>1580</v>
      </c>
      <c r="I13" s="13"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4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1-000000000000}">
  <dimension ref="A1:I7"/>
  <sheetViews>
    <sheetView workbookViewId="0"/>
  </sheetViews>
  <sheetFormatPr baseColWidth="10" defaultRowHeight="14.4" x14ac:dyDescent="0.3"/>
  <cols>
    <col min="2" max="2" width="9.6640625" customWidth="1"/>
    <col min="3" max="3" width="41"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KCHK-KC'!A1", "Zurück")</f>
        <v>Zurück</v>
      </c>
    </row>
    <row r="3" spans="1:9" x14ac:dyDescent="0.3">
      <c r="B3" s="7" t="s">
        <v>6874</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40</v>
      </c>
      <c r="C6" s="23"/>
      <c r="D6" s="29"/>
      <c r="E6" s="29"/>
      <c r="F6" s="29"/>
      <c r="G6" s="29"/>
      <c r="H6" s="29"/>
      <c r="I6" s="29"/>
    </row>
    <row r="7" spans="1:9" x14ac:dyDescent="0.3">
      <c r="B7" s="6" t="s">
        <v>97</v>
      </c>
      <c r="C7" s="6" t="s">
        <v>42</v>
      </c>
      <c r="D7" s="9" t="s">
        <v>1594</v>
      </c>
      <c r="E7" s="9" t="s">
        <v>1580</v>
      </c>
      <c r="F7" s="9" t="s">
        <v>1580</v>
      </c>
      <c r="G7" s="9" t="s">
        <v>1589</v>
      </c>
      <c r="H7" s="9" t="s">
        <v>1580</v>
      </c>
      <c r="I7" s="9" t="s">
        <v>1580</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Ü'!A1", "Zurück")</f>
        <v>Zurück</v>
      </c>
    </row>
    <row r="3" spans="1:6" x14ac:dyDescent="0.3">
      <c r="B3" s="7" t="s">
        <v>7592</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7563</v>
      </c>
      <c r="D6" s="9" t="s">
        <v>4530</v>
      </c>
      <c r="E6" s="9" t="s">
        <v>7564</v>
      </c>
      <c r="F6" s="9" t="s">
        <v>4530</v>
      </c>
    </row>
    <row r="7" spans="1:6" x14ac:dyDescent="0.3">
      <c r="B7" s="10" t="s">
        <v>4532</v>
      </c>
      <c r="C7" s="9" t="s">
        <v>7565</v>
      </c>
      <c r="D7" s="9" t="s">
        <v>7566</v>
      </c>
      <c r="E7" s="9" t="s">
        <v>7567</v>
      </c>
      <c r="F7" s="9" t="s">
        <v>4775</v>
      </c>
    </row>
    <row r="8" spans="1:6" x14ac:dyDescent="0.3">
      <c r="B8" s="9" t="s">
        <v>4535</v>
      </c>
      <c r="C8" s="9" t="s">
        <v>1683</v>
      </c>
      <c r="D8" s="9" t="s">
        <v>7519</v>
      </c>
      <c r="E8" s="9" t="s">
        <v>1696</v>
      </c>
      <c r="F8" s="9" t="s">
        <v>5074</v>
      </c>
    </row>
    <row r="9" spans="1:6" x14ac:dyDescent="0.3">
      <c r="B9" s="10" t="s">
        <v>4537</v>
      </c>
      <c r="C9" s="9" t="s">
        <v>7568</v>
      </c>
      <c r="D9" s="9" t="s">
        <v>4530</v>
      </c>
      <c r="E9" s="9" t="s">
        <v>7569</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7570</v>
      </c>
      <c r="D12" s="9" t="s">
        <v>7571</v>
      </c>
      <c r="E12" s="9" t="s">
        <v>7572</v>
      </c>
      <c r="F12" s="9" t="s">
        <v>7573</v>
      </c>
    </row>
    <row r="13" spans="1:6" x14ac:dyDescent="0.3">
      <c r="B13" s="6" t="s">
        <v>4543</v>
      </c>
      <c r="C13" s="9" t="s">
        <v>7574</v>
      </c>
      <c r="D13" s="9" t="s">
        <v>7575</v>
      </c>
      <c r="E13" s="9" t="s">
        <v>7576</v>
      </c>
      <c r="F13" s="9" t="s">
        <v>7577</v>
      </c>
    </row>
    <row r="14" spans="1:6" x14ac:dyDescent="0.3">
      <c r="B14" s="9" t="s">
        <v>4546</v>
      </c>
      <c r="C14" s="9" t="s">
        <v>7578</v>
      </c>
      <c r="D14" s="9" t="s">
        <v>7579</v>
      </c>
      <c r="E14" s="9" t="s">
        <v>7576</v>
      </c>
      <c r="F14" s="9" t="s">
        <v>4530</v>
      </c>
    </row>
    <row r="15" spans="1:6" x14ac:dyDescent="0.3">
      <c r="B15" s="9" t="s">
        <v>4547</v>
      </c>
      <c r="C15" s="9" t="s">
        <v>1578</v>
      </c>
      <c r="D15" s="9" t="s">
        <v>4659</v>
      </c>
      <c r="E15" s="9" t="s">
        <v>1587</v>
      </c>
      <c r="F15" s="9" t="s">
        <v>7580</v>
      </c>
    </row>
    <row r="16" spans="1:6" x14ac:dyDescent="0.3">
      <c r="B16" s="9" t="s">
        <v>4548</v>
      </c>
      <c r="C16" s="9" t="s">
        <v>1587</v>
      </c>
      <c r="D16" s="9" t="s">
        <v>7581</v>
      </c>
      <c r="E16" s="9" t="s">
        <v>1580</v>
      </c>
      <c r="F16" s="9" t="s">
        <v>4536</v>
      </c>
    </row>
    <row r="17" spans="2:6" x14ac:dyDescent="0.3">
      <c r="B17" s="6" t="s">
        <v>4549</v>
      </c>
      <c r="C17" s="9" t="s">
        <v>1589</v>
      </c>
      <c r="D17" s="9" t="s">
        <v>5235</v>
      </c>
      <c r="E17" s="9" t="s">
        <v>1636</v>
      </c>
      <c r="F17" s="9" t="s">
        <v>7582</v>
      </c>
    </row>
    <row r="18" spans="2:6" x14ac:dyDescent="0.3">
      <c r="B18" s="23" t="s">
        <v>4550</v>
      </c>
      <c r="C18" s="24" t="s">
        <v>4523</v>
      </c>
      <c r="D18" s="24" t="s">
        <v>4523</v>
      </c>
      <c r="E18" s="24" t="s">
        <v>4523</v>
      </c>
      <c r="F18" s="24" t="s">
        <v>4523</v>
      </c>
    </row>
    <row r="19" spans="2:6" x14ac:dyDescent="0.3">
      <c r="B19" s="6" t="s">
        <v>4551</v>
      </c>
      <c r="C19" s="9" t="s">
        <v>5295</v>
      </c>
      <c r="D19" s="9" t="s">
        <v>7583</v>
      </c>
      <c r="E19" s="9" t="s">
        <v>7584</v>
      </c>
      <c r="F19" s="9" t="s">
        <v>7585</v>
      </c>
    </row>
    <row r="20" spans="2:6" x14ac:dyDescent="0.3">
      <c r="B20" s="6" t="s">
        <v>4553</v>
      </c>
      <c r="C20" s="9" t="s">
        <v>7586</v>
      </c>
      <c r="D20" s="9" t="s">
        <v>7587</v>
      </c>
      <c r="E20" s="9" t="s">
        <v>7588</v>
      </c>
      <c r="F20" s="9" t="s">
        <v>7589</v>
      </c>
    </row>
    <row r="21" spans="2:6" x14ac:dyDescent="0.3">
      <c r="B21" s="6" t="s">
        <v>4556</v>
      </c>
      <c r="C21" s="9" t="s">
        <v>4578</v>
      </c>
      <c r="D21" s="9" t="s">
        <v>7590</v>
      </c>
      <c r="E21" s="9" t="s">
        <v>7207</v>
      </c>
      <c r="F21" s="9" t="s">
        <v>7591</v>
      </c>
    </row>
    <row r="22" spans="2:6" x14ac:dyDescent="0.3">
      <c r="B22" s="23" t="s">
        <v>4558</v>
      </c>
      <c r="C22" s="24" t="s">
        <v>4523</v>
      </c>
      <c r="D22" s="24" t="s">
        <v>4523</v>
      </c>
      <c r="E22" s="24" t="s">
        <v>4523</v>
      </c>
      <c r="F22" s="24" t="s">
        <v>4523</v>
      </c>
    </row>
    <row r="23" spans="2:6" x14ac:dyDescent="0.3">
      <c r="B23" s="6" t="s">
        <v>4444</v>
      </c>
      <c r="C23" s="9" t="s">
        <v>1999</v>
      </c>
      <c r="D23" s="9" t="s">
        <v>4559</v>
      </c>
      <c r="E23" s="9" t="s">
        <v>5239</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PCI'!A1", "Zurück")</f>
        <v>Zurück</v>
      </c>
    </row>
  </sheetData>
  <pageMargins left="0.7" right="0.7" top="0.75" bottom="0.75" header="0.3" footer="0.3"/>
  <pageSetup paperSize="9" orientation="portrait" horizontalDpi="300" verticalDpi="300"/>
</worksheet>
</file>

<file path=xl/worksheets/sheet5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1-000000000000}">
  <dimension ref="A1:G6"/>
  <sheetViews>
    <sheetView workbookViewId="0"/>
  </sheetViews>
  <sheetFormatPr baseColWidth="10" defaultRowHeight="14.4" x14ac:dyDescent="0.3"/>
  <cols>
    <col min="2" max="2" width="95.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KCHK-KC'!A1", "Zurück")</f>
        <v>Zurück</v>
      </c>
    </row>
    <row r="3" spans="1:7" x14ac:dyDescent="0.3">
      <c r="B3" s="7" t="s">
        <v>6977</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1680</v>
      </c>
      <c r="C6" s="5" t="s">
        <v>1584</v>
      </c>
      <c r="D6" s="5" t="s">
        <v>1587</v>
      </c>
      <c r="E6" s="5" t="s">
        <v>1578</v>
      </c>
      <c r="F6" s="5" t="s">
        <v>1587</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5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1-000000000000}">
  <dimension ref="A1:G6"/>
  <sheetViews>
    <sheetView workbookViewId="0"/>
  </sheetViews>
  <sheetFormatPr baseColWidth="10" defaultRowHeight="14.4" x14ac:dyDescent="0.3"/>
  <cols>
    <col min="2" max="2" width="98.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KCHK-KC'!A1", "Zurück")</f>
        <v>Zurück</v>
      </c>
    </row>
    <row r="3" spans="1:7" x14ac:dyDescent="0.3">
      <c r="B3" s="7" t="s">
        <v>6946</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1594</v>
      </c>
      <c r="C6" s="5" t="s">
        <v>1580</v>
      </c>
      <c r="D6" s="5" t="s">
        <v>1580</v>
      </c>
      <c r="E6" s="5" t="s">
        <v>1589</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5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1-000000000000}">
  <dimension ref="A1:E10"/>
  <sheetViews>
    <sheetView workbookViewId="0"/>
  </sheetViews>
  <sheetFormatPr baseColWidth="10" defaultRowHeight="14.4" x14ac:dyDescent="0.3"/>
  <cols>
    <col min="2" max="2" width="89"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KCHK-KC'!A1", "Zurück")</f>
        <v>Zurück</v>
      </c>
    </row>
    <row r="3" spans="1:5" x14ac:dyDescent="0.3">
      <c r="B3" s="7" t="s">
        <v>7365</v>
      </c>
    </row>
    <row r="4" spans="1:5" x14ac:dyDescent="0.3">
      <c r="B4" s="4" t="s">
        <v>7014</v>
      </c>
      <c r="C4" s="3" t="s">
        <v>7015</v>
      </c>
      <c r="D4" s="3" t="s">
        <v>7016</v>
      </c>
      <c r="E4" s="3" t="s">
        <v>7017</v>
      </c>
    </row>
    <row r="5" spans="1:5" x14ac:dyDescent="0.3">
      <c r="B5" s="6" t="s">
        <v>7353</v>
      </c>
      <c r="C5" s="5" t="s">
        <v>1582</v>
      </c>
      <c r="D5" s="5" t="s">
        <v>7229</v>
      </c>
      <c r="E5" s="5" t="s">
        <v>7229</v>
      </c>
    </row>
    <row r="6" spans="1:5" x14ac:dyDescent="0.3">
      <c r="B6" s="12" t="s">
        <v>7354</v>
      </c>
      <c r="C6" s="18" t="s">
        <v>1584</v>
      </c>
      <c r="D6" s="18" t="s">
        <v>7355</v>
      </c>
      <c r="E6" s="18" t="s">
        <v>7355</v>
      </c>
    </row>
    <row r="7" spans="1:5" x14ac:dyDescent="0.3">
      <c r="B7" s="6" t="s">
        <v>7356</v>
      </c>
      <c r="C7" s="5" t="s">
        <v>1578</v>
      </c>
      <c r="D7" s="5" t="s">
        <v>7357</v>
      </c>
      <c r="E7" s="5" t="s">
        <v>7358</v>
      </c>
    </row>
    <row r="8" spans="1:5" x14ac:dyDescent="0.3">
      <c r="B8" s="12" t="s">
        <v>7359</v>
      </c>
      <c r="C8" s="18" t="s">
        <v>1578</v>
      </c>
      <c r="D8" s="18" t="s">
        <v>7357</v>
      </c>
      <c r="E8" s="18" t="s">
        <v>7357</v>
      </c>
    </row>
    <row r="9" spans="1:5" x14ac:dyDescent="0.3">
      <c r="B9" s="6" t="s">
        <v>7360</v>
      </c>
      <c r="C9" s="5" t="s">
        <v>1579</v>
      </c>
      <c r="D9" s="5" t="s">
        <v>7361</v>
      </c>
      <c r="E9" s="5" t="s">
        <v>7362</v>
      </c>
    </row>
    <row r="10" spans="1:5" x14ac:dyDescent="0.3">
      <c r="B10" s="12" t="s">
        <v>3459</v>
      </c>
      <c r="C10" s="18" t="s">
        <v>1718</v>
      </c>
      <c r="D10" s="18" t="s">
        <v>7363</v>
      </c>
      <c r="E10" s="18" t="s">
        <v>7364</v>
      </c>
    </row>
  </sheetData>
  <pageMargins left="0.7" right="0.7" top="0.75" bottom="0.75" header="0.3" footer="0.3"/>
  <pageSetup paperSize="9" orientation="portrait" horizontalDpi="300" verticalDpi="300"/>
</worksheet>
</file>

<file path=xl/worksheets/sheet5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1-000000000000}">
  <dimension ref="A1:E14"/>
  <sheetViews>
    <sheetView workbookViewId="0"/>
  </sheetViews>
  <sheetFormatPr baseColWidth="10" defaultRowHeight="14.4" x14ac:dyDescent="0.3"/>
  <cols>
    <col min="2" max="2" width="9.6640625" customWidth="1"/>
    <col min="3" max="3" width="46.1093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KCHK-KC'!A1", "Zurück")</f>
        <v>Zurück</v>
      </c>
    </row>
    <row r="3" spans="1:5" x14ac:dyDescent="0.3">
      <c r="B3" s="7" t="s">
        <v>475</v>
      </c>
    </row>
    <row r="4" spans="1:5" x14ac:dyDescent="0.3">
      <c r="B4" s="25" t="s">
        <v>35</v>
      </c>
      <c r="C4" s="25" t="s">
        <v>394</v>
      </c>
      <c r="D4" s="21" t="s">
        <v>37</v>
      </c>
      <c r="E4" s="25" t="s">
        <v>37</v>
      </c>
    </row>
    <row r="5" spans="1:5" x14ac:dyDescent="0.3">
      <c r="B5" s="22"/>
      <c r="C5" s="22"/>
      <c r="D5" s="8" t="s">
        <v>38</v>
      </c>
      <c r="E5" s="8" t="s">
        <v>39</v>
      </c>
    </row>
    <row r="6" spans="1:5" ht="25.2" x14ac:dyDescent="0.3">
      <c r="B6" s="6" t="s">
        <v>463</v>
      </c>
      <c r="C6" s="6" t="s">
        <v>464</v>
      </c>
      <c r="D6" s="9" t="s">
        <v>82</v>
      </c>
      <c r="E6" s="9" t="s">
        <v>83</v>
      </c>
    </row>
    <row r="7" spans="1:5" ht="25.2" x14ac:dyDescent="0.3">
      <c r="B7" s="12" t="s">
        <v>465</v>
      </c>
      <c r="C7" s="12" t="s">
        <v>445</v>
      </c>
      <c r="D7" s="13" t="s">
        <v>210</v>
      </c>
      <c r="E7" s="13" t="s">
        <v>211</v>
      </c>
    </row>
    <row r="8" spans="1:5" ht="25.2" x14ac:dyDescent="0.3">
      <c r="B8" s="6" t="s">
        <v>466</v>
      </c>
      <c r="C8" s="6" t="s">
        <v>467</v>
      </c>
      <c r="D8" s="9" t="s">
        <v>47</v>
      </c>
      <c r="E8" s="9" t="s">
        <v>48</v>
      </c>
    </row>
    <row r="9" spans="1:5" ht="25.2" x14ac:dyDescent="0.3">
      <c r="B9" s="12" t="s">
        <v>468</v>
      </c>
      <c r="C9" s="12" t="s">
        <v>469</v>
      </c>
      <c r="D9" s="13" t="s">
        <v>47</v>
      </c>
      <c r="E9" s="13" t="s">
        <v>48</v>
      </c>
    </row>
    <row r="10" spans="1:5" ht="25.2" x14ac:dyDescent="0.3">
      <c r="B10" s="6" t="s">
        <v>470</v>
      </c>
      <c r="C10" s="6" t="s">
        <v>471</v>
      </c>
      <c r="D10" s="9" t="s">
        <v>47</v>
      </c>
      <c r="E10" s="9" t="s">
        <v>48</v>
      </c>
    </row>
    <row r="11" spans="1:5" ht="25.2" x14ac:dyDescent="0.3">
      <c r="B11" s="12" t="s">
        <v>472</v>
      </c>
      <c r="C11" s="12" t="s">
        <v>419</v>
      </c>
      <c r="D11" s="13" t="s">
        <v>47</v>
      </c>
      <c r="E11" s="13" t="s">
        <v>48</v>
      </c>
    </row>
    <row r="12" spans="1:5" ht="25.2" x14ac:dyDescent="0.3">
      <c r="B12" s="6" t="s">
        <v>473</v>
      </c>
      <c r="C12" s="6" t="s">
        <v>450</v>
      </c>
      <c r="D12" s="9" t="s">
        <v>47</v>
      </c>
      <c r="E12" s="9" t="s">
        <v>48</v>
      </c>
    </row>
    <row r="13" spans="1:5" ht="25.2" x14ac:dyDescent="0.3">
      <c r="B13" s="12" t="s">
        <v>474</v>
      </c>
      <c r="C13" s="12" t="s">
        <v>452</v>
      </c>
      <c r="D13" s="13" t="s">
        <v>47</v>
      </c>
      <c r="E13" s="13" t="s">
        <v>48</v>
      </c>
    </row>
    <row r="14" spans="1:5" ht="25.2" x14ac:dyDescent="0.3">
      <c r="B14" s="10" t="s">
        <v>52</v>
      </c>
      <c r="C14" s="10"/>
      <c r="D14" s="11" t="s">
        <v>298</v>
      </c>
      <c r="E14" s="11" t="s">
        <v>299</v>
      </c>
    </row>
  </sheetData>
  <mergeCells count="3">
    <mergeCell ref="B4:B5"/>
    <mergeCell ref="C4:C5"/>
    <mergeCell ref="D4:E4"/>
  </mergeCells>
  <pageMargins left="0.7" right="0.7" top="0.75" bottom="0.75" header="0.3" footer="0.3"/>
  <pageSetup paperSize="9" orientation="portrait" horizontalDpi="300" verticalDpi="300"/>
</worksheet>
</file>

<file path=xl/worksheets/sheet5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1-000000000000}">
  <dimension ref="A1:E8"/>
  <sheetViews>
    <sheetView workbookViewId="0"/>
  </sheetViews>
  <sheetFormatPr baseColWidth="10" defaultRowHeight="14.4" x14ac:dyDescent="0.3"/>
  <cols>
    <col min="2" max="2" width="9.6640625" customWidth="1"/>
    <col min="3" max="3" width="41"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KCHK-KC'!A1", "Zurück")</f>
        <v>Zurück</v>
      </c>
    </row>
    <row r="3" spans="1:5" x14ac:dyDescent="0.3">
      <c r="B3" s="7" t="s">
        <v>100</v>
      </c>
    </row>
    <row r="4" spans="1:5" x14ac:dyDescent="0.3">
      <c r="B4" s="25" t="s">
        <v>35</v>
      </c>
      <c r="C4" s="25" t="s">
        <v>36</v>
      </c>
      <c r="D4" s="21" t="s">
        <v>37</v>
      </c>
      <c r="E4" s="25" t="s">
        <v>37</v>
      </c>
    </row>
    <row r="5" spans="1:5" x14ac:dyDescent="0.3">
      <c r="B5" s="22"/>
      <c r="C5" s="22"/>
      <c r="D5" s="8" t="s">
        <v>38</v>
      </c>
      <c r="E5" s="8" t="s">
        <v>39</v>
      </c>
    </row>
    <row r="6" spans="1:5" x14ac:dyDescent="0.3">
      <c r="B6" s="23" t="s">
        <v>40</v>
      </c>
      <c r="C6" s="23"/>
      <c r="D6" s="29"/>
      <c r="E6" s="29"/>
    </row>
    <row r="7" spans="1:5" ht="25.2" x14ac:dyDescent="0.3">
      <c r="B7" s="6" t="s">
        <v>97</v>
      </c>
      <c r="C7" s="6" t="s">
        <v>42</v>
      </c>
      <c r="D7" s="9" t="s">
        <v>98</v>
      </c>
      <c r="E7" s="9" t="s">
        <v>99</v>
      </c>
    </row>
    <row r="8" spans="1:5" ht="25.2" x14ac:dyDescent="0.3">
      <c r="B8" s="10" t="s">
        <v>52</v>
      </c>
      <c r="C8" s="10"/>
      <c r="D8" s="11" t="s">
        <v>98</v>
      </c>
      <c r="E8" s="11" t="s">
        <v>99</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5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1-000000000000}">
  <dimension ref="A1:G14"/>
  <sheetViews>
    <sheetView workbookViewId="0"/>
  </sheetViews>
  <sheetFormatPr baseColWidth="10" defaultRowHeight="14.4" x14ac:dyDescent="0.3"/>
  <cols>
    <col min="2" max="2" width="9.6640625" customWidth="1"/>
    <col min="3" max="3" width="46.109375"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KCHK-KC'!A1", "Zurück")</f>
        <v>Zurück</v>
      </c>
    </row>
    <row r="3" spans="1:7" x14ac:dyDescent="0.3">
      <c r="B3" s="7" t="s">
        <v>1197</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463</v>
      </c>
      <c r="C6" s="6" t="s">
        <v>464</v>
      </c>
      <c r="D6" s="9" t="s">
        <v>83</v>
      </c>
      <c r="E6" s="9" t="s">
        <v>82</v>
      </c>
      <c r="F6" s="9" t="s">
        <v>83</v>
      </c>
      <c r="G6" s="9" t="s">
        <v>83</v>
      </c>
    </row>
    <row r="7" spans="1:7" ht="25.2" x14ac:dyDescent="0.3">
      <c r="B7" s="12" t="s">
        <v>465</v>
      </c>
      <c r="C7" s="12" t="s">
        <v>445</v>
      </c>
      <c r="D7" s="13" t="s">
        <v>211</v>
      </c>
      <c r="E7" s="13" t="s">
        <v>210</v>
      </c>
      <c r="F7" s="13" t="s">
        <v>211</v>
      </c>
      <c r="G7" s="13" t="s">
        <v>211</v>
      </c>
    </row>
    <row r="8" spans="1:7" ht="25.2" x14ac:dyDescent="0.3">
      <c r="B8" s="6" t="s">
        <v>466</v>
      </c>
      <c r="C8" s="6" t="s">
        <v>467</v>
      </c>
      <c r="D8" s="9" t="s">
        <v>47</v>
      </c>
      <c r="E8" s="9" t="s">
        <v>48</v>
      </c>
      <c r="F8" s="9" t="s">
        <v>48</v>
      </c>
      <c r="G8" s="9" t="s">
        <v>48</v>
      </c>
    </row>
    <row r="9" spans="1:7" ht="25.2" x14ac:dyDescent="0.3">
      <c r="B9" s="12" t="s">
        <v>468</v>
      </c>
      <c r="C9" s="12" t="s">
        <v>469</v>
      </c>
      <c r="D9" s="13" t="s">
        <v>47</v>
      </c>
      <c r="E9" s="13" t="s">
        <v>48</v>
      </c>
      <c r="F9" s="13" t="s">
        <v>48</v>
      </c>
      <c r="G9" s="13" t="s">
        <v>48</v>
      </c>
    </row>
    <row r="10" spans="1:7" ht="25.2" x14ac:dyDescent="0.3">
      <c r="B10" s="6" t="s">
        <v>470</v>
      </c>
      <c r="C10" s="6" t="s">
        <v>471</v>
      </c>
      <c r="D10" s="9" t="s">
        <v>47</v>
      </c>
      <c r="E10" s="9" t="s">
        <v>48</v>
      </c>
      <c r="F10" s="9" t="s">
        <v>48</v>
      </c>
      <c r="G10" s="9" t="s">
        <v>48</v>
      </c>
    </row>
    <row r="11" spans="1:7" ht="25.2" x14ac:dyDescent="0.3">
      <c r="B11" s="12" t="s">
        <v>472</v>
      </c>
      <c r="C11" s="12" t="s">
        <v>419</v>
      </c>
      <c r="D11" s="13" t="s">
        <v>48</v>
      </c>
      <c r="E11" s="13" t="s">
        <v>47</v>
      </c>
      <c r="F11" s="13" t="s">
        <v>48</v>
      </c>
      <c r="G11" s="13" t="s">
        <v>48</v>
      </c>
    </row>
    <row r="12" spans="1:7" ht="25.2" x14ac:dyDescent="0.3">
      <c r="B12" s="6" t="s">
        <v>473</v>
      </c>
      <c r="C12" s="6" t="s">
        <v>450</v>
      </c>
      <c r="D12" s="9" t="s">
        <v>48</v>
      </c>
      <c r="E12" s="9" t="s">
        <v>47</v>
      </c>
      <c r="F12" s="9" t="s">
        <v>48</v>
      </c>
      <c r="G12" s="9" t="s">
        <v>48</v>
      </c>
    </row>
    <row r="13" spans="1:7" ht="25.2" x14ac:dyDescent="0.3">
      <c r="B13" s="12" t="s">
        <v>474</v>
      </c>
      <c r="C13" s="12" t="s">
        <v>452</v>
      </c>
      <c r="D13" s="13" t="s">
        <v>47</v>
      </c>
      <c r="E13" s="13" t="s">
        <v>48</v>
      </c>
      <c r="F13" s="13" t="s">
        <v>48</v>
      </c>
      <c r="G13" s="13" t="s">
        <v>48</v>
      </c>
    </row>
    <row r="14" spans="1:7" x14ac:dyDescent="0.3">
      <c r="B14"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5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1-000000000000}">
  <dimension ref="A1:G8"/>
  <sheetViews>
    <sheetView workbookViewId="0"/>
  </sheetViews>
  <sheetFormatPr baseColWidth="10" defaultRowHeight="14.4" x14ac:dyDescent="0.3"/>
  <cols>
    <col min="2" max="2" width="9.6640625" customWidth="1"/>
    <col min="3" max="3" width="41"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KCHK-KC'!A1", "Zurück")</f>
        <v>Zurück</v>
      </c>
    </row>
    <row r="3" spans="1:7" x14ac:dyDescent="0.3">
      <c r="B3" s="7" t="s">
        <v>973</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40</v>
      </c>
      <c r="C6" s="23"/>
      <c r="D6" s="29"/>
      <c r="E6" s="29"/>
      <c r="F6" s="29"/>
      <c r="G6" s="29"/>
    </row>
    <row r="7" spans="1:7" ht="25.2" x14ac:dyDescent="0.3">
      <c r="B7" s="6" t="s">
        <v>97</v>
      </c>
      <c r="C7" s="6" t="s">
        <v>42</v>
      </c>
      <c r="D7" s="9" t="s">
        <v>99</v>
      </c>
      <c r="E7" s="9" t="s">
        <v>98</v>
      </c>
      <c r="F7" s="9" t="s">
        <v>99</v>
      </c>
      <c r="G7" s="9" t="s">
        <v>99</v>
      </c>
    </row>
    <row r="8" spans="1:7" x14ac:dyDescent="0.3">
      <c r="B8" s="17" t="s">
        <v>968</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5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1-000000000000}">
  <dimension ref="A1:D8"/>
  <sheetViews>
    <sheetView workbookViewId="0"/>
  </sheetViews>
  <sheetFormatPr baseColWidth="10" defaultRowHeight="14.4" x14ac:dyDescent="0.3"/>
  <cols>
    <col min="2" max="2" width="9.6640625" customWidth="1"/>
    <col min="3" max="3" width="41" customWidth="1"/>
    <col min="4" max="4" width="219.6640625" customWidth="1"/>
  </cols>
  <sheetData>
    <row r="1" spans="1:4" x14ac:dyDescent="0.3">
      <c r="A1" s="2" t="str">
        <f>HYPERLINK("#'Auswahl Auswertungsmodul'!A1", "Zurück zum Start")</f>
        <v>Zurück zum Start</v>
      </c>
    </row>
    <row r="2" spans="1:4" x14ac:dyDescent="0.3">
      <c r="A2" s="2" t="str">
        <f>HYPERLINK("#'Auswahl KCHK-KC'!A1", "Zurück")</f>
        <v>Zurück</v>
      </c>
    </row>
    <row r="3" spans="1:4" x14ac:dyDescent="0.3">
      <c r="B3" s="7" t="s">
        <v>1445</v>
      </c>
    </row>
    <row r="4" spans="1:4" x14ac:dyDescent="0.3">
      <c r="B4" s="3" t="s">
        <v>35</v>
      </c>
      <c r="C4" s="4" t="s">
        <v>394</v>
      </c>
      <c r="D4" s="4" t="s">
        <v>1101</v>
      </c>
    </row>
    <row r="5" spans="1:4" x14ac:dyDescent="0.3">
      <c r="B5" s="5" t="s">
        <v>466</v>
      </c>
      <c r="C5" s="6" t="s">
        <v>467</v>
      </c>
      <c r="D5" s="6" t="s">
        <v>1443</v>
      </c>
    </row>
    <row r="6" spans="1:4" x14ac:dyDescent="0.3">
      <c r="B6" s="18" t="s">
        <v>468</v>
      </c>
      <c r="C6" s="12" t="s">
        <v>469</v>
      </c>
      <c r="D6" s="12" t="s">
        <v>1443</v>
      </c>
    </row>
    <row r="7" spans="1:4" x14ac:dyDescent="0.3">
      <c r="B7" s="5" t="s">
        <v>470</v>
      </c>
      <c r="C7" s="6" t="s">
        <v>471</v>
      </c>
      <c r="D7" s="6" t="s">
        <v>1443</v>
      </c>
    </row>
    <row r="8" spans="1:4" x14ac:dyDescent="0.3">
      <c r="B8" s="18" t="s">
        <v>474</v>
      </c>
      <c r="C8" s="12" t="s">
        <v>452</v>
      </c>
      <c r="D8" s="12" t="s">
        <v>1443</v>
      </c>
    </row>
  </sheetData>
  <pageMargins left="0.7" right="0.7" top="0.75" bottom="0.75" header="0.3" footer="0.3"/>
  <pageSetup paperSize="9" orientation="portrait" horizontalDpi="300" verticalDpi="300"/>
</worksheet>
</file>

<file path=xl/worksheets/sheet5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KCHK-KC'!A1", "Zurück")</f>
        <v>Zurück</v>
      </c>
    </row>
  </sheetData>
  <pageMargins left="0.7" right="0.7" top="0.75" bottom="0.75" header="0.3" footer="0.3"/>
  <pageSetup paperSize="9" orientation="portrait" horizontalDpi="300" verticalDpi="300"/>
</worksheet>
</file>

<file path=xl/worksheets/sheet5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1-000000000000}">
  <dimension ref="A1:G7"/>
  <sheetViews>
    <sheetView workbookViewId="0"/>
  </sheetViews>
  <sheetFormatPr baseColWidth="10" defaultRowHeight="14.4" x14ac:dyDescent="0.3"/>
  <cols>
    <col min="2" max="2" width="9.6640625" customWidth="1"/>
    <col min="3" max="3" width="41"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KCHK-KC'!A1", "Zurück")</f>
        <v>Zurück</v>
      </c>
    </row>
    <row r="3" spans="1:7" x14ac:dyDescent="0.3">
      <c r="B3" s="7" t="s">
        <v>1596</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40</v>
      </c>
      <c r="C6" s="23"/>
      <c r="D6" s="29"/>
      <c r="E6" s="29"/>
      <c r="F6" s="29"/>
      <c r="G6" s="29"/>
    </row>
    <row r="7" spans="1:7" ht="25.2" x14ac:dyDescent="0.3">
      <c r="B7" s="6" t="s">
        <v>97</v>
      </c>
      <c r="C7" s="6" t="s">
        <v>42</v>
      </c>
      <c r="D7" s="9" t="s">
        <v>1594</v>
      </c>
      <c r="E7" s="9" t="s">
        <v>1079</v>
      </c>
      <c r="F7" s="9" t="s">
        <v>1595</v>
      </c>
      <c r="G7" s="9" t="s">
        <v>99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C22"/>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HYPERLINK("#'WI-HI-A - K3_1_QI'!A1", "Qualitätsindikatoren: Übersicht über Auffälligkeiten und Qualitätssicherungsmaßnahmen gem. § 17 DeQS-RL")</f>
        <v>Qualitätsindikatoren: Übersicht über Auffälligkeiten und Qualitätssicherungsmaßnahmen gem. § 17 DeQS-RL</v>
      </c>
      <c r="C6" s="2" t="str">
        <f>HYPERLINK("#'WI-HI-A - K3_1_QI'!A1", "K3_1_QI")</f>
        <v>K3_1_QI</v>
      </c>
    </row>
    <row r="7" spans="1:3" x14ac:dyDescent="0.3">
      <c r="B7" s="2" t="str">
        <f>HYPERLINK("#'WI-HI-A - K3_2_QI'!A1", "Qualitätsindikatoren: Auffälligkeiten und Bewertungen nach Abschluss des Stellungnahmeverfahrens (AJ 2024)")</f>
        <v>Qualitätsindikatoren: Auffälligkeiten und Bewertungen nach Abschluss des Stellungnahmeverfahrens (AJ 2024)</v>
      </c>
      <c r="C7" s="2" t="str">
        <f>HYPERLINK("#'WI-HI-A - K3_2_QI'!A1", "K3_2_QI")</f>
        <v>K3_2_QI</v>
      </c>
    </row>
    <row r="8" spans="1:3" x14ac:dyDescent="0.3">
      <c r="B8" s="2" t="str">
        <f>HYPERLINK("#'WI-HI-A - K3_3_QI'!A1", "Qualitätsindikatoren: Wiederholte Auffälligkeiten (AJ 2024 und Vorjahre)")</f>
        <v>Qualitätsindikatoren: Wiederholte Auffälligkeiten (AJ 2024 und Vorjahre)</v>
      </c>
      <c r="C8" s="2" t="str">
        <f>HYPERLINK("#'WI-HI-A - K3_3_QI'!A1", "K3_3_QI")</f>
        <v>K3_3_QI</v>
      </c>
    </row>
    <row r="9" spans="1:3" x14ac:dyDescent="0.3">
      <c r="B9" s="2" t="str">
        <f>HYPERLINK("#'WI-HI-A - K3_5_QI'!A1", "Auffälligkeiten und Stellungnahmeverfahren nach Fallzahl pro Qualitätsindikator (AJ 2024)")</f>
        <v>Auffälligkeiten und Stellungnahmeverfahren nach Fallzahl pro Qualitätsindikator (AJ 2024)</v>
      </c>
      <c r="C9" s="2" t="str">
        <f>HYPERLINK("#'WI-HI-A - K3_5_QI'!A1", "K3_5_QI")</f>
        <v>K3_5_QI</v>
      </c>
    </row>
    <row r="10" spans="1:3" x14ac:dyDescent="0.3">
      <c r="B10" s="2" t="str">
        <f>HYPERLINK("#'WI-HI-A - A_1_QI'!A1", "Qualitätsindikatoren: Art der Auffälligkeit (AJ 2024)")</f>
        <v>Qualitätsindikatoren: Art der Auffälligkeit (AJ 2024)</v>
      </c>
      <c r="C10" s="2" t="str">
        <f>HYPERLINK("#'WI-HI-A - A_1_QI'!A1", "A_1_QI")</f>
        <v>A_1_QI</v>
      </c>
    </row>
    <row r="11" spans="1:3" x14ac:dyDescent="0.3">
      <c r="B11" s="2" t="str">
        <f>HYPERLINK("#'WI-HI-A - A_2_QI_a'!A1", "Qualitätsindikatoren: Stellungnahmeverfahren (AJ 2024)")</f>
        <v>Qualitätsindikatoren: Stellungnahmeverfahren (AJ 2024)</v>
      </c>
      <c r="C11" s="2" t="str">
        <f>HYPERLINK("#'WI-HI-A - A_2_QI_a'!A1", "A_2_QI_a")</f>
        <v>A_2_QI_a</v>
      </c>
    </row>
    <row r="12" spans="1:3" x14ac:dyDescent="0.3">
      <c r="B12" s="2" t="str">
        <f>HYPERLINK("#'WI-HI-A - A_2_QI_b'!A1", "Qualitätsindikatoren: Freitextkommentare zur Nicht-Einleitung von Stellungnahmeverfahren (AJ 2024)")</f>
        <v>Qualitätsindikatoren: Freitextkommentare zur Nicht-Einleitung von Stellungnahmeverfahren (AJ 2024)</v>
      </c>
      <c r="C12" s="2" t="str">
        <f>HYPERLINK("#'WI-HI-A - A_2_QI_b'!A1", "A_2_QI_b")</f>
        <v>A_2_QI_b</v>
      </c>
    </row>
    <row r="13" spans="1:3" x14ac:dyDescent="0.3">
      <c r="B13" s="2" t="str">
        <f>HYPERLINK("#'WI-HI-A - A_4_QI_a'!A1", "Qualitätsindikatoren: Bewertung der qualitativ auffälligen Ergebnisse (AJ 2024)")</f>
        <v>Qualitätsindikatoren: Bewertung der qualitativ auffälligen Ergebnisse (AJ 2024)</v>
      </c>
      <c r="C13" s="2" t="str">
        <f>HYPERLINK("#'WI-HI-A - A_4_QI_a'!A1", "A_4_QI_a")</f>
        <v>A_4_QI_a</v>
      </c>
    </row>
    <row r="14" spans="1:3" x14ac:dyDescent="0.3">
      <c r="B14" s="2" t="str">
        <f>HYPERLINK("#'WI-HI-A - A_4_QI_b'!A1", "Qualitätsindikatoren: Freitextkommentare zur Bewertung der qualitativ auffälligen Ergebnisse (AJ 2024)")</f>
        <v>Qualitätsindikatoren: Freitextkommentare zur Bewertung der qualitativ auffälligen Ergebnisse (AJ 2024)</v>
      </c>
      <c r="C14" s="2" t="str">
        <f>HYPERLINK("#'WI-HI-A - A_4_QI_b'!A1", "A_4_QI_b")</f>
        <v>A_4_QI_b</v>
      </c>
    </row>
    <row r="15" spans="1:3" x14ac:dyDescent="0.3">
      <c r="B15" s="2" t="str">
        <f>HYPERLINK("#'WI-HI-A - A_6_QI_a'!A1", "Qualitätsindikatoren: Bewertung der qualitativ unauffälligen Ergebnisse (AJ 2024)")</f>
        <v>Qualitätsindikatoren: Bewertung der qualitativ unauffälligen Ergebnisse (AJ 2024)</v>
      </c>
      <c r="C15" s="2" t="str">
        <f>HYPERLINK("#'WI-HI-A - A_6_QI_a'!A1", "A_6_QI_a")</f>
        <v>A_6_QI_a</v>
      </c>
    </row>
    <row r="16" spans="1:3" x14ac:dyDescent="0.3">
      <c r="B16" s="2" t="str">
        <f>HYPERLINK("#'WI-HI-A - A_6_QI_b'!A1", "Qualitätsindikatoren: Freitextkommentare zur Bewertung der qualitativ unauffälligen Ergebnisse (AJ 2024)")</f>
        <v>Qualitätsindikatoren: Freitextkommentare zur Bewertung der qualitativ unauffälligen Ergebnisse (AJ 2024)</v>
      </c>
      <c r="C16" s="2" t="str">
        <f>HYPERLINK("#'WI-HI-A - A_6_QI_b'!A1", "A_6_QI_b")</f>
        <v>A_6_QI_b</v>
      </c>
    </row>
    <row r="17" spans="2:3" x14ac:dyDescent="0.3">
      <c r="B17" s="2" t="str">
        <f>HYPERLINK("#'WI-HI-A - A_8_QI_a'!A1", "Qualitätsindikatoren: Bewertung der Ergebnisse als Dokumentationsfehler oder Sonstiges (AJ 2024)")</f>
        <v>Qualitätsindikatoren: Bewertung der Ergebnisse als Dokumentationsfehler oder Sonstiges (AJ 2024)</v>
      </c>
      <c r="C17" s="2" t="str">
        <f>HYPERLINK("#'WI-HI-A - A_8_QI_a'!A1", "A_8_QI_a")</f>
        <v>A_8_QI_a</v>
      </c>
    </row>
    <row r="18" spans="2:3" x14ac:dyDescent="0.3">
      <c r="B18" s="2" t="str">
        <f>HYPERLINK("#'WI-HI-A - A_8_QI_b'!A1", "Qualitätsindikatoren: Freitextkommentare zur Bewertung der Ergebnisse als Dokumentationsfehler oder Sonstiges (AJ 2024)")</f>
        <v>Qualitätsindikatoren: Freitextkommentare zur Bewertung der Ergebnisse als Dokumentationsfehler oder Sonstiges (AJ 2024)</v>
      </c>
      <c r="C18" s="2" t="str">
        <f>HYPERLINK("#'WI-HI-A - A_8_QI_b'!A1", "A_8_QI_b")</f>
        <v>A_8_QI_b</v>
      </c>
    </row>
    <row r="19" spans="2:3" x14ac:dyDescent="0.3">
      <c r="B19" s="2" t="str">
        <f>HYPERLINK("#'WI-HI-A - A_9_QI'!A1", "Qualitätsindikatoren: Initiierung Maßnahmenstufe 1 und 2 (AJ 2024)")</f>
        <v>Qualitätsindikatoren: Initiierung Maßnahmenstufe 1 und 2 (AJ 2024)</v>
      </c>
      <c r="C19" s="2" t="str">
        <f>HYPERLINK("#'WI-HI-A - A_9_QI'!A1", "A_9_QI")</f>
        <v>A_9_QI</v>
      </c>
    </row>
    <row r="20" spans="2:3" x14ac:dyDescent="0.3">
      <c r="B20" s="2" t="str">
        <f>HYPERLINK("#'WI-HI-A - A_10_QI'!A1", "Qualitätsindikatoren: Ergebnisse nach Stellungnahmeverfahren pro Bundesland (AJ 2024)")</f>
        <v>Qualitätsindikatoren: Ergebnisse nach Stellungnahmeverfahren pro Bundesland (AJ 2024)</v>
      </c>
      <c r="C20" s="2" t="str">
        <f>HYPERLINK("#'WI-HI-A - A_10_QI'!A1", "A_10_QI")</f>
        <v>A_10_QI</v>
      </c>
    </row>
    <row r="21" spans="2:3" x14ac:dyDescent="0.3">
      <c r="B21" s="2" t="str">
        <f>HYPERLINK("#'WI-HI-A - A_12_QI'!A1", "Darstellung des Verlaufs der Bewertung (AJ 2024)")</f>
        <v>Darstellung des Verlaufs der Bewertung (AJ 2024)</v>
      </c>
      <c r="C21" s="2" t="str">
        <f>HYPERLINK("#'WI-HI-A - A_12_QI'!A1", "A_12_QI")</f>
        <v>A_12_QI</v>
      </c>
    </row>
    <row r="22" spans="2:3" x14ac:dyDescent="0.3">
      <c r="B22" s="2" t="str">
        <f>HYPERLINK("#'WI-HI-A - A_13_QI'!A1", "Qualitätsindikatoren: Art der Maßnahme in Maßnahmenstufe 1 (AJ 2023 und 2024)")</f>
        <v>Qualitätsindikatoren: Art der Maßnahme in Maßnahmenstufe 1 (AJ 2023 und 2024)</v>
      </c>
      <c r="C22" s="2" t="str">
        <f>HYPERLINK("#'WI-HI-A - A_13_QI'!A1", "A_13_QI")</f>
        <v>A_13_QI</v>
      </c>
    </row>
  </sheetData>
  <pageMargins left="0.7" right="0.7" top="0.75" bottom="0.75" header="0.3" footer="0.3"/>
  <pageSetup paperSize="9" orientation="portrait" horizontalDpi="300" verticalDpi="300"/>
</worksheet>
</file>

<file path=xl/worksheets/sheet5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KCHK-KC'!A1", "Zurück")</f>
        <v>Zurück</v>
      </c>
    </row>
  </sheetData>
  <pageMargins left="0.7" right="0.7" top="0.75" bottom="0.75" header="0.3" footer="0.3"/>
  <pageSetup paperSize="9" orientation="portrait" horizontalDpi="300" verticalDpi="300"/>
</worksheet>
</file>

<file path=xl/worksheets/sheet5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1-000000000000}">
  <dimension ref="A1:G13"/>
  <sheetViews>
    <sheetView workbookViewId="0"/>
  </sheetViews>
  <sheetFormatPr baseColWidth="10" defaultRowHeight="14.4" x14ac:dyDescent="0.3"/>
  <cols>
    <col min="2" max="2" width="9.6640625" customWidth="1"/>
    <col min="3" max="3" width="46.10937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KCHK-KC'!A1", "Zurück")</f>
        <v>Zurück</v>
      </c>
    </row>
    <row r="3" spans="1:7" x14ac:dyDescent="0.3">
      <c r="B3" s="7" t="s">
        <v>1867</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463</v>
      </c>
      <c r="C6" s="6" t="s">
        <v>464</v>
      </c>
      <c r="D6" s="9" t="s">
        <v>1586</v>
      </c>
      <c r="E6" s="9" t="s">
        <v>1019</v>
      </c>
      <c r="F6" s="9" t="s">
        <v>83</v>
      </c>
      <c r="G6" s="9" t="s">
        <v>83</v>
      </c>
    </row>
    <row r="7" spans="1:7" ht="25.2" x14ac:dyDescent="0.3">
      <c r="B7" s="12" t="s">
        <v>465</v>
      </c>
      <c r="C7" s="12" t="s">
        <v>445</v>
      </c>
      <c r="D7" s="13" t="s">
        <v>1683</v>
      </c>
      <c r="E7" s="13" t="s">
        <v>1008</v>
      </c>
      <c r="F7" s="13" t="s">
        <v>1007</v>
      </c>
      <c r="G7" s="13" t="s">
        <v>211</v>
      </c>
    </row>
    <row r="8" spans="1:7" ht="25.2" x14ac:dyDescent="0.3">
      <c r="B8" s="6" t="s">
        <v>466</v>
      </c>
      <c r="C8" s="6" t="s">
        <v>467</v>
      </c>
      <c r="D8" s="9" t="s">
        <v>1579</v>
      </c>
      <c r="E8" s="9" t="s">
        <v>48</v>
      </c>
      <c r="F8" s="9" t="s">
        <v>48</v>
      </c>
      <c r="G8" s="9" t="s">
        <v>48</v>
      </c>
    </row>
    <row r="9" spans="1:7" ht="25.2" x14ac:dyDescent="0.3">
      <c r="B9" s="12" t="s">
        <v>468</v>
      </c>
      <c r="C9" s="12" t="s">
        <v>469</v>
      </c>
      <c r="D9" s="13" t="s">
        <v>1579</v>
      </c>
      <c r="E9" s="13" t="s">
        <v>48</v>
      </c>
      <c r="F9" s="13" t="s">
        <v>48</v>
      </c>
      <c r="G9" s="13" t="s">
        <v>48</v>
      </c>
    </row>
    <row r="10" spans="1:7" ht="25.2" x14ac:dyDescent="0.3">
      <c r="B10" s="6" t="s">
        <v>470</v>
      </c>
      <c r="C10" s="6" t="s">
        <v>471</v>
      </c>
      <c r="D10" s="9" t="s">
        <v>1579</v>
      </c>
      <c r="E10" s="9" t="s">
        <v>48</v>
      </c>
      <c r="F10" s="9" t="s">
        <v>48</v>
      </c>
      <c r="G10" s="9" t="s">
        <v>48</v>
      </c>
    </row>
    <row r="11" spans="1:7" ht="25.2" x14ac:dyDescent="0.3">
      <c r="B11" s="12" t="s">
        <v>472</v>
      </c>
      <c r="C11" s="12" t="s">
        <v>419</v>
      </c>
      <c r="D11" s="13" t="s">
        <v>1579</v>
      </c>
      <c r="E11" s="13" t="s">
        <v>1015</v>
      </c>
      <c r="F11" s="13" t="s">
        <v>48</v>
      </c>
      <c r="G11" s="13" t="s">
        <v>48</v>
      </c>
    </row>
    <row r="12" spans="1:7" ht="25.2" x14ac:dyDescent="0.3">
      <c r="B12" s="6" t="s">
        <v>473</v>
      </c>
      <c r="C12" s="6" t="s">
        <v>450</v>
      </c>
      <c r="D12" s="9" t="s">
        <v>1579</v>
      </c>
      <c r="E12" s="9" t="s">
        <v>1015</v>
      </c>
      <c r="F12" s="9" t="s">
        <v>965</v>
      </c>
      <c r="G12" s="9" t="s">
        <v>48</v>
      </c>
    </row>
    <row r="13" spans="1:7" ht="25.2" x14ac:dyDescent="0.3">
      <c r="B13" s="12" t="s">
        <v>474</v>
      </c>
      <c r="C13" s="12" t="s">
        <v>452</v>
      </c>
      <c r="D13" s="13" t="s">
        <v>1579</v>
      </c>
      <c r="E13" s="13" t="s">
        <v>48</v>
      </c>
      <c r="F13" s="13" t="s">
        <v>48</v>
      </c>
      <c r="G13" s="13" t="s">
        <v>48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5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1-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KCHK-KC'!A1", "Zurück")</f>
        <v>Zurück</v>
      </c>
    </row>
  </sheetData>
  <pageMargins left="0.7" right="0.7" top="0.75" bottom="0.75" header="0.3" footer="0.3"/>
  <pageSetup paperSize="9" orientation="portrait" horizontalDpi="300" verticalDpi="300"/>
</worksheet>
</file>

<file path=xl/worksheets/sheet5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2-000000000000}">
  <dimension ref="A1:F7"/>
  <sheetViews>
    <sheetView workbookViewId="0"/>
  </sheetViews>
  <sheetFormatPr baseColWidth="10" defaultRowHeight="14.4" x14ac:dyDescent="0.3"/>
  <cols>
    <col min="2" max="2" width="9.6640625" customWidth="1"/>
    <col min="3" max="3" width="41"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KCHK-KC'!A1", "Zurück")</f>
        <v>Zurück</v>
      </c>
    </row>
    <row r="3" spans="1:6" x14ac:dyDescent="0.3">
      <c r="B3" s="7" t="s">
        <v>2316</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40</v>
      </c>
      <c r="C6" s="23"/>
      <c r="D6" s="29"/>
      <c r="E6" s="29"/>
      <c r="F6" s="29"/>
    </row>
    <row r="7" spans="1:6" ht="25.2" x14ac:dyDescent="0.3">
      <c r="B7" s="6" t="s">
        <v>97</v>
      </c>
      <c r="C7" s="6" t="s">
        <v>42</v>
      </c>
      <c r="D7" s="9" t="s">
        <v>1594</v>
      </c>
      <c r="E7" s="9" t="s">
        <v>1595</v>
      </c>
      <c r="F7" s="9" t="s">
        <v>99</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5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KCHK-KC'!A1", "Zurück")</f>
        <v>Zurück</v>
      </c>
    </row>
  </sheetData>
  <pageMargins left="0.7" right="0.7" top="0.75" bottom="0.75" header="0.3" footer="0.3"/>
  <pageSetup paperSize="9" orientation="portrait" horizontalDpi="300" verticalDpi="300"/>
</worksheet>
</file>

<file path=xl/worksheets/sheet5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2-000000000000}">
  <dimension ref="A1:H13"/>
  <sheetViews>
    <sheetView workbookViewId="0"/>
  </sheetViews>
  <sheetFormatPr baseColWidth="10" defaultRowHeight="14.4" x14ac:dyDescent="0.3"/>
  <cols>
    <col min="2" max="2" width="9.6640625" customWidth="1"/>
    <col min="3" max="3" width="46.10937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KCHK-KC'!A1", "Zurück")</f>
        <v>Zurück</v>
      </c>
    </row>
    <row r="3" spans="1:8" x14ac:dyDescent="0.3">
      <c r="B3" s="7" t="s">
        <v>2456</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463</v>
      </c>
      <c r="C6" s="6" t="s">
        <v>464</v>
      </c>
      <c r="D6" s="9" t="s">
        <v>1586</v>
      </c>
      <c r="E6" s="9" t="s">
        <v>83</v>
      </c>
      <c r="F6" s="9" t="s">
        <v>83</v>
      </c>
      <c r="G6" s="9" t="s">
        <v>83</v>
      </c>
      <c r="H6" s="9" t="s">
        <v>83</v>
      </c>
    </row>
    <row r="7" spans="1:8" ht="25.2" x14ac:dyDescent="0.3">
      <c r="B7" s="12" t="s">
        <v>465</v>
      </c>
      <c r="C7" s="12" t="s">
        <v>445</v>
      </c>
      <c r="D7" s="13" t="s">
        <v>1683</v>
      </c>
      <c r="E7" s="13" t="s">
        <v>211</v>
      </c>
      <c r="F7" s="13" t="s">
        <v>211</v>
      </c>
      <c r="G7" s="13" t="s">
        <v>211</v>
      </c>
      <c r="H7" s="13" t="s">
        <v>211</v>
      </c>
    </row>
    <row r="8" spans="1:8" ht="25.2" x14ac:dyDescent="0.3">
      <c r="B8" s="6" t="s">
        <v>466</v>
      </c>
      <c r="C8" s="6" t="s">
        <v>467</v>
      </c>
      <c r="D8" s="9" t="s">
        <v>1579</v>
      </c>
      <c r="E8" s="9" t="s">
        <v>48</v>
      </c>
      <c r="F8" s="9" t="s">
        <v>48</v>
      </c>
      <c r="G8" s="9" t="s">
        <v>48</v>
      </c>
      <c r="H8" s="9" t="s">
        <v>48</v>
      </c>
    </row>
    <row r="9" spans="1:8" ht="25.2" x14ac:dyDescent="0.3">
      <c r="B9" s="12" t="s">
        <v>468</v>
      </c>
      <c r="C9" s="12" t="s">
        <v>469</v>
      </c>
      <c r="D9" s="13" t="s">
        <v>1579</v>
      </c>
      <c r="E9" s="13" t="s">
        <v>48</v>
      </c>
      <c r="F9" s="13" t="s">
        <v>48</v>
      </c>
      <c r="G9" s="13" t="s">
        <v>48</v>
      </c>
      <c r="H9" s="13" t="s">
        <v>48</v>
      </c>
    </row>
    <row r="10" spans="1:8" ht="25.2" x14ac:dyDescent="0.3">
      <c r="B10" s="6" t="s">
        <v>470</v>
      </c>
      <c r="C10" s="6" t="s">
        <v>471</v>
      </c>
      <c r="D10" s="9" t="s">
        <v>1579</v>
      </c>
      <c r="E10" s="9" t="s">
        <v>48</v>
      </c>
      <c r="F10" s="9" t="s">
        <v>48</v>
      </c>
      <c r="G10" s="9" t="s">
        <v>48</v>
      </c>
      <c r="H10" s="9" t="s">
        <v>48</v>
      </c>
    </row>
    <row r="11" spans="1:8" ht="25.2" x14ac:dyDescent="0.3">
      <c r="B11" s="12" t="s">
        <v>472</v>
      </c>
      <c r="C11" s="12" t="s">
        <v>419</v>
      </c>
      <c r="D11" s="13" t="s">
        <v>1579</v>
      </c>
      <c r="E11" s="13" t="s">
        <v>48</v>
      </c>
      <c r="F11" s="13" t="s">
        <v>965</v>
      </c>
      <c r="G11" s="13" t="s">
        <v>48</v>
      </c>
      <c r="H11" s="13" t="s">
        <v>48</v>
      </c>
    </row>
    <row r="12" spans="1:8" ht="25.2" x14ac:dyDescent="0.3">
      <c r="B12" s="6" t="s">
        <v>473</v>
      </c>
      <c r="C12" s="6" t="s">
        <v>450</v>
      </c>
      <c r="D12" s="9" t="s">
        <v>1579</v>
      </c>
      <c r="E12" s="9" t="s">
        <v>48</v>
      </c>
      <c r="F12" s="9" t="s">
        <v>965</v>
      </c>
      <c r="G12" s="9" t="s">
        <v>48</v>
      </c>
      <c r="H12" s="9" t="s">
        <v>48</v>
      </c>
    </row>
    <row r="13" spans="1:8" ht="25.2" x14ac:dyDescent="0.3">
      <c r="B13" s="12" t="s">
        <v>474</v>
      </c>
      <c r="C13" s="12" t="s">
        <v>452</v>
      </c>
      <c r="D13" s="13" t="s">
        <v>1579</v>
      </c>
      <c r="E13" s="13" t="s">
        <v>48</v>
      </c>
      <c r="F13" s="13" t="s">
        <v>48</v>
      </c>
      <c r="G13" s="13" t="s">
        <v>48</v>
      </c>
      <c r="H13" s="13" t="s">
        <v>48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5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KCHK-KC'!A1", "Zurück")</f>
        <v>Zurück</v>
      </c>
    </row>
  </sheetData>
  <pageMargins left="0.7" right="0.7" top="0.75" bottom="0.75" header="0.3" footer="0.3"/>
  <pageSetup paperSize="9" orientation="portrait" horizontalDpi="300" verticalDpi="300"/>
</worksheet>
</file>

<file path=xl/worksheets/sheet5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2-000000000000}">
  <dimension ref="A1:E7"/>
  <sheetViews>
    <sheetView workbookViewId="0"/>
  </sheetViews>
  <sheetFormatPr baseColWidth="10" defaultRowHeight="14.4" x14ac:dyDescent="0.3"/>
  <cols>
    <col min="2" max="2" width="9.6640625" customWidth="1"/>
    <col min="3" max="3" width="41"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KCHK-KC'!A1", "Zurück")</f>
        <v>Zurück</v>
      </c>
    </row>
    <row r="3" spans="1:5" x14ac:dyDescent="0.3">
      <c r="B3" s="7" t="s">
        <v>2916</v>
      </c>
    </row>
    <row r="4" spans="1:5" x14ac:dyDescent="0.3">
      <c r="B4" s="25" t="s">
        <v>35</v>
      </c>
      <c r="C4" s="25" t="s">
        <v>36</v>
      </c>
      <c r="D4" s="28" t="s">
        <v>1574</v>
      </c>
      <c r="E4" s="16" t="s">
        <v>1575</v>
      </c>
    </row>
    <row r="5" spans="1:5" x14ac:dyDescent="0.3">
      <c r="B5" s="22"/>
      <c r="C5" s="22"/>
      <c r="D5" s="27"/>
      <c r="E5" s="8" t="s">
        <v>2910</v>
      </c>
    </row>
    <row r="6" spans="1:5" x14ac:dyDescent="0.3">
      <c r="B6" s="23" t="s">
        <v>40</v>
      </c>
      <c r="C6" s="23"/>
      <c r="D6" s="29"/>
      <c r="E6" s="29"/>
    </row>
    <row r="7" spans="1:5" ht="25.2" x14ac:dyDescent="0.3">
      <c r="B7" s="6" t="s">
        <v>97</v>
      </c>
      <c r="C7" s="6" t="s">
        <v>42</v>
      </c>
      <c r="D7" s="9" t="s">
        <v>1594</v>
      </c>
      <c r="E7" s="9" t="s">
        <v>99</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5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KCHK-KC'!A1", "Zurück")</f>
        <v>Zurück</v>
      </c>
    </row>
  </sheetData>
  <pageMargins left="0.7" right="0.7" top="0.75" bottom="0.75" header="0.3" footer="0.3"/>
  <pageSetup paperSize="9" orientation="portrait" horizontalDpi="300" verticalDpi="300"/>
</worksheet>
</file>

<file path=xl/worksheets/sheet5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2-000000000000}">
  <dimension ref="A1:H13"/>
  <sheetViews>
    <sheetView workbookViewId="0"/>
  </sheetViews>
  <sheetFormatPr baseColWidth="10" defaultRowHeight="14.4" x14ac:dyDescent="0.3"/>
  <cols>
    <col min="2" max="2" width="9.6640625" customWidth="1"/>
    <col min="3" max="3" width="46.10937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KCHK-KC'!A1", "Zurück")</f>
        <v>Zurück</v>
      </c>
    </row>
    <row r="3" spans="1:8" x14ac:dyDescent="0.3">
      <c r="B3" s="7" t="s">
        <v>3016</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463</v>
      </c>
      <c r="C6" s="6" t="s">
        <v>464</v>
      </c>
      <c r="D6" s="9" t="s">
        <v>1586</v>
      </c>
      <c r="E6" s="9" t="s">
        <v>1019</v>
      </c>
      <c r="F6" s="9" t="s">
        <v>83</v>
      </c>
      <c r="G6" s="9" t="s">
        <v>83</v>
      </c>
      <c r="H6" s="9" t="s">
        <v>83</v>
      </c>
    </row>
    <row r="7" spans="1:8" ht="25.2" x14ac:dyDescent="0.3">
      <c r="B7" s="12" t="s">
        <v>465</v>
      </c>
      <c r="C7" s="12" t="s">
        <v>445</v>
      </c>
      <c r="D7" s="13" t="s">
        <v>1683</v>
      </c>
      <c r="E7" s="13" t="s">
        <v>211</v>
      </c>
      <c r="F7" s="13" t="s">
        <v>211</v>
      </c>
      <c r="G7" s="13" t="s">
        <v>211</v>
      </c>
      <c r="H7" s="13" t="s">
        <v>211</v>
      </c>
    </row>
    <row r="8" spans="1:8" ht="25.2" x14ac:dyDescent="0.3">
      <c r="B8" s="6" t="s">
        <v>466</v>
      </c>
      <c r="C8" s="6" t="s">
        <v>467</v>
      </c>
      <c r="D8" s="9" t="s">
        <v>1579</v>
      </c>
      <c r="E8" s="9" t="s">
        <v>48</v>
      </c>
      <c r="F8" s="9" t="s">
        <v>48</v>
      </c>
      <c r="G8" s="9" t="s">
        <v>48</v>
      </c>
      <c r="H8" s="9" t="s">
        <v>48</v>
      </c>
    </row>
    <row r="9" spans="1:8" ht="25.2" x14ac:dyDescent="0.3">
      <c r="B9" s="12" t="s">
        <v>468</v>
      </c>
      <c r="C9" s="12" t="s">
        <v>469</v>
      </c>
      <c r="D9" s="13" t="s">
        <v>1579</v>
      </c>
      <c r="E9" s="13" t="s">
        <v>48</v>
      </c>
      <c r="F9" s="13" t="s">
        <v>48</v>
      </c>
      <c r="G9" s="13" t="s">
        <v>48</v>
      </c>
      <c r="H9" s="13" t="s">
        <v>48</v>
      </c>
    </row>
    <row r="10" spans="1:8" ht="25.2" x14ac:dyDescent="0.3">
      <c r="B10" s="6" t="s">
        <v>470</v>
      </c>
      <c r="C10" s="6" t="s">
        <v>471</v>
      </c>
      <c r="D10" s="9" t="s">
        <v>1579</v>
      </c>
      <c r="E10" s="9" t="s">
        <v>48</v>
      </c>
      <c r="F10" s="9" t="s">
        <v>48</v>
      </c>
      <c r="G10" s="9" t="s">
        <v>48</v>
      </c>
      <c r="H10" s="9" t="s">
        <v>48</v>
      </c>
    </row>
    <row r="11" spans="1:8" ht="25.2" x14ac:dyDescent="0.3">
      <c r="B11" s="12" t="s">
        <v>472</v>
      </c>
      <c r="C11" s="12" t="s">
        <v>419</v>
      </c>
      <c r="D11" s="13" t="s">
        <v>1579</v>
      </c>
      <c r="E11" s="13" t="s">
        <v>48</v>
      </c>
      <c r="F11" s="13" t="s">
        <v>48</v>
      </c>
      <c r="G11" s="13" t="s">
        <v>48</v>
      </c>
      <c r="H11" s="13" t="s">
        <v>48</v>
      </c>
    </row>
    <row r="12" spans="1:8" ht="25.2" x14ac:dyDescent="0.3">
      <c r="B12" s="6" t="s">
        <v>473</v>
      </c>
      <c r="C12" s="6" t="s">
        <v>450</v>
      </c>
      <c r="D12" s="9" t="s">
        <v>1579</v>
      </c>
      <c r="E12" s="9" t="s">
        <v>48</v>
      </c>
      <c r="F12" s="9" t="s">
        <v>48</v>
      </c>
      <c r="G12" s="9" t="s">
        <v>48</v>
      </c>
      <c r="H12" s="9" t="s">
        <v>48</v>
      </c>
    </row>
    <row r="13" spans="1:8" ht="25.2" x14ac:dyDescent="0.3">
      <c r="B13" s="12" t="s">
        <v>474</v>
      </c>
      <c r="C13" s="12" t="s">
        <v>452</v>
      </c>
      <c r="D13" s="13" t="s">
        <v>1579</v>
      </c>
      <c r="E13" s="13" t="s">
        <v>48</v>
      </c>
      <c r="F13" s="13" t="s">
        <v>48</v>
      </c>
      <c r="G13" s="13" t="s">
        <v>48</v>
      </c>
      <c r="H13" s="13" t="s">
        <v>48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30"/>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WI-HI-A'!A1", "Zurück")</f>
        <v>Zurück</v>
      </c>
    </row>
    <row r="3" spans="1:6" x14ac:dyDescent="0.3">
      <c r="B3" s="7" t="s">
        <v>5098</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5070</v>
      </c>
      <c r="D6" s="9" t="s">
        <v>3429</v>
      </c>
      <c r="E6" s="9" t="s">
        <v>3960</v>
      </c>
      <c r="F6" s="9" t="s">
        <v>3429</v>
      </c>
    </row>
    <row r="7" spans="1:6" x14ac:dyDescent="0.3">
      <c r="B7" s="10" t="s">
        <v>4873</v>
      </c>
      <c r="C7" s="9" t="s">
        <v>5070</v>
      </c>
      <c r="D7" s="9" t="s">
        <v>4530</v>
      </c>
      <c r="E7" s="9" t="s">
        <v>3960</v>
      </c>
      <c r="F7" s="9" t="s">
        <v>4530</v>
      </c>
    </row>
    <row r="8" spans="1:6" x14ac:dyDescent="0.3">
      <c r="B8" s="10" t="s">
        <v>4532</v>
      </c>
      <c r="C8" s="9" t="s">
        <v>1898</v>
      </c>
      <c r="D8" s="9" t="s">
        <v>5071</v>
      </c>
      <c r="E8" s="9" t="s">
        <v>5072</v>
      </c>
      <c r="F8" s="9" t="s">
        <v>5073</v>
      </c>
    </row>
    <row r="9" spans="1:6" x14ac:dyDescent="0.3">
      <c r="B9" s="9" t="s">
        <v>4535</v>
      </c>
      <c r="C9" s="9" t="s">
        <v>1587</v>
      </c>
      <c r="D9" s="9" t="s">
        <v>5074</v>
      </c>
      <c r="E9" s="9" t="s">
        <v>1589</v>
      </c>
      <c r="F9" s="9" t="s">
        <v>5075</v>
      </c>
    </row>
    <row r="10" spans="1:6" x14ac:dyDescent="0.3">
      <c r="B10" s="10" t="s">
        <v>4537</v>
      </c>
      <c r="C10" s="9" t="s">
        <v>5076</v>
      </c>
      <c r="D10" s="9" t="s">
        <v>4530</v>
      </c>
      <c r="E10" s="9" t="s">
        <v>1948</v>
      </c>
      <c r="F10" s="9" t="s">
        <v>4530</v>
      </c>
    </row>
    <row r="11" spans="1:6" x14ac:dyDescent="0.3">
      <c r="B11" s="9" t="s">
        <v>4879</v>
      </c>
      <c r="C11" s="9" t="s">
        <v>5077</v>
      </c>
      <c r="D11" s="9" t="s">
        <v>4588</v>
      </c>
      <c r="E11" s="9" t="s">
        <v>5078</v>
      </c>
      <c r="F11" s="9" t="s">
        <v>5079</v>
      </c>
    </row>
    <row r="12" spans="1:6" x14ac:dyDescent="0.3">
      <c r="B12" s="9" t="s">
        <v>4880</v>
      </c>
      <c r="C12" s="9" t="s">
        <v>1580</v>
      </c>
      <c r="D12" s="9" t="s">
        <v>4536</v>
      </c>
      <c r="E12" s="9" t="s">
        <v>1580</v>
      </c>
      <c r="F12" s="9" t="s">
        <v>4536</v>
      </c>
    </row>
    <row r="13" spans="1:6" x14ac:dyDescent="0.3">
      <c r="B13" s="9" t="s">
        <v>5080</v>
      </c>
      <c r="C13" s="9" t="s">
        <v>1850</v>
      </c>
      <c r="D13" s="9" t="s">
        <v>4587</v>
      </c>
      <c r="E13" s="9" t="s">
        <v>3962</v>
      </c>
      <c r="F13" s="9" t="s">
        <v>5081</v>
      </c>
    </row>
    <row r="14" spans="1:6" x14ac:dyDescent="0.3">
      <c r="B14" s="9" t="s">
        <v>4538</v>
      </c>
      <c r="C14" s="9" t="s">
        <v>1580</v>
      </c>
      <c r="D14" s="9" t="s">
        <v>4536</v>
      </c>
      <c r="E14" s="9" t="s">
        <v>1580</v>
      </c>
      <c r="F14" s="9" t="s">
        <v>4536</v>
      </c>
    </row>
    <row r="15" spans="1:6" x14ac:dyDescent="0.3">
      <c r="B15" s="23" t="s">
        <v>4539</v>
      </c>
      <c r="C15" s="24" t="s">
        <v>4523</v>
      </c>
      <c r="D15" s="24" t="s">
        <v>4523</v>
      </c>
      <c r="E15" s="24" t="s">
        <v>4523</v>
      </c>
      <c r="F15" s="24" t="s">
        <v>4523</v>
      </c>
    </row>
    <row r="16" spans="1:6" x14ac:dyDescent="0.3">
      <c r="B16" s="6" t="s">
        <v>4540</v>
      </c>
      <c r="C16" s="9" t="s">
        <v>3967</v>
      </c>
      <c r="D16" s="9" t="s">
        <v>5082</v>
      </c>
      <c r="E16" s="9" t="s">
        <v>4850</v>
      </c>
      <c r="F16" s="9" t="s">
        <v>5083</v>
      </c>
    </row>
    <row r="17" spans="2:6" x14ac:dyDescent="0.3">
      <c r="B17" s="6" t="s">
        <v>4543</v>
      </c>
      <c r="C17" s="9" t="s">
        <v>5084</v>
      </c>
      <c r="D17" s="9" t="s">
        <v>5085</v>
      </c>
      <c r="E17" s="9" t="s">
        <v>5086</v>
      </c>
      <c r="F17" s="9" t="s">
        <v>5087</v>
      </c>
    </row>
    <row r="18" spans="2:6" x14ac:dyDescent="0.3">
      <c r="B18" s="9" t="s">
        <v>4546</v>
      </c>
      <c r="C18" s="9" t="s">
        <v>5084</v>
      </c>
      <c r="D18" s="9" t="s">
        <v>4530</v>
      </c>
      <c r="E18" s="9" t="s">
        <v>5086</v>
      </c>
      <c r="F18" s="9" t="s">
        <v>4530</v>
      </c>
    </row>
    <row r="19" spans="2:6" x14ac:dyDescent="0.3">
      <c r="B19" s="9" t="s">
        <v>4547</v>
      </c>
      <c r="C19" s="9" t="s">
        <v>1580</v>
      </c>
      <c r="D19" s="9" t="s">
        <v>4536</v>
      </c>
      <c r="E19" s="9" t="s">
        <v>1587</v>
      </c>
      <c r="F19" s="9" t="s">
        <v>4877</v>
      </c>
    </row>
    <row r="20" spans="2:6" x14ac:dyDescent="0.3">
      <c r="B20" s="9" t="s">
        <v>4548</v>
      </c>
      <c r="C20" s="9" t="s">
        <v>1580</v>
      </c>
      <c r="D20" s="9" t="s">
        <v>4536</v>
      </c>
      <c r="E20" s="9" t="s">
        <v>1587</v>
      </c>
      <c r="F20" s="9" t="s">
        <v>4877</v>
      </c>
    </row>
    <row r="21" spans="2:6" x14ac:dyDescent="0.3">
      <c r="B21" s="6" t="s">
        <v>4549</v>
      </c>
      <c r="C21" s="9" t="s">
        <v>1592</v>
      </c>
      <c r="D21" s="9" t="s">
        <v>5088</v>
      </c>
      <c r="E21" s="9" t="s">
        <v>1584</v>
      </c>
      <c r="F21" s="9" t="s">
        <v>5089</v>
      </c>
    </row>
    <row r="22" spans="2:6" x14ac:dyDescent="0.3">
      <c r="B22" s="23" t="s">
        <v>4550</v>
      </c>
      <c r="C22" s="24" t="s">
        <v>4523</v>
      </c>
      <c r="D22" s="24" t="s">
        <v>4523</v>
      </c>
      <c r="E22" s="24" t="s">
        <v>4523</v>
      </c>
      <c r="F22" s="24" t="s">
        <v>4523</v>
      </c>
    </row>
    <row r="23" spans="2:6" x14ac:dyDescent="0.3">
      <c r="B23" s="6" t="s">
        <v>4551</v>
      </c>
      <c r="C23" s="9" t="s">
        <v>1716</v>
      </c>
      <c r="D23" s="9" t="s">
        <v>5090</v>
      </c>
      <c r="E23" s="9" t="s">
        <v>2037</v>
      </c>
      <c r="F23" s="9" t="s">
        <v>5091</v>
      </c>
    </row>
    <row r="24" spans="2:6" x14ac:dyDescent="0.3">
      <c r="B24" s="6" t="s">
        <v>4553</v>
      </c>
      <c r="C24" s="9" t="s">
        <v>1855</v>
      </c>
      <c r="D24" s="9" t="s">
        <v>5092</v>
      </c>
      <c r="E24" s="9" t="s">
        <v>5093</v>
      </c>
      <c r="F24" s="9" t="s">
        <v>5094</v>
      </c>
    </row>
    <row r="25" spans="2:6" x14ac:dyDescent="0.3">
      <c r="B25" s="6" t="s">
        <v>4898</v>
      </c>
      <c r="C25" s="9" t="s">
        <v>3553</v>
      </c>
      <c r="D25" s="9" t="s">
        <v>5095</v>
      </c>
      <c r="E25" s="9" t="s">
        <v>3860</v>
      </c>
      <c r="F25" s="9" t="s">
        <v>5096</v>
      </c>
    </row>
    <row r="26" spans="2:6" x14ac:dyDescent="0.3">
      <c r="B26" s="6" t="s">
        <v>4556</v>
      </c>
      <c r="C26" s="9" t="s">
        <v>1935</v>
      </c>
      <c r="D26" s="9" t="s">
        <v>4592</v>
      </c>
      <c r="E26" s="9" t="s">
        <v>2070</v>
      </c>
      <c r="F26" s="9" t="s">
        <v>5097</v>
      </c>
    </row>
    <row r="27" spans="2:6" x14ac:dyDescent="0.3">
      <c r="B27" s="23" t="s">
        <v>4558</v>
      </c>
      <c r="C27" s="24" t="s">
        <v>4523</v>
      </c>
      <c r="D27" s="24" t="s">
        <v>4523</v>
      </c>
      <c r="E27" s="24" t="s">
        <v>4523</v>
      </c>
      <c r="F27" s="24" t="s">
        <v>4523</v>
      </c>
    </row>
    <row r="28" spans="2:6" x14ac:dyDescent="0.3">
      <c r="B28" s="6" t="s">
        <v>4444</v>
      </c>
      <c r="C28" s="9" t="s">
        <v>1674</v>
      </c>
      <c r="D28" s="9" t="s">
        <v>4559</v>
      </c>
      <c r="E28" s="9" t="s">
        <v>1674</v>
      </c>
      <c r="F28" s="9" t="s">
        <v>4559</v>
      </c>
    </row>
    <row r="29" spans="2:6" x14ac:dyDescent="0.3">
      <c r="B29" s="6" t="s">
        <v>3288</v>
      </c>
      <c r="C29" s="9" t="s">
        <v>1580</v>
      </c>
      <c r="D29" s="9" t="s">
        <v>4559</v>
      </c>
      <c r="E29" s="9" t="s">
        <v>1587</v>
      </c>
      <c r="F29" s="9" t="s">
        <v>4559</v>
      </c>
    </row>
    <row r="30" spans="2:6" x14ac:dyDescent="0.3">
      <c r="B30" s="17" t="s">
        <v>4561</v>
      </c>
    </row>
  </sheetData>
  <mergeCells count="6">
    <mergeCell ref="B27:F27"/>
    <mergeCell ref="B4:B5"/>
    <mergeCell ref="C4:D4"/>
    <mergeCell ref="E4:F4"/>
    <mergeCell ref="B15:F15"/>
    <mergeCell ref="B22:F22"/>
  </mergeCells>
  <pageMargins left="0.7" right="0.7" top="0.75" bottom="0.75" header="0.3" footer="0.3"/>
  <pageSetup paperSize="9" orientation="portrait" horizontalDpi="300" verticalDpi="300"/>
</worksheet>
</file>

<file path=xl/worksheets/sheet5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KCHK-KC'!A1", "Zurück")</f>
        <v>Zurück</v>
      </c>
    </row>
  </sheetData>
  <pageMargins left="0.7" right="0.7" top="0.75" bottom="0.75" header="0.3" footer="0.3"/>
  <pageSetup paperSize="9" orientation="portrait" horizontalDpi="300" verticalDpi="300"/>
</worksheet>
</file>

<file path=xl/worksheets/sheet5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2-000000000000}">
  <dimension ref="A1:G13"/>
  <sheetViews>
    <sheetView workbookViewId="0"/>
  </sheetViews>
  <sheetFormatPr baseColWidth="10" defaultRowHeight="14.4" x14ac:dyDescent="0.3"/>
  <cols>
    <col min="2" max="2" width="9.6640625" customWidth="1"/>
    <col min="3" max="3" width="46.1093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KCHK-KC'!A1", "Zurück")</f>
        <v>Zurück</v>
      </c>
    </row>
    <row r="3" spans="1:7" x14ac:dyDescent="0.3">
      <c r="B3" s="7" t="s">
        <v>3330</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463</v>
      </c>
      <c r="C6" s="6" t="s">
        <v>464</v>
      </c>
      <c r="D6" s="9" t="s">
        <v>87</v>
      </c>
      <c r="E6" s="9" t="s">
        <v>87</v>
      </c>
      <c r="F6" s="9" t="s">
        <v>87</v>
      </c>
      <c r="G6" s="9" t="s">
        <v>87</v>
      </c>
    </row>
    <row r="7" spans="1:7" ht="25.2" x14ac:dyDescent="0.3">
      <c r="B7" s="12" t="s">
        <v>465</v>
      </c>
      <c r="C7" s="12" t="s">
        <v>445</v>
      </c>
      <c r="D7" s="13" t="s">
        <v>211</v>
      </c>
      <c r="E7" s="13" t="s">
        <v>51</v>
      </c>
      <c r="F7" s="13" t="s">
        <v>211</v>
      </c>
      <c r="G7" s="13" t="s">
        <v>51</v>
      </c>
    </row>
    <row r="8" spans="1:7" ht="25.2" x14ac:dyDescent="0.3">
      <c r="B8" s="6" t="s">
        <v>466</v>
      </c>
      <c r="C8" s="6" t="s">
        <v>467</v>
      </c>
      <c r="D8" s="9" t="s">
        <v>51</v>
      </c>
      <c r="E8" s="9" t="s">
        <v>51</v>
      </c>
      <c r="F8" s="9" t="s">
        <v>51</v>
      </c>
      <c r="G8" s="9" t="s">
        <v>51</v>
      </c>
    </row>
    <row r="9" spans="1:7" ht="25.2" x14ac:dyDescent="0.3">
      <c r="B9" s="12" t="s">
        <v>468</v>
      </c>
      <c r="C9" s="12" t="s">
        <v>469</v>
      </c>
      <c r="D9" s="13" t="s">
        <v>51</v>
      </c>
      <c r="E9" s="13" t="s">
        <v>51</v>
      </c>
      <c r="F9" s="13" t="s">
        <v>51</v>
      </c>
      <c r="G9" s="13" t="s">
        <v>51</v>
      </c>
    </row>
    <row r="10" spans="1:7" ht="25.2" x14ac:dyDescent="0.3">
      <c r="B10" s="6" t="s">
        <v>470</v>
      </c>
      <c r="C10" s="6" t="s">
        <v>471</v>
      </c>
      <c r="D10" s="9" t="s">
        <v>51</v>
      </c>
      <c r="E10" s="9" t="s">
        <v>51</v>
      </c>
      <c r="F10" s="9" t="s">
        <v>51</v>
      </c>
      <c r="G10" s="9" t="s">
        <v>51</v>
      </c>
    </row>
    <row r="11" spans="1:7" ht="25.2" x14ac:dyDescent="0.3">
      <c r="B11" s="12" t="s">
        <v>472</v>
      </c>
      <c r="C11" s="12" t="s">
        <v>419</v>
      </c>
      <c r="D11" s="13" t="s">
        <v>83</v>
      </c>
      <c r="E11" s="13" t="s">
        <v>87</v>
      </c>
      <c r="F11" s="13" t="s">
        <v>83</v>
      </c>
      <c r="G11" s="13" t="s">
        <v>87</v>
      </c>
    </row>
    <row r="12" spans="1:7" ht="25.2" x14ac:dyDescent="0.3">
      <c r="B12" s="6" t="s">
        <v>473</v>
      </c>
      <c r="C12" s="6" t="s">
        <v>450</v>
      </c>
      <c r="D12" s="9" t="s">
        <v>211</v>
      </c>
      <c r="E12" s="9" t="s">
        <v>87</v>
      </c>
      <c r="F12" s="9" t="s">
        <v>211</v>
      </c>
      <c r="G12" s="9" t="s">
        <v>87</v>
      </c>
    </row>
    <row r="13" spans="1:7" ht="25.2" x14ac:dyDescent="0.3">
      <c r="B13" s="12" t="s">
        <v>474</v>
      </c>
      <c r="C13" s="12" t="s">
        <v>452</v>
      </c>
      <c r="D13" s="13" t="s">
        <v>51</v>
      </c>
      <c r="E13" s="13" t="s">
        <v>51</v>
      </c>
      <c r="F13" s="13" t="s">
        <v>51</v>
      </c>
      <c r="G13" s="13" t="s">
        <v>51</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5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2-000000000000}">
  <dimension ref="A1:G7"/>
  <sheetViews>
    <sheetView workbookViewId="0"/>
  </sheetViews>
  <sheetFormatPr baseColWidth="10" defaultRowHeight="14.4" x14ac:dyDescent="0.3"/>
  <cols>
    <col min="2" max="2" width="9.6640625" customWidth="1"/>
    <col min="3" max="3" width="41"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KCHK-KC'!A1", "Zurück")</f>
        <v>Zurück</v>
      </c>
    </row>
    <row r="3" spans="1:7" x14ac:dyDescent="0.3">
      <c r="B3" s="7" t="s">
        <v>3296</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40</v>
      </c>
      <c r="C6" s="23"/>
      <c r="D6" s="29"/>
      <c r="E6" s="29"/>
      <c r="F6" s="29"/>
      <c r="G6" s="29"/>
    </row>
    <row r="7" spans="1:7" ht="25.2" x14ac:dyDescent="0.3">
      <c r="B7" s="6" t="s">
        <v>97</v>
      </c>
      <c r="C7" s="6" t="s">
        <v>42</v>
      </c>
      <c r="D7" s="9" t="s">
        <v>89</v>
      </c>
      <c r="E7" s="9" t="s">
        <v>87</v>
      </c>
      <c r="F7" s="9" t="s">
        <v>89</v>
      </c>
      <c r="G7" s="9" t="s">
        <v>87</v>
      </c>
    </row>
  </sheetData>
  <mergeCells count="5">
    <mergeCell ref="B4:B5"/>
    <mergeCell ref="C4:C5"/>
    <mergeCell ref="D4:E4"/>
    <mergeCell ref="F4:G4"/>
    <mergeCell ref="B6:G6"/>
  </mergeCells>
  <pageMargins left="0.7" right="0.7" top="0.75" bottom="0.75" header="0.3" footer="0.3"/>
  <pageSetup paperSize="9" orientation="portrait" horizontalDpi="300" verticalDpi="300"/>
</worksheet>
</file>

<file path=xl/worksheets/sheet5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KCHK-KC'!A1", "Zurück")</f>
        <v>Zurück</v>
      </c>
    </row>
  </sheetData>
  <pageMargins left="0.7" right="0.7" top="0.75" bottom="0.75" header="0.3" footer="0.3"/>
  <pageSetup paperSize="9" orientation="portrait" horizontalDpi="300" verticalDpi="300"/>
</worksheet>
</file>

<file path=xl/worksheets/sheet5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KCHK-KC'!A1", "Zurück")</f>
        <v>Zurück</v>
      </c>
    </row>
  </sheetData>
  <pageMargins left="0.7" right="0.7" top="0.75" bottom="0.75" header="0.3" footer="0.3"/>
  <pageSetup paperSize="9" orientation="portrait" horizontalDpi="300" verticalDpi="300"/>
</worksheet>
</file>

<file path=xl/worksheets/sheet5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2-000000000000}">
  <dimension ref="A1:K22"/>
  <sheetViews>
    <sheetView workbookViewId="0"/>
  </sheetViews>
  <sheetFormatPr baseColWidth="10" defaultRowHeight="14.4" x14ac:dyDescent="0.3"/>
  <cols>
    <col min="2" max="2" width="9.6640625" customWidth="1"/>
    <col min="3" max="3" width="46.1093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KCHK-KC'!A1", "Zurück")</f>
        <v>Zurück</v>
      </c>
    </row>
    <row r="3" spans="1:11" x14ac:dyDescent="0.3">
      <c r="B3" s="7" t="s">
        <v>4488</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463</v>
      </c>
      <c r="C6" s="6" t="s">
        <v>464</v>
      </c>
      <c r="D6" s="6" t="s">
        <v>1621</v>
      </c>
      <c r="E6" s="9" t="s">
        <v>1580</v>
      </c>
      <c r="F6" s="9" t="s">
        <v>1580</v>
      </c>
      <c r="G6" s="9" t="s">
        <v>1580</v>
      </c>
      <c r="H6" s="9" t="s">
        <v>1580</v>
      </c>
      <c r="I6" s="9" t="s">
        <v>1580</v>
      </c>
      <c r="J6" s="9" t="s">
        <v>1580</v>
      </c>
      <c r="K6" s="9" t="s">
        <v>1580</v>
      </c>
    </row>
    <row r="7" spans="1:11" x14ac:dyDescent="0.3">
      <c r="B7" s="6" t="s">
        <v>463</v>
      </c>
      <c r="C7" s="6" t="s">
        <v>464</v>
      </c>
      <c r="D7" s="6" t="s">
        <v>4452</v>
      </c>
      <c r="E7" s="9" t="s">
        <v>1580</v>
      </c>
      <c r="F7" s="9" t="s">
        <v>1580</v>
      </c>
      <c r="G7" s="9" t="s">
        <v>1580</v>
      </c>
      <c r="H7" s="9" t="s">
        <v>1580</v>
      </c>
      <c r="I7" s="9" t="s">
        <v>1580</v>
      </c>
      <c r="J7" s="9" t="s">
        <v>1580</v>
      </c>
      <c r="K7" s="9" t="s">
        <v>1580</v>
      </c>
    </row>
    <row r="8" spans="1:11" x14ac:dyDescent="0.3">
      <c r="B8" s="6" t="s">
        <v>465</v>
      </c>
      <c r="C8" s="6" t="s">
        <v>445</v>
      </c>
      <c r="D8" s="6" t="s">
        <v>1621</v>
      </c>
      <c r="E8" s="9" t="s">
        <v>1580</v>
      </c>
      <c r="F8" s="9" t="s">
        <v>1580</v>
      </c>
      <c r="G8" s="9" t="s">
        <v>1580</v>
      </c>
      <c r="H8" s="9" t="s">
        <v>1580</v>
      </c>
      <c r="I8" s="9" t="s">
        <v>1580</v>
      </c>
      <c r="J8" s="9" t="s">
        <v>1580</v>
      </c>
      <c r="K8" s="9" t="s">
        <v>1580</v>
      </c>
    </row>
    <row r="9" spans="1:11" x14ac:dyDescent="0.3">
      <c r="B9" s="6" t="s">
        <v>465</v>
      </c>
      <c r="C9" s="6" t="s">
        <v>445</v>
      </c>
      <c r="D9" s="6" t="s">
        <v>4452</v>
      </c>
      <c r="E9" s="9" t="s">
        <v>1580</v>
      </c>
      <c r="F9" s="9" t="s">
        <v>1580</v>
      </c>
      <c r="G9" s="9" t="s">
        <v>1580</v>
      </c>
      <c r="H9" s="9" t="s">
        <v>1580</v>
      </c>
      <c r="I9" s="9" t="s">
        <v>1580</v>
      </c>
      <c r="J9" s="9" t="s">
        <v>1580</v>
      </c>
      <c r="K9" s="9" t="s">
        <v>1580</v>
      </c>
    </row>
    <row r="10" spans="1:11" x14ac:dyDescent="0.3">
      <c r="B10" s="6" t="s">
        <v>466</v>
      </c>
      <c r="C10" s="6" t="s">
        <v>467</v>
      </c>
      <c r="D10" s="6" t="s">
        <v>1621</v>
      </c>
      <c r="E10" s="9" t="s">
        <v>1580</v>
      </c>
      <c r="F10" s="9" t="s">
        <v>1580</v>
      </c>
      <c r="G10" s="9" t="s">
        <v>1580</v>
      </c>
      <c r="H10" s="9" t="s">
        <v>1580</v>
      </c>
      <c r="I10" s="9" t="s">
        <v>1580</v>
      </c>
      <c r="J10" s="9" t="s">
        <v>1580</v>
      </c>
      <c r="K10" s="9" t="s">
        <v>1580</v>
      </c>
    </row>
    <row r="11" spans="1:11" x14ac:dyDescent="0.3">
      <c r="B11" s="6" t="s">
        <v>466</v>
      </c>
      <c r="C11" s="6" t="s">
        <v>467</v>
      </c>
      <c r="D11" s="6" t="s">
        <v>4452</v>
      </c>
      <c r="E11" s="9" t="s">
        <v>1580</v>
      </c>
      <c r="F11" s="9" t="s">
        <v>1580</v>
      </c>
      <c r="G11" s="9" t="s">
        <v>1580</v>
      </c>
      <c r="H11" s="9" t="s">
        <v>1580</v>
      </c>
      <c r="I11" s="9" t="s">
        <v>1580</v>
      </c>
      <c r="J11" s="9" t="s">
        <v>1580</v>
      </c>
      <c r="K11" s="9" t="s">
        <v>1580</v>
      </c>
    </row>
    <row r="12" spans="1:11" x14ac:dyDescent="0.3">
      <c r="B12" s="6" t="s">
        <v>468</v>
      </c>
      <c r="C12" s="6" t="s">
        <v>469</v>
      </c>
      <c r="D12" s="6" t="s">
        <v>1621</v>
      </c>
      <c r="E12" s="9" t="s">
        <v>1580</v>
      </c>
      <c r="F12" s="9" t="s">
        <v>1580</v>
      </c>
      <c r="G12" s="9" t="s">
        <v>1580</v>
      </c>
      <c r="H12" s="9" t="s">
        <v>1580</v>
      </c>
      <c r="I12" s="9" t="s">
        <v>1580</v>
      </c>
      <c r="J12" s="9" t="s">
        <v>1580</v>
      </c>
      <c r="K12" s="9" t="s">
        <v>1580</v>
      </c>
    </row>
    <row r="13" spans="1:11" x14ac:dyDescent="0.3">
      <c r="B13" s="6" t="s">
        <v>468</v>
      </c>
      <c r="C13" s="6" t="s">
        <v>469</v>
      </c>
      <c r="D13" s="6" t="s">
        <v>4452</v>
      </c>
      <c r="E13" s="9" t="s">
        <v>1580</v>
      </c>
      <c r="F13" s="9" t="s">
        <v>1580</v>
      </c>
      <c r="G13" s="9" t="s">
        <v>1580</v>
      </c>
      <c r="H13" s="9" t="s">
        <v>1580</v>
      </c>
      <c r="I13" s="9" t="s">
        <v>1580</v>
      </c>
      <c r="J13" s="9" t="s">
        <v>1580</v>
      </c>
      <c r="K13" s="9" t="s">
        <v>1580</v>
      </c>
    </row>
    <row r="14" spans="1:11" x14ac:dyDescent="0.3">
      <c r="B14" s="6" t="s">
        <v>470</v>
      </c>
      <c r="C14" s="6" t="s">
        <v>471</v>
      </c>
      <c r="D14" s="6" t="s">
        <v>1621</v>
      </c>
      <c r="E14" s="9" t="s">
        <v>1580</v>
      </c>
      <c r="F14" s="9" t="s">
        <v>1580</v>
      </c>
      <c r="G14" s="9" t="s">
        <v>1580</v>
      </c>
      <c r="H14" s="9" t="s">
        <v>1580</v>
      </c>
      <c r="I14" s="9" t="s">
        <v>1580</v>
      </c>
      <c r="J14" s="9" t="s">
        <v>1580</v>
      </c>
      <c r="K14" s="9" t="s">
        <v>1580</v>
      </c>
    </row>
    <row r="15" spans="1:11" x14ac:dyDescent="0.3">
      <c r="B15" s="6" t="s">
        <v>470</v>
      </c>
      <c r="C15" s="6" t="s">
        <v>471</v>
      </c>
      <c r="D15" s="6" t="s">
        <v>4452</v>
      </c>
      <c r="E15" s="9" t="s">
        <v>1580</v>
      </c>
      <c r="F15" s="9" t="s">
        <v>1580</v>
      </c>
      <c r="G15" s="9" t="s">
        <v>1580</v>
      </c>
      <c r="H15" s="9" t="s">
        <v>1580</v>
      </c>
      <c r="I15" s="9" t="s">
        <v>1580</v>
      </c>
      <c r="J15" s="9" t="s">
        <v>1580</v>
      </c>
      <c r="K15" s="9" t="s">
        <v>1580</v>
      </c>
    </row>
    <row r="16" spans="1:11" x14ac:dyDescent="0.3">
      <c r="B16" s="6" t="s">
        <v>472</v>
      </c>
      <c r="C16" s="6" t="s">
        <v>419</v>
      </c>
      <c r="D16" s="6" t="s">
        <v>1621</v>
      </c>
      <c r="E16" s="9" t="s">
        <v>1580</v>
      </c>
      <c r="F16" s="9" t="s">
        <v>1580</v>
      </c>
      <c r="G16" s="9" t="s">
        <v>1580</v>
      </c>
      <c r="H16" s="9" t="s">
        <v>1580</v>
      </c>
      <c r="I16" s="9" t="s">
        <v>1580</v>
      </c>
      <c r="J16" s="9" t="s">
        <v>1580</v>
      </c>
      <c r="K16" s="9" t="s">
        <v>1580</v>
      </c>
    </row>
    <row r="17" spans="2:11" x14ac:dyDescent="0.3">
      <c r="B17" s="6" t="s">
        <v>472</v>
      </c>
      <c r="C17" s="6" t="s">
        <v>419</v>
      </c>
      <c r="D17" s="6" t="s">
        <v>4452</v>
      </c>
      <c r="E17" s="9" t="s">
        <v>1580</v>
      </c>
      <c r="F17" s="9" t="s">
        <v>1580</v>
      </c>
      <c r="G17" s="9" t="s">
        <v>1580</v>
      </c>
      <c r="H17" s="9" t="s">
        <v>1580</v>
      </c>
      <c r="I17" s="9" t="s">
        <v>1580</v>
      </c>
      <c r="J17" s="9" t="s">
        <v>1580</v>
      </c>
      <c r="K17" s="9" t="s">
        <v>1580</v>
      </c>
    </row>
    <row r="18" spans="2:11" x14ac:dyDescent="0.3">
      <c r="B18" s="6" t="s">
        <v>473</v>
      </c>
      <c r="C18" s="6" t="s">
        <v>450</v>
      </c>
      <c r="D18" s="6" t="s">
        <v>1621</v>
      </c>
      <c r="E18" s="9" t="s">
        <v>1580</v>
      </c>
      <c r="F18" s="9" t="s">
        <v>1580</v>
      </c>
      <c r="G18" s="9" t="s">
        <v>1580</v>
      </c>
      <c r="H18" s="9" t="s">
        <v>1580</v>
      </c>
      <c r="I18" s="9" t="s">
        <v>1580</v>
      </c>
      <c r="J18" s="9" t="s">
        <v>1580</v>
      </c>
      <c r="K18" s="9" t="s">
        <v>1580</v>
      </c>
    </row>
    <row r="19" spans="2:11" x14ac:dyDescent="0.3">
      <c r="B19" s="6" t="s">
        <v>473</v>
      </c>
      <c r="C19" s="6" t="s">
        <v>450</v>
      </c>
      <c r="D19" s="6" t="s">
        <v>4452</v>
      </c>
      <c r="E19" s="9" t="s">
        <v>1580</v>
      </c>
      <c r="F19" s="9" t="s">
        <v>1580</v>
      </c>
      <c r="G19" s="9" t="s">
        <v>1580</v>
      </c>
      <c r="H19" s="9" t="s">
        <v>1580</v>
      </c>
      <c r="I19" s="9" t="s">
        <v>1580</v>
      </c>
      <c r="J19" s="9" t="s">
        <v>1580</v>
      </c>
      <c r="K19" s="9" t="s">
        <v>1580</v>
      </c>
    </row>
    <row r="20" spans="2:11" x14ac:dyDescent="0.3">
      <c r="B20" s="6" t="s">
        <v>474</v>
      </c>
      <c r="C20" s="6" t="s">
        <v>452</v>
      </c>
      <c r="D20" s="6" t="s">
        <v>1621</v>
      </c>
      <c r="E20" s="9" t="s">
        <v>1580</v>
      </c>
      <c r="F20" s="9" t="s">
        <v>1580</v>
      </c>
      <c r="G20" s="9" t="s">
        <v>1580</v>
      </c>
      <c r="H20" s="9" t="s">
        <v>1580</v>
      </c>
      <c r="I20" s="9" t="s">
        <v>1580</v>
      </c>
      <c r="J20" s="9" t="s">
        <v>1580</v>
      </c>
      <c r="K20" s="9" t="s">
        <v>1580</v>
      </c>
    </row>
    <row r="21" spans="2:11" x14ac:dyDescent="0.3">
      <c r="B21" s="6" t="s">
        <v>474</v>
      </c>
      <c r="C21" s="6" t="s">
        <v>452</v>
      </c>
      <c r="D21" s="6" t="s">
        <v>4452</v>
      </c>
      <c r="E21" s="9" t="s">
        <v>1580</v>
      </c>
      <c r="F21" s="9" t="s">
        <v>1580</v>
      </c>
      <c r="G21" s="9" t="s">
        <v>1580</v>
      </c>
      <c r="H21" s="9" t="s">
        <v>1580</v>
      </c>
      <c r="I21" s="9" t="s">
        <v>1580</v>
      </c>
      <c r="J21" s="9" t="s">
        <v>1580</v>
      </c>
      <c r="K21" s="9" t="s">
        <v>1580</v>
      </c>
    </row>
    <row r="22" spans="2:11" x14ac:dyDescent="0.3">
      <c r="B22"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5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2-000000000000}">
  <dimension ref="A1:K9"/>
  <sheetViews>
    <sheetView workbookViewId="0"/>
  </sheetViews>
  <sheetFormatPr baseColWidth="10" defaultRowHeight="14.4" x14ac:dyDescent="0.3"/>
  <cols>
    <col min="2" max="2" width="9.6640625" customWidth="1"/>
    <col min="3" max="3" width="41"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KCHK-KC'!A1", "Zurück")</f>
        <v>Zurück</v>
      </c>
    </row>
    <row r="3" spans="1:11" x14ac:dyDescent="0.3">
      <c r="B3" s="7" t="s">
        <v>4458</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40</v>
      </c>
      <c r="C6" s="23"/>
      <c r="D6" s="23"/>
      <c r="E6" s="29"/>
      <c r="F6" s="29"/>
      <c r="G6" s="29"/>
      <c r="H6" s="29"/>
      <c r="I6" s="29"/>
      <c r="J6" s="29"/>
      <c r="K6" s="29"/>
    </row>
    <row r="7" spans="1:11" x14ac:dyDescent="0.3">
      <c r="B7" s="6" t="s">
        <v>97</v>
      </c>
      <c r="C7" s="6" t="s">
        <v>42</v>
      </c>
      <c r="D7" s="6" t="s">
        <v>1621</v>
      </c>
      <c r="E7" s="9" t="s">
        <v>1580</v>
      </c>
      <c r="F7" s="9" t="s">
        <v>1580</v>
      </c>
      <c r="G7" s="9" t="s">
        <v>1580</v>
      </c>
      <c r="H7" s="9" t="s">
        <v>1580</v>
      </c>
      <c r="I7" s="9" t="s">
        <v>1580</v>
      </c>
      <c r="J7" s="9" t="s">
        <v>1580</v>
      </c>
      <c r="K7" s="9" t="s">
        <v>1580</v>
      </c>
    </row>
    <row r="8" spans="1:11" x14ac:dyDescent="0.3">
      <c r="B8" s="6" t="s">
        <v>97</v>
      </c>
      <c r="C8" s="6" t="s">
        <v>42</v>
      </c>
      <c r="D8" s="6" t="s">
        <v>4452</v>
      </c>
      <c r="E8" s="9" t="s">
        <v>1580</v>
      </c>
      <c r="F8" s="9" t="s">
        <v>1580</v>
      </c>
      <c r="G8" s="9" t="s">
        <v>1580</v>
      </c>
      <c r="H8" s="9" t="s">
        <v>1580</v>
      </c>
      <c r="I8" s="9" t="s">
        <v>1580</v>
      </c>
      <c r="J8" s="9" t="s">
        <v>1580</v>
      </c>
      <c r="K8" s="9" t="s">
        <v>1580</v>
      </c>
    </row>
    <row r="9" spans="1:11" x14ac:dyDescent="0.3">
      <c r="B9" s="17" t="s">
        <v>968</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5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KCHK-KC'!A1", "Zurück")</f>
        <v>Zurück</v>
      </c>
    </row>
  </sheetData>
  <pageMargins left="0.7" right="0.7" top="0.75" bottom="0.75" header="0.3" footer="0.3"/>
  <pageSetup paperSize="9" orientation="portrait" horizontalDpi="300" verticalDpi="300"/>
</worksheet>
</file>

<file path=xl/worksheets/sheet5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2-000000000000}">
  <dimension ref="A1:C22"/>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HYPERLINK("#'KCHK-KC-KOMB - K3_1_QI'!A1", "Qualitätsindikatoren: Übersicht über Auffälligkeiten und Qualitätssicherungsmaßnahmen gem. § 17 DeQS-RL")</f>
        <v>Qualitätsindikatoren: Übersicht über Auffälligkeiten und Qualitätssicherungsmaßnahmen gem. § 17 DeQS-RL</v>
      </c>
      <c r="C6" s="2" t="str">
        <f>HYPERLINK("#'KCHK-KC-KOMB - K3_1_QI'!A1", "K3_1_QI")</f>
        <v>K3_1_QI</v>
      </c>
    </row>
    <row r="7" spans="1:3" x14ac:dyDescent="0.3">
      <c r="B7" s="2" t="str">
        <f>HYPERLINK("#'KCHK-KC-KOMB - K3_2_QI'!A1", "Qualitätsindikatoren: Auffälligkeiten und Bewertungen nach Abschluss des Stellungnahmeverfahrens (AJ 2024)")</f>
        <v>Qualitätsindikatoren: Auffälligkeiten und Bewertungen nach Abschluss des Stellungnahmeverfahrens (AJ 2024)</v>
      </c>
      <c r="C7" s="2" t="str">
        <f>HYPERLINK("#'KCHK-KC-KOMB - K3_2_QI'!A1", "K3_2_QI")</f>
        <v>K3_2_QI</v>
      </c>
    </row>
    <row r="8" spans="1:3" x14ac:dyDescent="0.3">
      <c r="B8" s="2" t="str">
        <f>HYPERLINK("#'KCHK-KC-KOMB - K3_3_QI'!A1", "Qualitätsindikatoren: Wiederholte Auffälligkeiten (AJ 2024 und Vorjahre)")</f>
        <v>Qualitätsindikatoren: Wiederholte Auffälligkeiten (AJ 2024 und Vorjahre)</v>
      </c>
      <c r="C8" s="2" t="str">
        <f>HYPERLINK("#'KCHK-KC-KOMB - K3_3_QI'!A1", "K3_3_QI")</f>
        <v>K3_3_QI</v>
      </c>
    </row>
    <row r="9" spans="1:3" x14ac:dyDescent="0.3">
      <c r="B9" s="2" t="str">
        <f>HYPERLINK("#'KCHK-KC-KOMB - K3_4_QI'!A1", "Qualitätsindikatoren: Mehrfache Auffälligkeiten bei Leistungserbringern (AJ 2024)")</f>
        <v>Qualitätsindikatoren: Mehrfache Auffälligkeiten bei Leistungserbringern (AJ 2024)</v>
      </c>
      <c r="C9" s="2" t="str">
        <f>HYPERLINK("#'KCHK-KC-KOMB - K3_4_QI'!A1", "K3_4_QI")</f>
        <v>K3_4_QI</v>
      </c>
    </row>
    <row r="10" spans="1:3" x14ac:dyDescent="0.3">
      <c r="B10" s="2" t="str">
        <f>HYPERLINK("#'KCHK-KC-KOMB - K3_5_QI'!A1", "Auffälligkeiten und Stellungnahmeverfahren nach Fallzahl pro Qualitätsindikator (AJ 2024)")</f>
        <v>Auffälligkeiten und Stellungnahmeverfahren nach Fallzahl pro Qualitätsindikator (AJ 2024)</v>
      </c>
      <c r="C10" s="2" t="str">
        <f>HYPERLINK("#'KCHK-KC-KOMB - K3_5_QI'!A1", "K3_5_QI")</f>
        <v>K3_5_QI</v>
      </c>
    </row>
    <row r="11" spans="1:3" x14ac:dyDescent="0.3">
      <c r="B11" s="2" t="str">
        <f>HYPERLINK("#'KCHK-KC-KOMB - A_1_QI'!A1", "Qualitätsindikatoren: Art der Auffälligkeit (AJ 2024)")</f>
        <v>Qualitätsindikatoren: Art der Auffälligkeit (AJ 2024)</v>
      </c>
      <c r="C11" s="2" t="str">
        <f>HYPERLINK("#'KCHK-KC-KOMB - A_1_QI'!A1", "A_1_QI")</f>
        <v>A_1_QI</v>
      </c>
    </row>
    <row r="12" spans="1:3" x14ac:dyDescent="0.3">
      <c r="B12" s="2" t="str">
        <f>HYPERLINK("#'KCHK-KC-KOMB - A_2_QI_a'!A1", "Qualitätsindikatoren: Stellungnahmeverfahren (AJ 2024)")</f>
        <v>Qualitätsindikatoren: Stellungnahmeverfahren (AJ 2024)</v>
      </c>
      <c r="C12" s="2" t="str">
        <f>HYPERLINK("#'KCHK-KC-KOMB - A_2_QI_a'!A1", "A_2_QI_a")</f>
        <v>A_2_QI_a</v>
      </c>
    </row>
    <row r="13" spans="1:3" x14ac:dyDescent="0.3">
      <c r="B13" s="2" t="str">
        <f>HYPERLINK("#'KCHK-KC-KOMB - A_2_QI_b'!A1", "Qualitätsindikatoren: Freitextkommentare zur Nicht-Einleitung von Stellungnahmeverfahren (AJ 2024)")</f>
        <v>Qualitätsindikatoren: Freitextkommentare zur Nicht-Einleitung von Stellungnahmeverfahren (AJ 2024)</v>
      </c>
      <c r="C13" s="2" t="str">
        <f>HYPERLINK("#'KCHK-KC-KOMB - A_2_QI_b'!A1", "A_2_QI_b")</f>
        <v>A_2_QI_b</v>
      </c>
    </row>
    <row r="14" spans="1:3" x14ac:dyDescent="0.3">
      <c r="B14" s="2" t="str">
        <f>HYPERLINK("#'KCHK-KC-KOMB - A_4_QI_a'!A1", "Qualitätsindikatoren: Bewertung der qualitativ auffälligen Ergebnisse (AJ 2024)")</f>
        <v>Qualitätsindikatoren: Bewertung der qualitativ auffälligen Ergebnisse (AJ 2024)</v>
      </c>
      <c r="C14" s="2" t="str">
        <f>HYPERLINK("#'KCHK-KC-KOMB - A_4_QI_a'!A1", "A_4_QI_a")</f>
        <v>A_4_QI_a</v>
      </c>
    </row>
    <row r="15" spans="1:3" x14ac:dyDescent="0.3">
      <c r="B15" s="2" t="str">
        <f>HYPERLINK("#'KCHK-KC-KOMB - A_4_QI_b'!A1", "Qualitätsindikatoren: Freitextkommentare zur Bewertung der qualitativ auffälligen Ergebnisse (AJ 2024)")</f>
        <v>Qualitätsindikatoren: Freitextkommentare zur Bewertung der qualitativ auffälligen Ergebnisse (AJ 2024)</v>
      </c>
      <c r="C15" s="2" t="str">
        <f>HYPERLINK("#'KCHK-KC-KOMB - A_4_QI_b'!A1", "A_4_QI_b")</f>
        <v>A_4_QI_b</v>
      </c>
    </row>
    <row r="16" spans="1:3" x14ac:dyDescent="0.3">
      <c r="B16" s="2" t="str">
        <f>HYPERLINK("#'KCHK-KC-KOMB - A_6_QI_a'!A1", "Qualitätsindikatoren: Bewertung der qualitativ unauffälligen Ergebnisse (AJ 2024)")</f>
        <v>Qualitätsindikatoren: Bewertung der qualitativ unauffälligen Ergebnisse (AJ 2024)</v>
      </c>
      <c r="C16" s="2" t="str">
        <f>HYPERLINK("#'KCHK-KC-KOMB - A_6_QI_a'!A1", "A_6_QI_a")</f>
        <v>A_6_QI_a</v>
      </c>
    </row>
    <row r="17" spans="2:3" x14ac:dyDescent="0.3">
      <c r="B17" s="2" t="str">
        <f>HYPERLINK("#'KCHK-KC-KOMB - A_6_QI_b'!A1", "Qualitätsindikatoren: Freitextkommentare zur Bewertung der qualitativ unauffälligen Ergebnisse (AJ 2024)")</f>
        <v>Qualitätsindikatoren: Freitextkommentare zur Bewertung der qualitativ unauffälligen Ergebnisse (AJ 2024)</v>
      </c>
      <c r="C17" s="2" t="str">
        <f>HYPERLINK("#'KCHK-KC-KOMB - A_6_QI_b'!A1", "A_6_QI_b")</f>
        <v>A_6_QI_b</v>
      </c>
    </row>
    <row r="18" spans="2:3" x14ac:dyDescent="0.3">
      <c r="B18" s="2" t="str">
        <f>HYPERLINK("#'KCHK-KC-KOMB - A_8_QI_a'!A1", "Qualitätsindikatoren: Bewertung der Ergebnisse als Dokumentationsfehler oder Sonstiges (AJ 2024)")</f>
        <v>Qualitätsindikatoren: Bewertung der Ergebnisse als Dokumentationsfehler oder Sonstiges (AJ 2024)</v>
      </c>
      <c r="C18" s="2" t="str">
        <f>HYPERLINK("#'KCHK-KC-KOMB - A_8_QI_a'!A1", "A_8_QI_a")</f>
        <v>A_8_QI_a</v>
      </c>
    </row>
    <row r="19" spans="2:3" x14ac:dyDescent="0.3">
      <c r="B19" s="2" t="str">
        <f>HYPERLINK("#'KCHK-KC-KOMB - A_8_QI_b'!A1", "Qualitätsindikatoren: Freitextkommentare zur Bewertung der Ergebnisse als Dokumentationsfehler oder Sonstiges (AJ 2024)")</f>
        <v>Qualitätsindikatoren: Freitextkommentare zur Bewertung der Ergebnisse als Dokumentationsfehler oder Sonstiges (AJ 2024)</v>
      </c>
      <c r="C19" s="2" t="str">
        <f>HYPERLINK("#'KCHK-KC-KOMB - A_8_QI_b'!A1", "A_8_QI_b")</f>
        <v>A_8_QI_b</v>
      </c>
    </row>
    <row r="20" spans="2:3" x14ac:dyDescent="0.3">
      <c r="B20" s="2" t="str">
        <f>HYPERLINK("#'KCHK-KC-KOMB - A_9_QI'!A1", "Qualitätsindikatoren: Initiierung Maßnahmenstufe 1 und 2 (AJ 2024)")</f>
        <v>Qualitätsindikatoren: Initiierung Maßnahmenstufe 1 und 2 (AJ 2024)</v>
      </c>
      <c r="C20" s="2" t="str">
        <f>HYPERLINK("#'KCHK-KC-KOMB - A_9_QI'!A1", "A_9_QI")</f>
        <v>A_9_QI</v>
      </c>
    </row>
    <row r="21" spans="2:3" x14ac:dyDescent="0.3">
      <c r="B21" s="2" t="str">
        <f>HYPERLINK("#'KCHK-KC-KOMB - A_12_QI'!A1", "Darstellung des Verlaufs der Bewertung (AJ 2024)")</f>
        <v>Darstellung des Verlaufs der Bewertung (AJ 2024)</v>
      </c>
      <c r="C21" s="2" t="str">
        <f>HYPERLINK("#'KCHK-KC-KOMB - A_12_QI'!A1", "A_12_QI")</f>
        <v>A_12_QI</v>
      </c>
    </row>
    <row r="22" spans="2:3" x14ac:dyDescent="0.3">
      <c r="B22" s="2" t="str">
        <f>HYPERLINK("#'KCHK-KC-KOMB - A_13_QI'!A1", "Qualitätsindikatoren: Art der Maßnahme in Maßnahmenstufe 1 (AJ 2023 und 2024)")</f>
        <v>Qualitätsindikatoren: Art der Maßnahme in Maßnahmenstufe 1 (AJ 2023 und 2024)</v>
      </c>
      <c r="C22" s="2" t="str">
        <f>HYPERLINK("#'KCHK-KC-KOMB - A_13_QI'!A1", "A_13_QI")</f>
        <v>A_13_QI</v>
      </c>
    </row>
  </sheetData>
  <pageMargins left="0.7" right="0.7" top="0.75" bottom="0.75" header="0.3" footer="0.3"/>
  <pageSetup paperSize="9" orientation="portrait" horizontalDpi="300" verticalDpi="300"/>
</worksheet>
</file>

<file path=xl/worksheets/sheet5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2-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KCHK-KC-KOMB'!A1", "Zurück")</f>
        <v>Zurück</v>
      </c>
    </row>
    <row r="3" spans="1:6" x14ac:dyDescent="0.3">
      <c r="B3" s="7" t="s">
        <v>4961</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4950</v>
      </c>
      <c r="D6" s="9" t="s">
        <v>3429</v>
      </c>
      <c r="E6" s="9" t="s">
        <v>4951</v>
      </c>
      <c r="F6" s="9" t="s">
        <v>3429</v>
      </c>
    </row>
    <row r="7" spans="1:6" x14ac:dyDescent="0.3">
      <c r="B7" s="10" t="s">
        <v>4873</v>
      </c>
      <c r="C7" s="9" t="s">
        <v>4952</v>
      </c>
      <c r="D7" s="9" t="s">
        <v>4530</v>
      </c>
      <c r="E7" s="9" t="s">
        <v>4953</v>
      </c>
      <c r="F7" s="9" t="s">
        <v>4530</v>
      </c>
    </row>
    <row r="8" spans="1:6" x14ac:dyDescent="0.3">
      <c r="B8" s="10" t="s">
        <v>4532</v>
      </c>
      <c r="C8" s="9" t="s">
        <v>1674</v>
      </c>
      <c r="D8" s="9" t="s">
        <v>4954</v>
      </c>
      <c r="E8" s="9" t="s">
        <v>1736</v>
      </c>
      <c r="F8" s="9" t="s">
        <v>4955</v>
      </c>
    </row>
    <row r="9" spans="1:6" x14ac:dyDescent="0.3">
      <c r="B9" s="9" t="s">
        <v>4535</v>
      </c>
      <c r="C9" s="9" t="s">
        <v>1580</v>
      </c>
      <c r="D9" s="9" t="s">
        <v>4536</v>
      </c>
      <c r="E9" s="9" t="s">
        <v>1580</v>
      </c>
      <c r="F9" s="9" t="s">
        <v>4536</v>
      </c>
    </row>
    <row r="10" spans="1:6" x14ac:dyDescent="0.3">
      <c r="B10" s="10" t="s">
        <v>4537</v>
      </c>
      <c r="C10" s="9" t="s">
        <v>1674</v>
      </c>
      <c r="D10" s="9" t="s">
        <v>4530</v>
      </c>
      <c r="E10" s="9" t="s">
        <v>1736</v>
      </c>
      <c r="F10" s="9" t="s">
        <v>4530</v>
      </c>
    </row>
    <row r="11" spans="1:6" x14ac:dyDescent="0.3">
      <c r="B11" s="9" t="s">
        <v>4879</v>
      </c>
      <c r="C11" s="9" t="s">
        <v>1674</v>
      </c>
      <c r="D11" s="9" t="s">
        <v>4530</v>
      </c>
      <c r="E11" s="9" t="s">
        <v>1736</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1580</v>
      </c>
      <c r="D15" s="9" t="s">
        <v>4536</v>
      </c>
      <c r="E15" s="9" t="s">
        <v>1870</v>
      </c>
      <c r="F15" s="9" t="s">
        <v>4956</v>
      </c>
    </row>
    <row r="16" spans="1:6" x14ac:dyDescent="0.3">
      <c r="B16" s="6" t="s">
        <v>4543</v>
      </c>
      <c r="C16" s="9" t="s">
        <v>1674</v>
      </c>
      <c r="D16" s="9" t="s">
        <v>4530</v>
      </c>
      <c r="E16" s="9" t="s">
        <v>1600</v>
      </c>
      <c r="F16" s="9" t="s">
        <v>4957</v>
      </c>
    </row>
    <row r="17" spans="2:6" x14ac:dyDescent="0.3">
      <c r="B17" s="9" t="s">
        <v>4546</v>
      </c>
      <c r="C17" s="9" t="s">
        <v>1674</v>
      </c>
      <c r="D17" s="9" t="s">
        <v>4530</v>
      </c>
      <c r="E17" s="9" t="s">
        <v>1600</v>
      </c>
      <c r="F17" s="9" t="s">
        <v>4530</v>
      </c>
    </row>
    <row r="18" spans="2:6" x14ac:dyDescent="0.3">
      <c r="B18" s="9" t="s">
        <v>4547</v>
      </c>
      <c r="C18" s="9" t="s">
        <v>1580</v>
      </c>
      <c r="D18" s="9" t="s">
        <v>4536</v>
      </c>
      <c r="E18" s="9" t="s">
        <v>1580</v>
      </c>
      <c r="F18" s="9" t="s">
        <v>4536</v>
      </c>
    </row>
    <row r="19" spans="2:6" x14ac:dyDescent="0.3">
      <c r="B19" s="9" t="s">
        <v>4548</v>
      </c>
      <c r="C19" s="9" t="s">
        <v>1580</v>
      </c>
      <c r="D19" s="9" t="s">
        <v>4536</v>
      </c>
      <c r="E19" s="9" t="s">
        <v>1580</v>
      </c>
      <c r="F19" s="9" t="s">
        <v>4536</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1594</v>
      </c>
      <c r="D22" s="9" t="s">
        <v>4906</v>
      </c>
      <c r="E22" s="9" t="s">
        <v>1579</v>
      </c>
      <c r="F22" s="9" t="s">
        <v>4958</v>
      </c>
    </row>
    <row r="23" spans="2:6" x14ac:dyDescent="0.3">
      <c r="B23" s="6" t="s">
        <v>4553</v>
      </c>
      <c r="C23" s="9" t="s">
        <v>1871</v>
      </c>
      <c r="D23" s="9" t="s">
        <v>4908</v>
      </c>
      <c r="E23" s="9" t="s">
        <v>1578</v>
      </c>
      <c r="F23" s="9" t="s">
        <v>4959</v>
      </c>
    </row>
    <row r="24" spans="2:6" x14ac:dyDescent="0.3">
      <c r="B24" s="6" t="s">
        <v>4898</v>
      </c>
      <c r="C24" s="9" t="s">
        <v>1580</v>
      </c>
      <c r="D24" s="9" t="s">
        <v>4536</v>
      </c>
      <c r="E24" s="9" t="s">
        <v>1587</v>
      </c>
      <c r="F24" s="9" t="s">
        <v>4960</v>
      </c>
    </row>
    <row r="25" spans="2:6" x14ac:dyDescent="0.3">
      <c r="B25" s="6" t="s">
        <v>4556</v>
      </c>
      <c r="C25" s="9" t="s">
        <v>1580</v>
      </c>
      <c r="D25" s="9" t="s">
        <v>4536</v>
      </c>
      <c r="E25" s="9" t="s">
        <v>1580</v>
      </c>
      <c r="F25" s="9" t="s">
        <v>4536</v>
      </c>
    </row>
    <row r="26" spans="2:6" x14ac:dyDescent="0.3">
      <c r="B26" s="23" t="s">
        <v>4558</v>
      </c>
      <c r="C26" s="24" t="s">
        <v>4523</v>
      </c>
      <c r="D26" s="24" t="s">
        <v>4523</v>
      </c>
      <c r="E26" s="24" t="s">
        <v>4523</v>
      </c>
      <c r="F26" s="24" t="s">
        <v>4523</v>
      </c>
    </row>
    <row r="27" spans="2:6" x14ac:dyDescent="0.3">
      <c r="B27" s="6" t="s">
        <v>4444</v>
      </c>
      <c r="C27" s="9" t="s">
        <v>1580</v>
      </c>
      <c r="D27" s="9" t="s">
        <v>4559</v>
      </c>
      <c r="E27" s="9" t="s">
        <v>1580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P9"/>
  <sheetViews>
    <sheetView workbookViewId="0"/>
  </sheetViews>
  <sheetFormatPr baseColWidth="10" defaultRowHeight="14.4" x14ac:dyDescent="0.3"/>
  <cols>
    <col min="2" max="2" width="9.6640625" customWidth="1"/>
    <col min="3" max="3" width="50.44140625" customWidth="1"/>
    <col min="4" max="4" width="17" customWidth="1"/>
    <col min="5" max="5" width="64.6640625" customWidth="1"/>
    <col min="6" max="6" width="22.6640625" customWidth="1"/>
    <col min="7" max="8" width="47.6640625" customWidth="1"/>
    <col min="9" max="9" width="40.6640625" customWidth="1"/>
    <col min="10" max="10" width="35.6640625" customWidth="1"/>
    <col min="11" max="11" width="40.6640625" customWidth="1"/>
    <col min="12" max="12" width="33.6640625" customWidth="1"/>
    <col min="13" max="13" width="40.6640625" customWidth="1"/>
    <col min="14" max="14" width="32.6640625" customWidth="1"/>
    <col min="15" max="15" width="40.6640625" customWidth="1"/>
    <col min="16" max="16" width="32.6640625" customWidth="1"/>
  </cols>
  <sheetData>
    <row r="1" spans="1:16" x14ac:dyDescent="0.3">
      <c r="A1" s="2" t="str">
        <f>HYPERLINK("#'Auswahl Auswertungsmodul'!A1", "Zurück zum Start")</f>
        <v>Zurück zum Start</v>
      </c>
    </row>
    <row r="2" spans="1:16" x14ac:dyDescent="0.3">
      <c r="A2" s="2" t="str">
        <f>HYPERLINK("#'Auswahl WI-HI-A'!A1", "Zurück")</f>
        <v>Zurück</v>
      </c>
    </row>
    <row r="3" spans="1:16" x14ac:dyDescent="0.3">
      <c r="B3" s="7" t="s">
        <v>6254</v>
      </c>
    </row>
    <row r="4" spans="1:16" x14ac:dyDescent="0.3">
      <c r="B4" s="25" t="s">
        <v>35</v>
      </c>
      <c r="C4" s="25" t="s">
        <v>394</v>
      </c>
      <c r="D4" s="25" t="s">
        <v>1619</v>
      </c>
      <c r="E4" s="28" t="s">
        <v>5880</v>
      </c>
      <c r="F4" s="28" t="s">
        <v>5451</v>
      </c>
      <c r="G4" s="21" t="s">
        <v>5452</v>
      </c>
      <c r="H4" s="25" t="s">
        <v>5452</v>
      </c>
      <c r="I4" s="25" t="s">
        <v>5452</v>
      </c>
      <c r="J4" s="25" t="s">
        <v>5452</v>
      </c>
      <c r="K4" s="25" t="s">
        <v>5452</v>
      </c>
      <c r="L4" s="25" t="s">
        <v>5452</v>
      </c>
      <c r="M4" s="25" t="s">
        <v>5452</v>
      </c>
      <c r="N4" s="25" t="s">
        <v>5452</v>
      </c>
      <c r="O4" s="25" t="s">
        <v>5452</v>
      </c>
      <c r="P4" s="25" t="s">
        <v>5452</v>
      </c>
    </row>
    <row r="5" spans="1:16" x14ac:dyDescent="0.3">
      <c r="B5" s="26"/>
      <c r="C5" s="26"/>
      <c r="D5" s="26"/>
      <c r="E5" s="26"/>
      <c r="F5" s="26"/>
      <c r="G5" s="26" t="s">
        <v>4549</v>
      </c>
      <c r="H5" s="26" t="s">
        <v>4549</v>
      </c>
      <c r="I5" s="26" t="s">
        <v>5453</v>
      </c>
      <c r="J5" s="26" t="s">
        <v>5453</v>
      </c>
      <c r="K5" s="26" t="s">
        <v>5454</v>
      </c>
      <c r="L5" s="26" t="s">
        <v>5454</v>
      </c>
      <c r="M5" s="26" t="s">
        <v>4425</v>
      </c>
      <c r="N5" s="26" t="s">
        <v>4425</v>
      </c>
      <c r="O5" s="26" t="s">
        <v>4556</v>
      </c>
      <c r="P5" s="26" t="s">
        <v>4556</v>
      </c>
    </row>
    <row r="6" spans="1:16" x14ac:dyDescent="0.3">
      <c r="B6" s="27"/>
      <c r="C6" s="27"/>
      <c r="D6" s="27"/>
      <c r="E6" s="27"/>
      <c r="F6" s="27"/>
      <c r="G6" s="8" t="s">
        <v>5455</v>
      </c>
      <c r="H6" s="8" t="s">
        <v>5881</v>
      </c>
      <c r="I6" s="8" t="s">
        <v>5455</v>
      </c>
      <c r="J6" s="8" t="s">
        <v>5881</v>
      </c>
      <c r="K6" s="8" t="s">
        <v>5455</v>
      </c>
      <c r="L6" s="8" t="s">
        <v>5881</v>
      </c>
      <c r="M6" s="8" t="s">
        <v>5455</v>
      </c>
      <c r="N6" s="8" t="s">
        <v>5881</v>
      </c>
      <c r="O6" s="8" t="s">
        <v>5455</v>
      </c>
      <c r="P6" s="8" t="s">
        <v>5881</v>
      </c>
    </row>
    <row r="7" spans="1:16" ht="25.2" x14ac:dyDescent="0.3">
      <c r="B7" s="6" t="s">
        <v>670</v>
      </c>
      <c r="C7" s="6" t="s">
        <v>671</v>
      </c>
      <c r="D7" s="6" t="s">
        <v>1621</v>
      </c>
      <c r="E7" s="9" t="s">
        <v>6232</v>
      </c>
      <c r="F7" s="9" t="s">
        <v>4850</v>
      </c>
      <c r="G7" s="9" t="s">
        <v>6233</v>
      </c>
      <c r="H7" s="9" t="s">
        <v>6234</v>
      </c>
      <c r="I7" s="9" t="s">
        <v>1949</v>
      </c>
      <c r="J7" s="9" t="s">
        <v>6235</v>
      </c>
      <c r="K7" s="9" t="s">
        <v>6236</v>
      </c>
      <c r="L7" s="9" t="s">
        <v>6237</v>
      </c>
      <c r="M7" s="9" t="s">
        <v>6238</v>
      </c>
      <c r="N7" s="9" t="s">
        <v>6239</v>
      </c>
      <c r="O7" s="9" t="s">
        <v>3057</v>
      </c>
      <c r="P7" s="9" t="s">
        <v>6240</v>
      </c>
    </row>
    <row r="8" spans="1:16" ht="25.2" x14ac:dyDescent="0.3">
      <c r="B8" s="6" t="s">
        <v>670</v>
      </c>
      <c r="C8" s="6" t="s">
        <v>671</v>
      </c>
      <c r="D8" s="6" t="s">
        <v>1626</v>
      </c>
      <c r="E8" s="9" t="s">
        <v>6241</v>
      </c>
      <c r="F8" s="9" t="s">
        <v>1674</v>
      </c>
      <c r="G8" s="9" t="s">
        <v>371</v>
      </c>
      <c r="H8" s="9" t="s">
        <v>5991</v>
      </c>
      <c r="I8" s="9" t="s">
        <v>2076</v>
      </c>
      <c r="J8" s="9" t="s">
        <v>6242</v>
      </c>
      <c r="K8" s="9" t="s">
        <v>2365</v>
      </c>
      <c r="L8" s="9" t="s">
        <v>6243</v>
      </c>
      <c r="M8" s="9" t="s">
        <v>4062</v>
      </c>
      <c r="N8" s="9" t="s">
        <v>6244</v>
      </c>
      <c r="O8" s="9" t="s">
        <v>2076</v>
      </c>
      <c r="P8" s="9" t="s">
        <v>6242</v>
      </c>
    </row>
    <row r="9" spans="1:16" ht="25.2" x14ac:dyDescent="0.3">
      <c r="B9" s="6" t="s">
        <v>670</v>
      </c>
      <c r="C9" s="6" t="s">
        <v>671</v>
      </c>
      <c r="D9" s="6" t="s">
        <v>1631</v>
      </c>
      <c r="E9" s="9" t="s">
        <v>6245</v>
      </c>
      <c r="F9" s="9" t="s">
        <v>3997</v>
      </c>
      <c r="G9" s="9" t="s">
        <v>6246</v>
      </c>
      <c r="H9" s="9" t="s">
        <v>6247</v>
      </c>
      <c r="I9" s="9" t="s">
        <v>1956</v>
      </c>
      <c r="J9" s="9" t="s">
        <v>6248</v>
      </c>
      <c r="K9" s="9" t="s">
        <v>6249</v>
      </c>
      <c r="L9" s="9" t="s">
        <v>6250</v>
      </c>
      <c r="M9" s="9" t="s">
        <v>6251</v>
      </c>
      <c r="N9" s="9" t="s">
        <v>6252</v>
      </c>
      <c r="O9" s="9" t="s">
        <v>3061</v>
      </c>
      <c r="P9" s="9" t="s">
        <v>6253</v>
      </c>
    </row>
  </sheetData>
  <mergeCells count="11">
    <mergeCell ref="G4:P4"/>
    <mergeCell ref="G5:H5"/>
    <mergeCell ref="I5:J5"/>
    <mergeCell ref="K5:L5"/>
    <mergeCell ref="M5:N5"/>
    <mergeCell ref="O5:P5"/>
    <mergeCell ref="B4:B6"/>
    <mergeCell ref="C4:C6"/>
    <mergeCell ref="D4:D6"/>
    <mergeCell ref="E4:E6"/>
    <mergeCell ref="F4:F6"/>
  </mergeCells>
  <pageMargins left="0.7" right="0.7" top="0.75" bottom="0.75" header="0.3" footer="0.3"/>
  <pageSetup paperSize="9" orientation="portrait" horizontalDpi="300" verticalDpi="300"/>
</worksheet>
</file>

<file path=xl/worksheets/sheet5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2-000000000000}">
  <dimension ref="A1:O16"/>
  <sheetViews>
    <sheetView workbookViewId="0"/>
  </sheetViews>
  <sheetFormatPr baseColWidth="10" defaultRowHeight="14.4" x14ac:dyDescent="0.3"/>
  <cols>
    <col min="2" max="2" width="9.6640625" customWidth="1"/>
    <col min="3" max="3" width="73.554687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KCHK-KC-KOMB'!A1", "Zurück")</f>
        <v>Zurück</v>
      </c>
    </row>
    <row r="3" spans="1:15" x14ac:dyDescent="0.3">
      <c r="B3" s="7" t="s">
        <v>5937</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476</v>
      </c>
      <c r="C7" s="6" t="s">
        <v>477</v>
      </c>
      <c r="D7" s="9" t="s">
        <v>5935</v>
      </c>
      <c r="E7" s="9" t="s">
        <v>1733</v>
      </c>
      <c r="F7" s="9" t="s">
        <v>333</v>
      </c>
      <c r="G7" s="9" t="s">
        <v>718</v>
      </c>
      <c r="H7" s="9" t="s">
        <v>333</v>
      </c>
      <c r="I7" s="9" t="s">
        <v>718</v>
      </c>
      <c r="J7" s="9" t="s">
        <v>333</v>
      </c>
      <c r="K7" s="9" t="s">
        <v>718</v>
      </c>
      <c r="L7" s="9" t="s">
        <v>333</v>
      </c>
      <c r="M7" s="9" t="s">
        <v>718</v>
      </c>
      <c r="N7" s="9" t="s">
        <v>333</v>
      </c>
      <c r="O7" s="9" t="s">
        <v>718</v>
      </c>
    </row>
    <row r="8" spans="1:15" ht="25.2" x14ac:dyDescent="0.3">
      <c r="B8" s="12" t="s">
        <v>478</v>
      </c>
      <c r="C8" s="12" t="s">
        <v>464</v>
      </c>
      <c r="D8" s="13" t="s">
        <v>1985</v>
      </c>
      <c r="E8" s="13" t="s">
        <v>1580</v>
      </c>
      <c r="F8" s="13" t="s">
        <v>211</v>
      </c>
      <c r="G8" s="13" t="s">
        <v>392</v>
      </c>
      <c r="H8" s="13" t="s">
        <v>211</v>
      </c>
      <c r="I8" s="13" t="s">
        <v>392</v>
      </c>
      <c r="J8" s="13" t="s">
        <v>1008</v>
      </c>
      <c r="K8" s="13" t="s">
        <v>2570</v>
      </c>
      <c r="L8" s="13" t="s">
        <v>1007</v>
      </c>
      <c r="M8" s="13" t="s">
        <v>5924</v>
      </c>
      <c r="N8" s="13" t="s">
        <v>211</v>
      </c>
      <c r="O8" s="13" t="s">
        <v>392</v>
      </c>
    </row>
    <row r="9" spans="1:15" ht="25.2" x14ac:dyDescent="0.3">
      <c r="B9" s="6" t="s">
        <v>479</v>
      </c>
      <c r="C9" s="6" t="s">
        <v>480</v>
      </c>
      <c r="D9" s="9" t="s">
        <v>5936</v>
      </c>
      <c r="E9" s="9" t="s">
        <v>1584</v>
      </c>
      <c r="F9" s="9" t="s">
        <v>77</v>
      </c>
      <c r="G9" s="9" t="s">
        <v>718</v>
      </c>
      <c r="H9" s="9" t="s">
        <v>77</v>
      </c>
      <c r="I9" s="9" t="s">
        <v>718</v>
      </c>
      <c r="J9" s="9" t="s">
        <v>77</v>
      </c>
      <c r="K9" s="9" t="s">
        <v>718</v>
      </c>
      <c r="L9" s="9" t="s">
        <v>77</v>
      </c>
      <c r="M9" s="9" t="s">
        <v>718</v>
      </c>
      <c r="N9" s="9" t="s">
        <v>77</v>
      </c>
      <c r="O9" s="9" t="s">
        <v>718</v>
      </c>
    </row>
    <row r="10" spans="1:15" ht="25.2" x14ac:dyDescent="0.3">
      <c r="B10" s="12" t="s">
        <v>481</v>
      </c>
      <c r="C10" s="12" t="s">
        <v>445</v>
      </c>
      <c r="D10" s="13" t="s">
        <v>1985</v>
      </c>
      <c r="E10" s="13" t="s">
        <v>1580</v>
      </c>
      <c r="F10" s="13" t="s">
        <v>211</v>
      </c>
      <c r="G10" s="13" t="s">
        <v>392</v>
      </c>
      <c r="H10" s="13" t="s">
        <v>210</v>
      </c>
      <c r="I10" s="13" t="s">
        <v>1985</v>
      </c>
      <c r="J10" s="13" t="s">
        <v>211</v>
      </c>
      <c r="K10" s="13" t="s">
        <v>392</v>
      </c>
      <c r="L10" s="13" t="s">
        <v>211</v>
      </c>
      <c r="M10" s="13" t="s">
        <v>392</v>
      </c>
      <c r="N10" s="13" t="s">
        <v>211</v>
      </c>
      <c r="O10" s="13" t="s">
        <v>392</v>
      </c>
    </row>
    <row r="11" spans="1:15" ht="25.2" x14ac:dyDescent="0.3">
      <c r="B11" s="6" t="s">
        <v>482</v>
      </c>
      <c r="C11" s="6" t="s">
        <v>483</v>
      </c>
      <c r="D11" s="9" t="s">
        <v>1994</v>
      </c>
      <c r="E11" s="9" t="s">
        <v>1586</v>
      </c>
      <c r="F11" s="9" t="s">
        <v>83</v>
      </c>
      <c r="G11" s="9" t="s">
        <v>718</v>
      </c>
      <c r="H11" s="9" t="s">
        <v>83</v>
      </c>
      <c r="I11" s="9" t="s">
        <v>718</v>
      </c>
      <c r="J11" s="9" t="s">
        <v>83</v>
      </c>
      <c r="K11" s="9" t="s">
        <v>718</v>
      </c>
      <c r="L11" s="9" t="s">
        <v>83</v>
      </c>
      <c r="M11" s="9" t="s">
        <v>718</v>
      </c>
      <c r="N11" s="9" t="s">
        <v>83</v>
      </c>
      <c r="O11" s="9" t="s">
        <v>718</v>
      </c>
    </row>
    <row r="12" spans="1:15" ht="25.2" x14ac:dyDescent="0.3">
      <c r="B12" s="12" t="s">
        <v>484</v>
      </c>
      <c r="C12" s="12" t="s">
        <v>485</v>
      </c>
      <c r="D12" s="13" t="s">
        <v>2576</v>
      </c>
      <c r="E12" s="13" t="s">
        <v>1683</v>
      </c>
      <c r="F12" s="13" t="s">
        <v>211</v>
      </c>
      <c r="G12" s="13" t="s">
        <v>718</v>
      </c>
      <c r="H12" s="13" t="s">
        <v>211</v>
      </c>
      <c r="I12" s="13" t="s">
        <v>718</v>
      </c>
      <c r="J12" s="13" t="s">
        <v>211</v>
      </c>
      <c r="K12" s="13" t="s">
        <v>718</v>
      </c>
      <c r="L12" s="13" t="s">
        <v>211</v>
      </c>
      <c r="M12" s="13" t="s">
        <v>718</v>
      </c>
      <c r="N12" s="13" t="s">
        <v>211</v>
      </c>
      <c r="O12" s="13" t="s">
        <v>718</v>
      </c>
    </row>
    <row r="13" spans="1:15" ht="25.2" x14ac:dyDescent="0.3">
      <c r="B13" s="6" t="s">
        <v>486</v>
      </c>
      <c r="C13" s="6" t="s">
        <v>487</v>
      </c>
      <c r="D13" s="9" t="s">
        <v>4042</v>
      </c>
      <c r="E13" s="9" t="s">
        <v>1600</v>
      </c>
      <c r="F13" s="9" t="s">
        <v>107</v>
      </c>
      <c r="G13" s="9" t="s">
        <v>718</v>
      </c>
      <c r="H13" s="9" t="s">
        <v>107</v>
      </c>
      <c r="I13" s="9" t="s">
        <v>718</v>
      </c>
      <c r="J13" s="9" t="s">
        <v>107</v>
      </c>
      <c r="K13" s="9" t="s">
        <v>718</v>
      </c>
      <c r="L13" s="9" t="s">
        <v>107</v>
      </c>
      <c r="M13" s="9" t="s">
        <v>718</v>
      </c>
      <c r="N13" s="9" t="s">
        <v>107</v>
      </c>
      <c r="O13" s="9" t="s">
        <v>718</v>
      </c>
    </row>
    <row r="14" spans="1:15" ht="25.2" x14ac:dyDescent="0.3">
      <c r="B14" s="12" t="s">
        <v>488</v>
      </c>
      <c r="C14" s="12" t="s">
        <v>419</v>
      </c>
      <c r="D14" s="13" t="s">
        <v>1985</v>
      </c>
      <c r="E14" s="13" t="s">
        <v>1580</v>
      </c>
      <c r="F14" s="13" t="s">
        <v>211</v>
      </c>
      <c r="G14" s="13" t="s">
        <v>392</v>
      </c>
      <c r="H14" s="13" t="s">
        <v>211</v>
      </c>
      <c r="I14" s="13" t="s">
        <v>392</v>
      </c>
      <c r="J14" s="13" t="s">
        <v>210</v>
      </c>
      <c r="K14" s="13" t="s">
        <v>1985</v>
      </c>
      <c r="L14" s="13" t="s">
        <v>211</v>
      </c>
      <c r="M14" s="13" t="s">
        <v>392</v>
      </c>
      <c r="N14" s="13" t="s">
        <v>211</v>
      </c>
      <c r="O14" s="13" t="s">
        <v>392</v>
      </c>
    </row>
    <row r="15" spans="1:15" ht="25.2" x14ac:dyDescent="0.3">
      <c r="B15" s="6" t="s">
        <v>489</v>
      </c>
      <c r="C15" s="6" t="s">
        <v>450</v>
      </c>
      <c r="D15" s="9" t="s">
        <v>1985</v>
      </c>
      <c r="E15" s="9" t="s">
        <v>1580</v>
      </c>
      <c r="F15" s="9" t="s">
        <v>211</v>
      </c>
      <c r="G15" s="9" t="s">
        <v>392</v>
      </c>
      <c r="H15" s="9" t="s">
        <v>1007</v>
      </c>
      <c r="I15" s="9" t="s">
        <v>5924</v>
      </c>
      <c r="J15" s="9" t="s">
        <v>1008</v>
      </c>
      <c r="K15" s="9" t="s">
        <v>2570</v>
      </c>
      <c r="L15" s="9" t="s">
        <v>211</v>
      </c>
      <c r="M15" s="9" t="s">
        <v>392</v>
      </c>
      <c r="N15" s="9" t="s">
        <v>211</v>
      </c>
      <c r="O15" s="9" t="s">
        <v>392</v>
      </c>
    </row>
    <row r="16" spans="1:15" ht="25.2" x14ac:dyDescent="0.3">
      <c r="B16" s="12" t="s">
        <v>490</v>
      </c>
      <c r="C16" s="12" t="s">
        <v>452</v>
      </c>
      <c r="D16" s="13" t="s">
        <v>2572</v>
      </c>
      <c r="E16" s="13" t="s">
        <v>1579</v>
      </c>
      <c r="F16" s="13" t="s">
        <v>48</v>
      </c>
      <c r="G16" s="13" t="s">
        <v>392</v>
      </c>
      <c r="H16" s="13" t="s">
        <v>48</v>
      </c>
      <c r="I16" s="13" t="s">
        <v>392</v>
      </c>
      <c r="J16" s="13" t="s">
        <v>48</v>
      </c>
      <c r="K16" s="13" t="s">
        <v>392</v>
      </c>
      <c r="L16" s="13" t="s">
        <v>48</v>
      </c>
      <c r="M16" s="13" t="s">
        <v>392</v>
      </c>
      <c r="N16" s="13" t="s">
        <v>48</v>
      </c>
      <c r="O16" s="13" t="s">
        <v>392</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5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2-000000000000}">
  <dimension ref="A1:I15"/>
  <sheetViews>
    <sheetView workbookViewId="0"/>
  </sheetViews>
  <sheetFormatPr baseColWidth="10" defaultRowHeight="14.4" x14ac:dyDescent="0.3"/>
  <cols>
    <col min="2" max="2" width="9.6640625" customWidth="1"/>
    <col min="3" max="3" width="73.55468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KCHK-KC-KOMB'!A1", "Zurück")</f>
        <v>Zurück</v>
      </c>
    </row>
    <row r="3" spans="1:9" x14ac:dyDescent="0.3">
      <c r="B3" s="7" t="s">
        <v>6905</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476</v>
      </c>
      <c r="C6" s="6" t="s">
        <v>477</v>
      </c>
      <c r="D6" s="9" t="s">
        <v>1733</v>
      </c>
      <c r="E6" s="9" t="s">
        <v>1580</v>
      </c>
      <c r="F6" s="9" t="s">
        <v>1580</v>
      </c>
      <c r="G6" s="9" t="s">
        <v>1580</v>
      </c>
      <c r="H6" s="9" t="s">
        <v>1580</v>
      </c>
      <c r="I6" s="9" t="s">
        <v>1580</v>
      </c>
    </row>
    <row r="7" spans="1:9" x14ac:dyDescent="0.3">
      <c r="B7" s="12" t="s">
        <v>478</v>
      </c>
      <c r="C7" s="12" t="s">
        <v>464</v>
      </c>
      <c r="D7" s="13" t="s">
        <v>1683</v>
      </c>
      <c r="E7" s="13" t="s">
        <v>1580</v>
      </c>
      <c r="F7" s="13" t="s">
        <v>1580</v>
      </c>
      <c r="G7" s="13" t="s">
        <v>1586</v>
      </c>
      <c r="H7" s="13" t="s">
        <v>1580</v>
      </c>
      <c r="I7" s="13" t="s">
        <v>1580</v>
      </c>
    </row>
    <row r="8" spans="1:9" x14ac:dyDescent="0.3">
      <c r="B8" s="6" t="s">
        <v>479</v>
      </c>
      <c r="C8" s="6" t="s">
        <v>480</v>
      </c>
      <c r="D8" s="9" t="s">
        <v>1584</v>
      </c>
      <c r="E8" s="9" t="s">
        <v>1580</v>
      </c>
      <c r="F8" s="9" t="s">
        <v>1580</v>
      </c>
      <c r="G8" s="9" t="s">
        <v>1580</v>
      </c>
      <c r="H8" s="9" t="s">
        <v>1580</v>
      </c>
      <c r="I8" s="9" t="s">
        <v>1580</v>
      </c>
    </row>
    <row r="9" spans="1:9" x14ac:dyDescent="0.3">
      <c r="B9" s="12" t="s">
        <v>481</v>
      </c>
      <c r="C9" s="12" t="s">
        <v>445</v>
      </c>
      <c r="D9" s="13" t="s">
        <v>1683</v>
      </c>
      <c r="E9" s="13" t="s">
        <v>1580</v>
      </c>
      <c r="F9" s="13" t="s">
        <v>1580</v>
      </c>
      <c r="G9" s="13" t="s">
        <v>1580</v>
      </c>
      <c r="H9" s="13" t="s">
        <v>1580</v>
      </c>
      <c r="I9" s="13" t="s">
        <v>1580</v>
      </c>
    </row>
    <row r="10" spans="1:9" x14ac:dyDescent="0.3">
      <c r="B10" s="6" t="s">
        <v>482</v>
      </c>
      <c r="C10" s="6" t="s">
        <v>483</v>
      </c>
      <c r="D10" s="9" t="s">
        <v>1586</v>
      </c>
      <c r="E10" s="9" t="s">
        <v>1580</v>
      </c>
      <c r="F10" s="9" t="s">
        <v>1580</v>
      </c>
      <c r="G10" s="9" t="s">
        <v>1580</v>
      </c>
      <c r="H10" s="9" t="s">
        <v>1580</v>
      </c>
      <c r="I10" s="9" t="s">
        <v>1580</v>
      </c>
    </row>
    <row r="11" spans="1:9" x14ac:dyDescent="0.3">
      <c r="B11" s="12" t="s">
        <v>484</v>
      </c>
      <c r="C11" s="12" t="s">
        <v>485</v>
      </c>
      <c r="D11" s="13" t="s">
        <v>1683</v>
      </c>
      <c r="E11" s="13" t="s">
        <v>1580</v>
      </c>
      <c r="F11" s="13" t="s">
        <v>1580</v>
      </c>
      <c r="G11" s="13" t="s">
        <v>1580</v>
      </c>
      <c r="H11" s="13" t="s">
        <v>1580</v>
      </c>
      <c r="I11" s="13" t="s">
        <v>1580</v>
      </c>
    </row>
    <row r="12" spans="1:9" x14ac:dyDescent="0.3">
      <c r="B12" s="6" t="s">
        <v>486</v>
      </c>
      <c r="C12" s="6" t="s">
        <v>487</v>
      </c>
      <c r="D12" s="9" t="s">
        <v>1600</v>
      </c>
      <c r="E12" s="9" t="s">
        <v>1580</v>
      </c>
      <c r="F12" s="9" t="s">
        <v>1580</v>
      </c>
      <c r="G12" s="9" t="s">
        <v>1580</v>
      </c>
      <c r="H12" s="9" t="s">
        <v>1580</v>
      </c>
      <c r="I12" s="9" t="s">
        <v>1580</v>
      </c>
    </row>
    <row r="13" spans="1:9" x14ac:dyDescent="0.3">
      <c r="B13" s="12" t="s">
        <v>488</v>
      </c>
      <c r="C13" s="12" t="s">
        <v>419</v>
      </c>
      <c r="D13" s="13" t="s">
        <v>1683</v>
      </c>
      <c r="E13" s="13" t="s">
        <v>1587</v>
      </c>
      <c r="F13" s="13" t="s">
        <v>1580</v>
      </c>
      <c r="G13" s="13" t="s">
        <v>1683</v>
      </c>
      <c r="H13" s="13" t="s">
        <v>1580</v>
      </c>
      <c r="I13" s="13" t="s">
        <v>1580</v>
      </c>
    </row>
    <row r="14" spans="1:9" x14ac:dyDescent="0.3">
      <c r="B14" s="6" t="s">
        <v>489</v>
      </c>
      <c r="C14" s="6" t="s">
        <v>450</v>
      </c>
      <c r="D14" s="9" t="s">
        <v>1683</v>
      </c>
      <c r="E14" s="9" t="s">
        <v>1580</v>
      </c>
      <c r="F14" s="9" t="s">
        <v>1580</v>
      </c>
      <c r="G14" s="9" t="s">
        <v>1586</v>
      </c>
      <c r="H14" s="9" t="s">
        <v>1580</v>
      </c>
      <c r="I14" s="9" t="s">
        <v>1580</v>
      </c>
    </row>
    <row r="15" spans="1:9" x14ac:dyDescent="0.3">
      <c r="B15" s="12" t="s">
        <v>490</v>
      </c>
      <c r="C15" s="12" t="s">
        <v>452</v>
      </c>
      <c r="D15" s="13" t="s">
        <v>1579</v>
      </c>
      <c r="E15" s="13" t="s">
        <v>1580</v>
      </c>
      <c r="F15" s="13" t="s">
        <v>1580</v>
      </c>
      <c r="G15" s="13" t="s">
        <v>1580</v>
      </c>
      <c r="H15" s="13" t="s">
        <v>1580</v>
      </c>
      <c r="I15" s="13"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5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2-000000000000}">
  <dimension ref="A1:G6"/>
  <sheetViews>
    <sheetView workbookViewId="0"/>
  </sheetViews>
  <sheetFormatPr baseColWidth="10" defaultRowHeight="14.4" x14ac:dyDescent="0.3"/>
  <cols>
    <col min="2" max="2" width="100.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KCHK-KC-KOMB'!A1", "Zurück")</f>
        <v>Zurück</v>
      </c>
    </row>
    <row r="3" spans="1:7" x14ac:dyDescent="0.3">
      <c r="B3" s="7" t="s">
        <v>6978</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1760</v>
      </c>
      <c r="C6" s="5" t="s">
        <v>1594</v>
      </c>
      <c r="D6" s="5" t="s">
        <v>1579</v>
      </c>
      <c r="E6" s="5" t="s">
        <v>1579</v>
      </c>
      <c r="F6" s="5" t="s">
        <v>1580</v>
      </c>
      <c r="G6" s="5" t="s">
        <v>1587</v>
      </c>
    </row>
  </sheetData>
  <mergeCells count="2">
    <mergeCell ref="B4:D4"/>
    <mergeCell ref="E4:G4"/>
  </mergeCells>
  <pageMargins left="0.7" right="0.7" top="0.75" bottom="0.75" header="0.3" footer="0.3"/>
  <pageSetup paperSize="9" orientation="portrait" horizontalDpi="300" verticalDpi="300"/>
</worksheet>
</file>

<file path=xl/worksheets/sheet5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2-000000000000}">
  <dimension ref="A1:E10"/>
  <sheetViews>
    <sheetView workbookViewId="0"/>
  </sheetViews>
  <sheetFormatPr baseColWidth="10" defaultRowHeight="14.4" x14ac:dyDescent="0.3"/>
  <cols>
    <col min="2" max="2" width="93.3320312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KCHK-KC-KOMB'!A1", "Zurück")</f>
        <v>Zurück</v>
      </c>
    </row>
    <row r="3" spans="1:5" x14ac:dyDescent="0.3">
      <c r="B3" s="7" t="s">
        <v>7393</v>
      </c>
    </row>
    <row r="4" spans="1:5" x14ac:dyDescent="0.3">
      <c r="B4" s="4" t="s">
        <v>7014</v>
      </c>
      <c r="C4" s="3" t="s">
        <v>7015</v>
      </c>
      <c r="D4" s="3" t="s">
        <v>7016</v>
      </c>
      <c r="E4" s="3" t="s">
        <v>7017</v>
      </c>
    </row>
    <row r="5" spans="1:5" x14ac:dyDescent="0.3">
      <c r="B5" s="6" t="s">
        <v>7383</v>
      </c>
      <c r="C5" s="5" t="s">
        <v>1696</v>
      </c>
      <c r="D5" s="5" t="s">
        <v>7229</v>
      </c>
      <c r="E5" s="5" t="s">
        <v>7229</v>
      </c>
    </row>
    <row r="6" spans="1:5" x14ac:dyDescent="0.3">
      <c r="B6" s="12" t="s">
        <v>7384</v>
      </c>
      <c r="C6" s="18" t="s">
        <v>1597</v>
      </c>
      <c r="D6" s="18" t="s">
        <v>7229</v>
      </c>
      <c r="E6" s="18" t="s">
        <v>7229</v>
      </c>
    </row>
    <row r="7" spans="1:5" x14ac:dyDescent="0.3">
      <c r="B7" s="6" t="s">
        <v>7385</v>
      </c>
      <c r="C7" s="5" t="s">
        <v>1632</v>
      </c>
      <c r="D7" s="5" t="s">
        <v>7386</v>
      </c>
      <c r="E7" s="5" t="s">
        <v>7387</v>
      </c>
    </row>
    <row r="8" spans="1:5" x14ac:dyDescent="0.3">
      <c r="B8" s="12" t="s">
        <v>7388</v>
      </c>
      <c r="C8" s="18" t="s">
        <v>1597</v>
      </c>
      <c r="D8" s="18" t="s">
        <v>7347</v>
      </c>
      <c r="E8" s="18" t="s">
        <v>7342</v>
      </c>
    </row>
    <row r="9" spans="1:5" x14ac:dyDescent="0.3">
      <c r="B9" s="6" t="s">
        <v>7389</v>
      </c>
      <c r="C9" s="5" t="s">
        <v>1592</v>
      </c>
      <c r="D9" s="5" t="s">
        <v>7237</v>
      </c>
      <c r="E9" s="5" t="s">
        <v>7390</v>
      </c>
    </row>
    <row r="10" spans="1:5" x14ac:dyDescent="0.3">
      <c r="B10" s="12" t="s">
        <v>3459</v>
      </c>
      <c r="C10" s="18" t="s">
        <v>1736</v>
      </c>
      <c r="D10" s="18" t="s">
        <v>7391</v>
      </c>
      <c r="E10" s="18" t="s">
        <v>7392</v>
      </c>
    </row>
  </sheetData>
  <pageMargins left="0.7" right="0.7" top="0.75" bottom="0.75" header="0.3" footer="0.3"/>
  <pageSetup paperSize="9" orientation="portrait" horizontalDpi="300" verticalDpi="300"/>
</worksheet>
</file>

<file path=xl/worksheets/sheet5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2-000000000000}">
  <dimension ref="A1:E16"/>
  <sheetViews>
    <sheetView workbookViewId="0"/>
  </sheetViews>
  <sheetFormatPr baseColWidth="10" defaultRowHeight="14.4" x14ac:dyDescent="0.3"/>
  <cols>
    <col min="2" max="2" width="9.6640625" customWidth="1"/>
    <col min="3" max="3" width="73.55468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KCHK-KC-KOMB'!A1", "Zurück")</f>
        <v>Zurück</v>
      </c>
    </row>
    <row r="3" spans="1:5" x14ac:dyDescent="0.3">
      <c r="B3" s="7" t="s">
        <v>491</v>
      </c>
    </row>
    <row r="4" spans="1:5" x14ac:dyDescent="0.3">
      <c r="B4" s="25" t="s">
        <v>35</v>
      </c>
      <c r="C4" s="25" t="s">
        <v>394</v>
      </c>
      <c r="D4" s="21" t="s">
        <v>37</v>
      </c>
      <c r="E4" s="25" t="s">
        <v>37</v>
      </c>
    </row>
    <row r="5" spans="1:5" x14ac:dyDescent="0.3">
      <c r="B5" s="22"/>
      <c r="C5" s="22"/>
      <c r="D5" s="8" t="s">
        <v>38</v>
      </c>
      <c r="E5" s="8" t="s">
        <v>39</v>
      </c>
    </row>
    <row r="6" spans="1:5" ht="25.2" x14ac:dyDescent="0.3">
      <c r="B6" s="6" t="s">
        <v>476</v>
      </c>
      <c r="C6" s="6" t="s">
        <v>477</v>
      </c>
      <c r="D6" s="9" t="s">
        <v>332</v>
      </c>
      <c r="E6" s="9" t="s">
        <v>333</v>
      </c>
    </row>
    <row r="7" spans="1:5" ht="25.2" x14ac:dyDescent="0.3">
      <c r="B7" s="12" t="s">
        <v>478</v>
      </c>
      <c r="C7" s="12" t="s">
        <v>464</v>
      </c>
      <c r="D7" s="13" t="s">
        <v>210</v>
      </c>
      <c r="E7" s="13" t="s">
        <v>211</v>
      </c>
    </row>
    <row r="8" spans="1:5" ht="25.2" x14ac:dyDescent="0.3">
      <c r="B8" s="6" t="s">
        <v>479</v>
      </c>
      <c r="C8" s="6" t="s">
        <v>480</v>
      </c>
      <c r="D8" s="9" t="s">
        <v>76</v>
      </c>
      <c r="E8" s="9" t="s">
        <v>77</v>
      </c>
    </row>
    <row r="9" spans="1:5" ht="25.2" x14ac:dyDescent="0.3">
      <c r="B9" s="12" t="s">
        <v>481</v>
      </c>
      <c r="C9" s="12" t="s">
        <v>445</v>
      </c>
      <c r="D9" s="13" t="s">
        <v>210</v>
      </c>
      <c r="E9" s="13" t="s">
        <v>211</v>
      </c>
    </row>
    <row r="10" spans="1:5" ht="25.2" x14ac:dyDescent="0.3">
      <c r="B10" s="6" t="s">
        <v>482</v>
      </c>
      <c r="C10" s="6" t="s">
        <v>483</v>
      </c>
      <c r="D10" s="9" t="s">
        <v>82</v>
      </c>
      <c r="E10" s="9" t="s">
        <v>83</v>
      </c>
    </row>
    <row r="11" spans="1:5" ht="25.2" x14ac:dyDescent="0.3">
      <c r="B11" s="12" t="s">
        <v>484</v>
      </c>
      <c r="C11" s="12" t="s">
        <v>485</v>
      </c>
      <c r="D11" s="13" t="s">
        <v>210</v>
      </c>
      <c r="E11" s="13" t="s">
        <v>211</v>
      </c>
    </row>
    <row r="12" spans="1:5" ht="25.2" x14ac:dyDescent="0.3">
      <c r="B12" s="6" t="s">
        <v>486</v>
      </c>
      <c r="C12" s="6" t="s">
        <v>487</v>
      </c>
      <c r="D12" s="9" t="s">
        <v>106</v>
      </c>
      <c r="E12" s="9" t="s">
        <v>107</v>
      </c>
    </row>
    <row r="13" spans="1:5" ht="25.2" x14ac:dyDescent="0.3">
      <c r="B13" s="12" t="s">
        <v>488</v>
      </c>
      <c r="C13" s="12" t="s">
        <v>419</v>
      </c>
      <c r="D13" s="13" t="s">
        <v>210</v>
      </c>
      <c r="E13" s="13" t="s">
        <v>211</v>
      </c>
    </row>
    <row r="14" spans="1:5" ht="25.2" x14ac:dyDescent="0.3">
      <c r="B14" s="6" t="s">
        <v>489</v>
      </c>
      <c r="C14" s="6" t="s">
        <v>450</v>
      </c>
      <c r="D14" s="9" t="s">
        <v>210</v>
      </c>
      <c r="E14" s="9" t="s">
        <v>211</v>
      </c>
    </row>
    <row r="15" spans="1:5" ht="25.2" x14ac:dyDescent="0.3">
      <c r="B15" s="12" t="s">
        <v>490</v>
      </c>
      <c r="C15" s="12" t="s">
        <v>452</v>
      </c>
      <c r="D15" s="13" t="s">
        <v>47</v>
      </c>
      <c r="E15" s="13" t="s">
        <v>48</v>
      </c>
    </row>
    <row r="16" spans="1:5" ht="25.2" x14ac:dyDescent="0.3">
      <c r="B16" s="10" t="s">
        <v>52</v>
      </c>
      <c r="C16" s="10"/>
      <c r="D16" s="11" t="s">
        <v>342</v>
      </c>
      <c r="E16" s="11" t="s">
        <v>343</v>
      </c>
    </row>
  </sheetData>
  <mergeCells count="3">
    <mergeCell ref="B4:B5"/>
    <mergeCell ref="C4:C5"/>
    <mergeCell ref="D4:E4"/>
  </mergeCells>
  <pageMargins left="0.7" right="0.7" top="0.75" bottom="0.75" header="0.3" footer="0.3"/>
  <pageSetup paperSize="9" orientation="portrait" horizontalDpi="300" verticalDpi="300"/>
</worksheet>
</file>

<file path=xl/worksheets/sheet5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2-000000000000}">
  <dimension ref="A1:G16"/>
  <sheetViews>
    <sheetView workbookViewId="0"/>
  </sheetViews>
  <sheetFormatPr baseColWidth="10" defaultRowHeight="14.4" x14ac:dyDescent="0.3"/>
  <cols>
    <col min="2" max="2" width="9.6640625" customWidth="1"/>
    <col min="3" max="3" width="73.5546875"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KCHK-KC-KOMB'!A1", "Zurück")</f>
        <v>Zurück</v>
      </c>
    </row>
    <row r="3" spans="1:7" x14ac:dyDescent="0.3">
      <c r="B3" s="7" t="s">
        <v>1198</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476</v>
      </c>
      <c r="C6" s="6" t="s">
        <v>477</v>
      </c>
      <c r="D6" s="9" t="s">
        <v>332</v>
      </c>
      <c r="E6" s="9" t="s">
        <v>333</v>
      </c>
      <c r="F6" s="9" t="s">
        <v>333</v>
      </c>
      <c r="G6" s="9" t="s">
        <v>333</v>
      </c>
    </row>
    <row r="7" spans="1:7" ht="25.2" x14ac:dyDescent="0.3">
      <c r="B7" s="12" t="s">
        <v>478</v>
      </c>
      <c r="C7" s="12" t="s">
        <v>464</v>
      </c>
      <c r="D7" s="13" t="s">
        <v>211</v>
      </c>
      <c r="E7" s="13" t="s">
        <v>210</v>
      </c>
      <c r="F7" s="13" t="s">
        <v>211</v>
      </c>
      <c r="G7" s="13" t="s">
        <v>211</v>
      </c>
    </row>
    <row r="8" spans="1:7" ht="25.2" x14ac:dyDescent="0.3">
      <c r="B8" s="6" t="s">
        <v>479</v>
      </c>
      <c r="C8" s="6" t="s">
        <v>480</v>
      </c>
      <c r="D8" s="9" t="s">
        <v>76</v>
      </c>
      <c r="E8" s="9" t="s">
        <v>77</v>
      </c>
      <c r="F8" s="9" t="s">
        <v>77</v>
      </c>
      <c r="G8" s="9" t="s">
        <v>77</v>
      </c>
    </row>
    <row r="9" spans="1:7" ht="25.2" x14ac:dyDescent="0.3">
      <c r="B9" s="12" t="s">
        <v>481</v>
      </c>
      <c r="C9" s="12" t="s">
        <v>445</v>
      </c>
      <c r="D9" s="13" t="s">
        <v>211</v>
      </c>
      <c r="E9" s="13" t="s">
        <v>210</v>
      </c>
      <c r="F9" s="13" t="s">
        <v>211</v>
      </c>
      <c r="G9" s="13" t="s">
        <v>211</v>
      </c>
    </row>
    <row r="10" spans="1:7" ht="25.2" x14ac:dyDescent="0.3">
      <c r="B10" s="6" t="s">
        <v>482</v>
      </c>
      <c r="C10" s="6" t="s">
        <v>483</v>
      </c>
      <c r="D10" s="9" t="s">
        <v>82</v>
      </c>
      <c r="E10" s="9" t="s">
        <v>83</v>
      </c>
      <c r="F10" s="9" t="s">
        <v>83</v>
      </c>
      <c r="G10" s="9" t="s">
        <v>83</v>
      </c>
    </row>
    <row r="11" spans="1:7" ht="25.2" x14ac:dyDescent="0.3">
      <c r="B11" s="12" t="s">
        <v>484</v>
      </c>
      <c r="C11" s="12" t="s">
        <v>485</v>
      </c>
      <c r="D11" s="13" t="s">
        <v>210</v>
      </c>
      <c r="E11" s="13" t="s">
        <v>211</v>
      </c>
      <c r="F11" s="13" t="s">
        <v>211</v>
      </c>
      <c r="G11" s="13" t="s">
        <v>211</v>
      </c>
    </row>
    <row r="12" spans="1:7" ht="25.2" x14ac:dyDescent="0.3">
      <c r="B12" s="6" t="s">
        <v>486</v>
      </c>
      <c r="C12" s="6" t="s">
        <v>487</v>
      </c>
      <c r="D12" s="9" t="s">
        <v>106</v>
      </c>
      <c r="E12" s="9" t="s">
        <v>107</v>
      </c>
      <c r="F12" s="9" t="s">
        <v>107</v>
      </c>
      <c r="G12" s="9" t="s">
        <v>107</v>
      </c>
    </row>
    <row r="13" spans="1:7" ht="25.2" x14ac:dyDescent="0.3">
      <c r="B13" s="12" t="s">
        <v>488</v>
      </c>
      <c r="C13" s="12" t="s">
        <v>419</v>
      </c>
      <c r="D13" s="13" t="s">
        <v>211</v>
      </c>
      <c r="E13" s="13" t="s">
        <v>210</v>
      </c>
      <c r="F13" s="13" t="s">
        <v>211</v>
      </c>
      <c r="G13" s="13" t="s">
        <v>211</v>
      </c>
    </row>
    <row r="14" spans="1:7" ht="25.2" x14ac:dyDescent="0.3">
      <c r="B14" s="6" t="s">
        <v>489</v>
      </c>
      <c r="C14" s="6" t="s">
        <v>450</v>
      </c>
      <c r="D14" s="9" t="s">
        <v>211</v>
      </c>
      <c r="E14" s="9" t="s">
        <v>210</v>
      </c>
      <c r="F14" s="9" t="s">
        <v>211</v>
      </c>
      <c r="G14" s="9" t="s">
        <v>211</v>
      </c>
    </row>
    <row r="15" spans="1:7" ht="25.2" x14ac:dyDescent="0.3">
      <c r="B15" s="12" t="s">
        <v>490</v>
      </c>
      <c r="C15" s="12" t="s">
        <v>452</v>
      </c>
      <c r="D15" s="13" t="s">
        <v>47</v>
      </c>
      <c r="E15" s="13" t="s">
        <v>48</v>
      </c>
      <c r="F15" s="13" t="s">
        <v>48</v>
      </c>
      <c r="G15" s="13" t="s">
        <v>48</v>
      </c>
    </row>
    <row r="16" spans="1:7" x14ac:dyDescent="0.3">
      <c r="B16"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5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2-000000000000}">
  <dimension ref="A1:D10"/>
  <sheetViews>
    <sheetView workbookViewId="0"/>
  </sheetViews>
  <sheetFormatPr baseColWidth="10" defaultRowHeight="14.4" x14ac:dyDescent="0.3"/>
  <cols>
    <col min="2" max="2" width="9.6640625" customWidth="1"/>
    <col min="3" max="3" width="85.6640625" customWidth="1"/>
    <col min="4" max="4" width="219.6640625" customWidth="1"/>
  </cols>
  <sheetData>
    <row r="1" spans="1:4" x14ac:dyDescent="0.3">
      <c r="A1" s="2" t="str">
        <f>HYPERLINK("#'Auswahl Auswertungsmodul'!A1", "Zurück zum Start")</f>
        <v>Zurück zum Start</v>
      </c>
    </row>
    <row r="2" spans="1:4" x14ac:dyDescent="0.3">
      <c r="A2" s="2" t="str">
        <f>HYPERLINK("#'Auswahl KCHK-KC-KOMB'!A1", "Zurück")</f>
        <v>Zurück</v>
      </c>
    </row>
    <row r="3" spans="1:4" x14ac:dyDescent="0.3">
      <c r="B3" s="7" t="s">
        <v>1450</v>
      </c>
    </row>
    <row r="4" spans="1:4" x14ac:dyDescent="0.3">
      <c r="B4" s="3" t="s">
        <v>35</v>
      </c>
      <c r="C4" s="4" t="s">
        <v>394</v>
      </c>
      <c r="D4" s="4" t="s">
        <v>1101</v>
      </c>
    </row>
    <row r="5" spans="1:4" x14ac:dyDescent="0.3">
      <c r="B5" s="5" t="s">
        <v>476</v>
      </c>
      <c r="C5" s="6" t="s">
        <v>477</v>
      </c>
      <c r="D5" s="6" t="s">
        <v>1446</v>
      </c>
    </row>
    <row r="6" spans="1:4" x14ac:dyDescent="0.3">
      <c r="B6" s="18" t="s">
        <v>479</v>
      </c>
      <c r="C6" s="12" t="s">
        <v>480</v>
      </c>
      <c r="D6" s="12" t="s">
        <v>1447</v>
      </c>
    </row>
    <row r="7" spans="1:4" x14ac:dyDescent="0.3">
      <c r="B7" s="5" t="s">
        <v>482</v>
      </c>
      <c r="C7" s="6" t="s">
        <v>483</v>
      </c>
      <c r="D7" s="6" t="s">
        <v>1448</v>
      </c>
    </row>
    <row r="8" spans="1:4" x14ac:dyDescent="0.3">
      <c r="B8" s="18" t="s">
        <v>484</v>
      </c>
      <c r="C8" s="12" t="s">
        <v>485</v>
      </c>
      <c r="D8" s="12" t="s">
        <v>1440</v>
      </c>
    </row>
    <row r="9" spans="1:4" x14ac:dyDescent="0.3">
      <c r="B9" s="5" t="s">
        <v>486</v>
      </c>
      <c r="C9" s="6" t="s">
        <v>487</v>
      </c>
      <c r="D9" s="6" t="s">
        <v>1449</v>
      </c>
    </row>
    <row r="10" spans="1:4" x14ac:dyDescent="0.3">
      <c r="B10" s="18" t="s">
        <v>490</v>
      </c>
      <c r="C10" s="12" t="s">
        <v>452</v>
      </c>
      <c r="D10" s="12" t="s">
        <v>1443</v>
      </c>
    </row>
  </sheetData>
  <pageMargins left="0.7" right="0.7" top="0.75" bottom="0.75" header="0.3" footer="0.3"/>
  <pageSetup paperSize="9" orientation="portrait" horizontalDpi="300" verticalDpi="300"/>
</worksheet>
</file>

<file path=xl/worksheets/sheet5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2-000000000000}">
  <dimension ref="A1:G15"/>
  <sheetViews>
    <sheetView workbookViewId="0"/>
  </sheetViews>
  <sheetFormatPr baseColWidth="10" defaultRowHeight="14.4" x14ac:dyDescent="0.3"/>
  <cols>
    <col min="2" max="2" width="9.6640625" customWidth="1"/>
    <col min="3" max="3" width="73.554687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KCHK-KC-KOMB'!A1", "Zurück")</f>
        <v>Zurück</v>
      </c>
    </row>
    <row r="3" spans="1:7" x14ac:dyDescent="0.3">
      <c r="B3" s="7" t="s">
        <v>1868</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476</v>
      </c>
      <c r="C6" s="6" t="s">
        <v>477</v>
      </c>
      <c r="D6" s="9" t="s">
        <v>1733</v>
      </c>
      <c r="E6" s="9" t="s">
        <v>333</v>
      </c>
      <c r="F6" s="9" t="s">
        <v>333</v>
      </c>
      <c r="G6" s="9" t="s">
        <v>333</v>
      </c>
    </row>
    <row r="7" spans="1:7" ht="25.2" x14ac:dyDescent="0.3">
      <c r="B7" s="12" t="s">
        <v>478</v>
      </c>
      <c r="C7" s="12" t="s">
        <v>464</v>
      </c>
      <c r="D7" s="13" t="s">
        <v>1683</v>
      </c>
      <c r="E7" s="13" t="s">
        <v>1007</v>
      </c>
      <c r="F7" s="13" t="s">
        <v>1007</v>
      </c>
      <c r="G7" s="13" t="s">
        <v>211</v>
      </c>
    </row>
    <row r="8" spans="1:7" ht="25.2" x14ac:dyDescent="0.3">
      <c r="B8" s="6" t="s">
        <v>479</v>
      </c>
      <c r="C8" s="6" t="s">
        <v>480</v>
      </c>
      <c r="D8" s="9" t="s">
        <v>1584</v>
      </c>
      <c r="E8" s="9" t="s">
        <v>77</v>
      </c>
      <c r="F8" s="9" t="s">
        <v>77</v>
      </c>
      <c r="G8" s="9" t="s">
        <v>77</v>
      </c>
    </row>
    <row r="9" spans="1:7" ht="25.2" x14ac:dyDescent="0.3">
      <c r="B9" s="12" t="s">
        <v>481</v>
      </c>
      <c r="C9" s="12" t="s">
        <v>445</v>
      </c>
      <c r="D9" s="13" t="s">
        <v>1683</v>
      </c>
      <c r="E9" s="13" t="s">
        <v>211</v>
      </c>
      <c r="F9" s="13" t="s">
        <v>211</v>
      </c>
      <c r="G9" s="13" t="s">
        <v>211</v>
      </c>
    </row>
    <row r="10" spans="1:7" ht="25.2" x14ac:dyDescent="0.3">
      <c r="B10" s="6" t="s">
        <v>482</v>
      </c>
      <c r="C10" s="6" t="s">
        <v>483</v>
      </c>
      <c r="D10" s="9" t="s">
        <v>1586</v>
      </c>
      <c r="E10" s="9" t="s">
        <v>83</v>
      </c>
      <c r="F10" s="9" t="s">
        <v>83</v>
      </c>
      <c r="G10" s="9" t="s">
        <v>83</v>
      </c>
    </row>
    <row r="11" spans="1:7" ht="25.2" x14ac:dyDescent="0.3">
      <c r="B11" s="12" t="s">
        <v>484</v>
      </c>
      <c r="C11" s="12" t="s">
        <v>485</v>
      </c>
      <c r="D11" s="13" t="s">
        <v>1683</v>
      </c>
      <c r="E11" s="13" t="s">
        <v>211</v>
      </c>
      <c r="F11" s="13" t="s">
        <v>211</v>
      </c>
      <c r="G11" s="13" t="s">
        <v>211</v>
      </c>
    </row>
    <row r="12" spans="1:7" ht="25.2" x14ac:dyDescent="0.3">
      <c r="B12" s="6" t="s">
        <v>486</v>
      </c>
      <c r="C12" s="6" t="s">
        <v>487</v>
      </c>
      <c r="D12" s="9" t="s">
        <v>1600</v>
      </c>
      <c r="E12" s="9" t="s">
        <v>107</v>
      </c>
      <c r="F12" s="9" t="s">
        <v>107</v>
      </c>
      <c r="G12" s="9" t="s">
        <v>107</v>
      </c>
    </row>
    <row r="13" spans="1:7" ht="25.2" x14ac:dyDescent="0.3">
      <c r="B13" s="12" t="s">
        <v>488</v>
      </c>
      <c r="C13" s="12" t="s">
        <v>419</v>
      </c>
      <c r="D13" s="13" t="s">
        <v>1683</v>
      </c>
      <c r="E13" s="13" t="s">
        <v>1008</v>
      </c>
      <c r="F13" s="13" t="s">
        <v>1007</v>
      </c>
      <c r="G13" s="13" t="s">
        <v>211</v>
      </c>
    </row>
    <row r="14" spans="1:7" ht="25.2" x14ac:dyDescent="0.3">
      <c r="B14" s="6" t="s">
        <v>489</v>
      </c>
      <c r="C14" s="6" t="s">
        <v>450</v>
      </c>
      <c r="D14" s="9" t="s">
        <v>1683</v>
      </c>
      <c r="E14" s="9" t="s">
        <v>211</v>
      </c>
      <c r="F14" s="9" t="s">
        <v>1008</v>
      </c>
      <c r="G14" s="9" t="s">
        <v>211</v>
      </c>
    </row>
    <row r="15" spans="1:7" ht="25.2" x14ac:dyDescent="0.3">
      <c r="B15" s="12" t="s">
        <v>490</v>
      </c>
      <c r="C15" s="12" t="s">
        <v>452</v>
      </c>
      <c r="D15" s="13" t="s">
        <v>1579</v>
      </c>
      <c r="E15" s="13" t="s">
        <v>48</v>
      </c>
      <c r="F15" s="13" t="s">
        <v>48</v>
      </c>
      <c r="G15" s="13" t="s">
        <v>48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5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KCHK-KC-KOMB'!A1", "Zurück")</f>
        <v>Zurück</v>
      </c>
    </row>
  </sheetData>
  <pageMargins left="0.7" right="0.7" top="0.75" bottom="0.75" header="0.3" footer="0.3"/>
  <pageSetup paperSize="9" orientation="portrait" horizontalDpi="300" verticalDpi="300"/>
</worksheet>
</file>

<file path=xl/worksheets/sheet5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2-000000000000}">
  <dimension ref="A1:H15"/>
  <sheetViews>
    <sheetView workbookViewId="0"/>
  </sheetViews>
  <sheetFormatPr baseColWidth="10" defaultRowHeight="14.4" x14ac:dyDescent="0.3"/>
  <cols>
    <col min="2" max="2" width="9.6640625" customWidth="1"/>
    <col min="3" max="3" width="73.554687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KCHK-KC-KOMB'!A1", "Zurück")</f>
        <v>Zurück</v>
      </c>
    </row>
    <row r="3" spans="1:8" x14ac:dyDescent="0.3">
      <c r="B3" s="7" t="s">
        <v>2457</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476</v>
      </c>
      <c r="C6" s="6" t="s">
        <v>477</v>
      </c>
      <c r="D6" s="9" t="s">
        <v>1733</v>
      </c>
      <c r="E6" s="9" t="s">
        <v>333</v>
      </c>
      <c r="F6" s="9" t="s">
        <v>333</v>
      </c>
      <c r="G6" s="9" t="s">
        <v>333</v>
      </c>
      <c r="H6" s="9" t="s">
        <v>333</v>
      </c>
    </row>
    <row r="7" spans="1:8" ht="25.2" x14ac:dyDescent="0.3">
      <c r="B7" s="12" t="s">
        <v>478</v>
      </c>
      <c r="C7" s="12" t="s">
        <v>464</v>
      </c>
      <c r="D7" s="13" t="s">
        <v>1683</v>
      </c>
      <c r="E7" s="13" t="s">
        <v>211</v>
      </c>
      <c r="F7" s="13" t="s">
        <v>211</v>
      </c>
      <c r="G7" s="13" t="s">
        <v>211</v>
      </c>
      <c r="H7" s="13" t="s">
        <v>211</v>
      </c>
    </row>
    <row r="8" spans="1:8" ht="25.2" x14ac:dyDescent="0.3">
      <c r="B8" s="6" t="s">
        <v>479</v>
      </c>
      <c r="C8" s="6" t="s">
        <v>480</v>
      </c>
      <c r="D8" s="9" t="s">
        <v>1584</v>
      </c>
      <c r="E8" s="9" t="s">
        <v>77</v>
      </c>
      <c r="F8" s="9" t="s">
        <v>77</v>
      </c>
      <c r="G8" s="9" t="s">
        <v>77</v>
      </c>
      <c r="H8" s="9" t="s">
        <v>77</v>
      </c>
    </row>
    <row r="9" spans="1:8" ht="25.2" x14ac:dyDescent="0.3">
      <c r="B9" s="12" t="s">
        <v>481</v>
      </c>
      <c r="C9" s="12" t="s">
        <v>445</v>
      </c>
      <c r="D9" s="13" t="s">
        <v>1683</v>
      </c>
      <c r="E9" s="13" t="s">
        <v>211</v>
      </c>
      <c r="F9" s="13" t="s">
        <v>210</v>
      </c>
      <c r="G9" s="13" t="s">
        <v>211</v>
      </c>
      <c r="H9" s="13" t="s">
        <v>211</v>
      </c>
    </row>
    <row r="10" spans="1:8" ht="25.2" x14ac:dyDescent="0.3">
      <c r="B10" s="6" t="s">
        <v>482</v>
      </c>
      <c r="C10" s="6" t="s">
        <v>483</v>
      </c>
      <c r="D10" s="9" t="s">
        <v>1586</v>
      </c>
      <c r="E10" s="9" t="s">
        <v>83</v>
      </c>
      <c r="F10" s="9" t="s">
        <v>83</v>
      </c>
      <c r="G10" s="9" t="s">
        <v>83</v>
      </c>
      <c r="H10" s="9" t="s">
        <v>83</v>
      </c>
    </row>
    <row r="11" spans="1:8" ht="25.2" x14ac:dyDescent="0.3">
      <c r="B11" s="12" t="s">
        <v>484</v>
      </c>
      <c r="C11" s="12" t="s">
        <v>485</v>
      </c>
      <c r="D11" s="13" t="s">
        <v>1683</v>
      </c>
      <c r="E11" s="13" t="s">
        <v>211</v>
      </c>
      <c r="F11" s="13" t="s">
        <v>211</v>
      </c>
      <c r="G11" s="13" t="s">
        <v>211</v>
      </c>
      <c r="H11" s="13" t="s">
        <v>211</v>
      </c>
    </row>
    <row r="12" spans="1:8" ht="25.2" x14ac:dyDescent="0.3">
      <c r="B12" s="6" t="s">
        <v>486</v>
      </c>
      <c r="C12" s="6" t="s">
        <v>487</v>
      </c>
      <c r="D12" s="9" t="s">
        <v>1600</v>
      </c>
      <c r="E12" s="9" t="s">
        <v>107</v>
      </c>
      <c r="F12" s="9" t="s">
        <v>107</v>
      </c>
      <c r="G12" s="9" t="s">
        <v>107</v>
      </c>
      <c r="H12" s="9" t="s">
        <v>107</v>
      </c>
    </row>
    <row r="13" spans="1:8" ht="25.2" x14ac:dyDescent="0.3">
      <c r="B13" s="12" t="s">
        <v>488</v>
      </c>
      <c r="C13" s="12" t="s">
        <v>419</v>
      </c>
      <c r="D13" s="13" t="s">
        <v>1683</v>
      </c>
      <c r="E13" s="13" t="s">
        <v>211</v>
      </c>
      <c r="F13" s="13" t="s">
        <v>211</v>
      </c>
      <c r="G13" s="13" t="s">
        <v>211</v>
      </c>
      <c r="H13" s="13" t="s">
        <v>211</v>
      </c>
    </row>
    <row r="14" spans="1:8" ht="25.2" x14ac:dyDescent="0.3">
      <c r="B14" s="6" t="s">
        <v>489</v>
      </c>
      <c r="C14" s="6" t="s">
        <v>450</v>
      </c>
      <c r="D14" s="9" t="s">
        <v>1683</v>
      </c>
      <c r="E14" s="9" t="s">
        <v>211</v>
      </c>
      <c r="F14" s="9" t="s">
        <v>1007</v>
      </c>
      <c r="G14" s="9" t="s">
        <v>211</v>
      </c>
      <c r="H14" s="9" t="s">
        <v>211</v>
      </c>
    </row>
    <row r="15" spans="1:8" ht="25.2" x14ac:dyDescent="0.3">
      <c r="B15" s="12" t="s">
        <v>490</v>
      </c>
      <c r="C15" s="12" t="s">
        <v>452</v>
      </c>
      <c r="D15" s="13" t="s">
        <v>1579</v>
      </c>
      <c r="E15" s="13" t="s">
        <v>48</v>
      </c>
      <c r="F15" s="13" t="s">
        <v>48</v>
      </c>
      <c r="G15" s="13" t="s">
        <v>48</v>
      </c>
      <c r="H15" s="13" t="s">
        <v>48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J8"/>
  <sheetViews>
    <sheetView workbookViewId="0"/>
  </sheetViews>
  <sheetFormatPr baseColWidth="10" defaultRowHeight="14.4" x14ac:dyDescent="0.3"/>
  <cols>
    <col min="2" max="2" width="9.6640625" customWidth="1"/>
    <col min="3" max="3" width="50.44140625" customWidth="1"/>
    <col min="4" max="4" width="17" customWidth="1"/>
    <col min="5" max="5" width="52.6640625" customWidth="1"/>
    <col min="6" max="6" width="71.6640625" customWidth="1"/>
    <col min="7" max="7" width="85.6640625" customWidth="1"/>
    <col min="8" max="8" width="63.6640625" customWidth="1"/>
    <col min="9" max="9" width="82.6640625" customWidth="1"/>
    <col min="10" max="10" width="93.6640625" customWidth="1"/>
  </cols>
  <sheetData>
    <row r="1" spans="1:10" x14ac:dyDescent="0.3">
      <c r="A1" s="2" t="str">
        <f>HYPERLINK("#'Auswahl Auswertungsmodul'!A1", "Zurück zum Start")</f>
        <v>Zurück zum Start</v>
      </c>
    </row>
    <row r="2" spans="1:10" x14ac:dyDescent="0.3">
      <c r="A2" s="2" t="str">
        <f>HYPERLINK("#'Auswahl WI-HI-A'!A1", "Zurück")</f>
        <v>Zurück</v>
      </c>
    </row>
    <row r="3" spans="1:10" x14ac:dyDescent="0.3">
      <c r="B3" s="7" t="s">
        <v>6918</v>
      </c>
    </row>
    <row r="4" spans="1:10" x14ac:dyDescent="0.3">
      <c r="B4" s="25" t="s">
        <v>35</v>
      </c>
      <c r="C4" s="25" t="s">
        <v>394</v>
      </c>
      <c r="D4" s="25" t="s">
        <v>1619</v>
      </c>
      <c r="E4" s="21" t="s">
        <v>6862</v>
      </c>
      <c r="F4" s="21" t="s">
        <v>6862</v>
      </c>
      <c r="G4" s="21" t="s">
        <v>6862</v>
      </c>
      <c r="H4" s="21" t="s">
        <v>5454</v>
      </c>
      <c r="I4" s="21" t="s">
        <v>5454</v>
      </c>
      <c r="J4" s="21" t="s">
        <v>5454</v>
      </c>
    </row>
    <row r="5" spans="1:10" x14ac:dyDescent="0.3">
      <c r="B5" s="22"/>
      <c r="C5" s="22"/>
      <c r="D5" s="22"/>
      <c r="E5" s="8" t="s">
        <v>6863</v>
      </c>
      <c r="F5" s="8" t="s">
        <v>6864</v>
      </c>
      <c r="G5" s="8" t="s">
        <v>6865</v>
      </c>
      <c r="H5" s="8" t="s">
        <v>6866</v>
      </c>
      <c r="I5" s="8" t="s">
        <v>6867</v>
      </c>
      <c r="J5" s="8" t="s">
        <v>6868</v>
      </c>
    </row>
    <row r="6" spans="1:10" x14ac:dyDescent="0.3">
      <c r="B6" s="6" t="s">
        <v>670</v>
      </c>
      <c r="C6" s="6" t="s">
        <v>671</v>
      </c>
      <c r="D6" s="6" t="s">
        <v>1621</v>
      </c>
      <c r="E6" s="9" t="s">
        <v>1948</v>
      </c>
      <c r="F6" s="9" t="s">
        <v>3442</v>
      </c>
      <c r="G6" s="9" t="s">
        <v>1578</v>
      </c>
      <c r="H6" s="9" t="s">
        <v>5093</v>
      </c>
      <c r="I6" s="9" t="s">
        <v>1600</v>
      </c>
      <c r="J6" s="9" t="s">
        <v>1580</v>
      </c>
    </row>
    <row r="7" spans="1:10" x14ac:dyDescent="0.3">
      <c r="B7" s="6" t="s">
        <v>670</v>
      </c>
      <c r="C7" s="6" t="s">
        <v>671</v>
      </c>
      <c r="D7" s="6" t="s">
        <v>1626</v>
      </c>
      <c r="E7" s="9" t="s">
        <v>1753</v>
      </c>
      <c r="F7" s="9" t="s">
        <v>1586</v>
      </c>
      <c r="G7" s="9" t="s">
        <v>1580</v>
      </c>
      <c r="H7" s="9" t="s">
        <v>1614</v>
      </c>
      <c r="I7" s="9" t="s">
        <v>1580</v>
      </c>
      <c r="J7" s="9" t="s">
        <v>1580</v>
      </c>
    </row>
    <row r="8" spans="1:10" x14ac:dyDescent="0.3">
      <c r="B8" s="6" t="s">
        <v>670</v>
      </c>
      <c r="C8" s="6" t="s">
        <v>671</v>
      </c>
      <c r="D8" s="6" t="s">
        <v>1631</v>
      </c>
      <c r="E8" s="9" t="s">
        <v>1954</v>
      </c>
      <c r="F8" s="9" t="s">
        <v>3581</v>
      </c>
      <c r="G8" s="9" t="s">
        <v>1578</v>
      </c>
      <c r="H8" s="9" t="s">
        <v>4637</v>
      </c>
      <c r="I8" s="9" t="s">
        <v>1600</v>
      </c>
      <c r="J8" s="9" t="s">
        <v>1580</v>
      </c>
    </row>
  </sheetData>
  <mergeCells count="5">
    <mergeCell ref="B4:B5"/>
    <mergeCell ref="C4:C5"/>
    <mergeCell ref="D4:D5"/>
    <mergeCell ref="E4:G4"/>
    <mergeCell ref="H4:J4"/>
  </mergeCells>
  <pageMargins left="0.7" right="0.7" top="0.75" bottom="0.75" header="0.3" footer="0.3"/>
  <pageSetup paperSize="9" orientation="portrait" horizontalDpi="300" verticalDpi="300"/>
</worksheet>
</file>

<file path=xl/worksheets/sheet5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KCHK-KC-KOMB'!A1", "Zurück")</f>
        <v>Zurück</v>
      </c>
    </row>
  </sheetData>
  <pageMargins left="0.7" right="0.7" top="0.75" bottom="0.75" header="0.3" footer="0.3"/>
  <pageSetup paperSize="9" orientation="portrait" horizontalDpi="300" verticalDpi="300"/>
</worksheet>
</file>

<file path=xl/worksheets/sheet5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2-000000000000}">
  <dimension ref="A1:H15"/>
  <sheetViews>
    <sheetView workbookViewId="0"/>
  </sheetViews>
  <sheetFormatPr baseColWidth="10" defaultRowHeight="14.4" x14ac:dyDescent="0.3"/>
  <cols>
    <col min="2" max="2" width="9.6640625" customWidth="1"/>
    <col min="3" max="3" width="73.554687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KCHK-KC-KOMB'!A1", "Zurück")</f>
        <v>Zurück</v>
      </c>
    </row>
    <row r="3" spans="1:8" x14ac:dyDescent="0.3">
      <c r="B3" s="7" t="s">
        <v>3017</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476</v>
      </c>
      <c r="C6" s="6" t="s">
        <v>477</v>
      </c>
      <c r="D6" s="9" t="s">
        <v>1733</v>
      </c>
      <c r="E6" s="9" t="s">
        <v>333</v>
      </c>
      <c r="F6" s="9" t="s">
        <v>333</v>
      </c>
      <c r="G6" s="9" t="s">
        <v>333</v>
      </c>
      <c r="H6" s="9" t="s">
        <v>333</v>
      </c>
    </row>
    <row r="7" spans="1:8" ht="25.2" x14ac:dyDescent="0.3">
      <c r="B7" s="12" t="s">
        <v>478</v>
      </c>
      <c r="C7" s="12" t="s">
        <v>464</v>
      </c>
      <c r="D7" s="13" t="s">
        <v>1683</v>
      </c>
      <c r="E7" s="13" t="s">
        <v>1007</v>
      </c>
      <c r="F7" s="13" t="s">
        <v>211</v>
      </c>
      <c r="G7" s="13" t="s">
        <v>211</v>
      </c>
      <c r="H7" s="13" t="s">
        <v>211</v>
      </c>
    </row>
    <row r="8" spans="1:8" ht="25.2" x14ac:dyDescent="0.3">
      <c r="B8" s="6" t="s">
        <v>479</v>
      </c>
      <c r="C8" s="6" t="s">
        <v>480</v>
      </c>
      <c r="D8" s="9" t="s">
        <v>1584</v>
      </c>
      <c r="E8" s="9" t="s">
        <v>77</v>
      </c>
      <c r="F8" s="9" t="s">
        <v>77</v>
      </c>
      <c r="G8" s="9" t="s">
        <v>77</v>
      </c>
      <c r="H8" s="9" t="s">
        <v>77</v>
      </c>
    </row>
    <row r="9" spans="1:8" ht="25.2" x14ac:dyDescent="0.3">
      <c r="B9" s="12" t="s">
        <v>481</v>
      </c>
      <c r="C9" s="12" t="s">
        <v>445</v>
      </c>
      <c r="D9" s="13" t="s">
        <v>1683</v>
      </c>
      <c r="E9" s="13" t="s">
        <v>211</v>
      </c>
      <c r="F9" s="13" t="s">
        <v>211</v>
      </c>
      <c r="G9" s="13" t="s">
        <v>211</v>
      </c>
      <c r="H9" s="13" t="s">
        <v>211</v>
      </c>
    </row>
    <row r="10" spans="1:8" ht="25.2" x14ac:dyDescent="0.3">
      <c r="B10" s="6" t="s">
        <v>482</v>
      </c>
      <c r="C10" s="6" t="s">
        <v>483</v>
      </c>
      <c r="D10" s="9" t="s">
        <v>1586</v>
      </c>
      <c r="E10" s="9" t="s">
        <v>83</v>
      </c>
      <c r="F10" s="9" t="s">
        <v>83</v>
      </c>
      <c r="G10" s="9" t="s">
        <v>83</v>
      </c>
      <c r="H10" s="9" t="s">
        <v>83</v>
      </c>
    </row>
    <row r="11" spans="1:8" ht="25.2" x14ac:dyDescent="0.3">
      <c r="B11" s="12" t="s">
        <v>484</v>
      </c>
      <c r="C11" s="12" t="s">
        <v>485</v>
      </c>
      <c r="D11" s="13" t="s">
        <v>1683</v>
      </c>
      <c r="E11" s="13" t="s">
        <v>211</v>
      </c>
      <c r="F11" s="13" t="s">
        <v>211</v>
      </c>
      <c r="G11" s="13" t="s">
        <v>211</v>
      </c>
      <c r="H11" s="13" t="s">
        <v>211</v>
      </c>
    </row>
    <row r="12" spans="1:8" ht="25.2" x14ac:dyDescent="0.3">
      <c r="B12" s="6" t="s">
        <v>486</v>
      </c>
      <c r="C12" s="6" t="s">
        <v>487</v>
      </c>
      <c r="D12" s="9" t="s">
        <v>1600</v>
      </c>
      <c r="E12" s="9" t="s">
        <v>107</v>
      </c>
      <c r="F12" s="9" t="s">
        <v>107</v>
      </c>
      <c r="G12" s="9" t="s">
        <v>107</v>
      </c>
      <c r="H12" s="9" t="s">
        <v>107</v>
      </c>
    </row>
    <row r="13" spans="1:8" ht="25.2" x14ac:dyDescent="0.3">
      <c r="B13" s="12" t="s">
        <v>488</v>
      </c>
      <c r="C13" s="12" t="s">
        <v>419</v>
      </c>
      <c r="D13" s="13" t="s">
        <v>1683</v>
      </c>
      <c r="E13" s="13" t="s">
        <v>211</v>
      </c>
      <c r="F13" s="13" t="s">
        <v>211</v>
      </c>
      <c r="G13" s="13" t="s">
        <v>211</v>
      </c>
      <c r="H13" s="13" t="s">
        <v>211</v>
      </c>
    </row>
    <row r="14" spans="1:8" ht="25.2" x14ac:dyDescent="0.3">
      <c r="B14" s="6" t="s">
        <v>489</v>
      </c>
      <c r="C14" s="6" t="s">
        <v>450</v>
      </c>
      <c r="D14" s="9" t="s">
        <v>1683</v>
      </c>
      <c r="E14" s="9" t="s">
        <v>211</v>
      </c>
      <c r="F14" s="9" t="s">
        <v>211</v>
      </c>
      <c r="G14" s="9" t="s">
        <v>211</v>
      </c>
      <c r="H14" s="9" t="s">
        <v>211</v>
      </c>
    </row>
    <row r="15" spans="1:8" ht="25.2" x14ac:dyDescent="0.3">
      <c r="B15" s="12" t="s">
        <v>490</v>
      </c>
      <c r="C15" s="12" t="s">
        <v>452</v>
      </c>
      <c r="D15" s="13" t="s">
        <v>1579</v>
      </c>
      <c r="E15" s="13" t="s">
        <v>48</v>
      </c>
      <c r="F15" s="13" t="s">
        <v>48</v>
      </c>
      <c r="G15" s="13" t="s">
        <v>48</v>
      </c>
      <c r="H15" s="13" t="s">
        <v>48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5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KCHK-KC-KOMB'!A1", "Zurück")</f>
        <v>Zurück</v>
      </c>
    </row>
  </sheetData>
  <pageMargins left="0.7" right="0.7" top="0.75" bottom="0.75" header="0.3" footer="0.3"/>
  <pageSetup paperSize="9" orientation="portrait" horizontalDpi="300" verticalDpi="300"/>
</worksheet>
</file>

<file path=xl/worksheets/sheet5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2-000000000000}">
  <dimension ref="A1:G15"/>
  <sheetViews>
    <sheetView workbookViewId="0"/>
  </sheetViews>
  <sheetFormatPr baseColWidth="10" defaultRowHeight="14.4" x14ac:dyDescent="0.3"/>
  <cols>
    <col min="2" max="2" width="9.6640625" customWidth="1"/>
    <col min="3" max="3" width="73.55468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KCHK-KC-KOMB'!A1", "Zurück")</f>
        <v>Zurück</v>
      </c>
    </row>
    <row r="3" spans="1:7" x14ac:dyDescent="0.3">
      <c r="B3" s="7" t="s">
        <v>3331</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476</v>
      </c>
      <c r="C6" s="6" t="s">
        <v>477</v>
      </c>
      <c r="D6" s="9" t="s">
        <v>51</v>
      </c>
      <c r="E6" s="9" t="s">
        <v>51</v>
      </c>
      <c r="F6" s="9" t="s">
        <v>51</v>
      </c>
      <c r="G6" s="9" t="s">
        <v>51</v>
      </c>
    </row>
    <row r="7" spans="1:7" ht="25.2" x14ac:dyDescent="0.3">
      <c r="B7" s="12" t="s">
        <v>478</v>
      </c>
      <c r="C7" s="12" t="s">
        <v>464</v>
      </c>
      <c r="D7" s="13" t="s">
        <v>83</v>
      </c>
      <c r="E7" s="13" t="s">
        <v>87</v>
      </c>
      <c r="F7" s="13" t="s">
        <v>83</v>
      </c>
      <c r="G7" s="13" t="s">
        <v>87</v>
      </c>
    </row>
    <row r="8" spans="1:7" ht="25.2" x14ac:dyDescent="0.3">
      <c r="B8" s="6" t="s">
        <v>479</v>
      </c>
      <c r="C8" s="6" t="s">
        <v>480</v>
      </c>
      <c r="D8" s="9" t="s">
        <v>51</v>
      </c>
      <c r="E8" s="9" t="s">
        <v>51</v>
      </c>
      <c r="F8" s="9" t="s">
        <v>51</v>
      </c>
      <c r="G8" s="9" t="s">
        <v>51</v>
      </c>
    </row>
    <row r="9" spans="1:7" ht="25.2" x14ac:dyDescent="0.3">
      <c r="B9" s="12" t="s">
        <v>481</v>
      </c>
      <c r="C9" s="12" t="s">
        <v>445</v>
      </c>
      <c r="D9" s="13" t="s">
        <v>51</v>
      </c>
      <c r="E9" s="13" t="s">
        <v>211</v>
      </c>
      <c r="F9" s="13" t="s">
        <v>51</v>
      </c>
      <c r="G9" s="13" t="s">
        <v>211</v>
      </c>
    </row>
    <row r="10" spans="1:7" ht="25.2" x14ac:dyDescent="0.3">
      <c r="B10" s="6" t="s">
        <v>482</v>
      </c>
      <c r="C10" s="6" t="s">
        <v>483</v>
      </c>
      <c r="D10" s="9" t="s">
        <v>51</v>
      </c>
      <c r="E10" s="9" t="s">
        <v>51</v>
      </c>
      <c r="F10" s="9" t="s">
        <v>51</v>
      </c>
      <c r="G10" s="9" t="s">
        <v>51</v>
      </c>
    </row>
    <row r="11" spans="1:7" ht="25.2" x14ac:dyDescent="0.3">
      <c r="B11" s="12" t="s">
        <v>484</v>
      </c>
      <c r="C11" s="12" t="s">
        <v>485</v>
      </c>
      <c r="D11" s="13" t="s">
        <v>51</v>
      </c>
      <c r="E11" s="13" t="s">
        <v>51</v>
      </c>
      <c r="F11" s="13" t="s">
        <v>51</v>
      </c>
      <c r="G11" s="13" t="s">
        <v>51</v>
      </c>
    </row>
    <row r="12" spans="1:7" ht="25.2" x14ac:dyDescent="0.3">
      <c r="B12" s="6" t="s">
        <v>486</v>
      </c>
      <c r="C12" s="6" t="s">
        <v>487</v>
      </c>
      <c r="D12" s="9" t="s">
        <v>51</v>
      </c>
      <c r="E12" s="9" t="s">
        <v>51</v>
      </c>
      <c r="F12" s="9" t="s">
        <v>51</v>
      </c>
      <c r="G12" s="9" t="s">
        <v>51</v>
      </c>
    </row>
    <row r="13" spans="1:7" ht="25.2" x14ac:dyDescent="0.3">
      <c r="B13" s="12" t="s">
        <v>488</v>
      </c>
      <c r="C13" s="12" t="s">
        <v>419</v>
      </c>
      <c r="D13" s="13" t="s">
        <v>211</v>
      </c>
      <c r="E13" s="13" t="s">
        <v>51</v>
      </c>
      <c r="F13" s="13" t="s">
        <v>211</v>
      </c>
      <c r="G13" s="13" t="s">
        <v>51</v>
      </c>
    </row>
    <row r="14" spans="1:7" ht="25.2" x14ac:dyDescent="0.3">
      <c r="B14" s="6" t="s">
        <v>489</v>
      </c>
      <c r="C14" s="6" t="s">
        <v>450</v>
      </c>
      <c r="D14" s="9" t="s">
        <v>83</v>
      </c>
      <c r="E14" s="9" t="s">
        <v>87</v>
      </c>
      <c r="F14" s="9" t="s">
        <v>83</v>
      </c>
      <c r="G14" s="9" t="s">
        <v>87</v>
      </c>
    </row>
    <row r="15" spans="1:7" ht="25.2" x14ac:dyDescent="0.3">
      <c r="B15" s="12" t="s">
        <v>490</v>
      </c>
      <c r="C15" s="12" t="s">
        <v>452</v>
      </c>
      <c r="D15" s="13" t="s">
        <v>51</v>
      </c>
      <c r="E15" s="13" t="s">
        <v>51</v>
      </c>
      <c r="F15" s="13" t="s">
        <v>51</v>
      </c>
      <c r="G15" s="13" t="s">
        <v>51</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5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KCHK-KC-KOMB'!A1", "Zurück")</f>
        <v>Zurück</v>
      </c>
    </row>
  </sheetData>
  <pageMargins left="0.7" right="0.7" top="0.75" bottom="0.75" header="0.3" footer="0.3"/>
  <pageSetup paperSize="9" orientation="portrait" horizontalDpi="300" verticalDpi="300"/>
</worksheet>
</file>

<file path=xl/worksheets/sheet5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2-000000000000}">
  <dimension ref="A1:K26"/>
  <sheetViews>
    <sheetView workbookViewId="0"/>
  </sheetViews>
  <sheetFormatPr baseColWidth="10" defaultRowHeight="14.4" x14ac:dyDescent="0.3"/>
  <cols>
    <col min="2" max="2" width="9.6640625" customWidth="1"/>
    <col min="3" max="3" width="73.55468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KCHK-KC-KOMB'!A1", "Zurück")</f>
        <v>Zurück</v>
      </c>
    </row>
    <row r="3" spans="1:11" x14ac:dyDescent="0.3">
      <c r="B3" s="7" t="s">
        <v>4489</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476</v>
      </c>
      <c r="C6" s="6" t="s">
        <v>477</v>
      </c>
      <c r="D6" s="6" t="s">
        <v>1621</v>
      </c>
      <c r="E6" s="9" t="s">
        <v>1580</v>
      </c>
      <c r="F6" s="9" t="s">
        <v>1580</v>
      </c>
      <c r="G6" s="9" t="s">
        <v>1580</v>
      </c>
      <c r="H6" s="9" t="s">
        <v>1580</v>
      </c>
      <c r="I6" s="9" t="s">
        <v>1580</v>
      </c>
      <c r="J6" s="9" t="s">
        <v>1580</v>
      </c>
      <c r="K6" s="9" t="s">
        <v>1580</v>
      </c>
    </row>
    <row r="7" spans="1:11" x14ac:dyDescent="0.3">
      <c r="B7" s="6" t="s">
        <v>476</v>
      </c>
      <c r="C7" s="6" t="s">
        <v>477</v>
      </c>
      <c r="D7" s="6" t="s">
        <v>4452</v>
      </c>
      <c r="E7" s="9" t="s">
        <v>1580</v>
      </c>
      <c r="F7" s="9" t="s">
        <v>1580</v>
      </c>
      <c r="G7" s="9" t="s">
        <v>1580</v>
      </c>
      <c r="H7" s="9" t="s">
        <v>1580</v>
      </c>
      <c r="I7" s="9" t="s">
        <v>1580</v>
      </c>
      <c r="J7" s="9" t="s">
        <v>1580</v>
      </c>
      <c r="K7" s="9" t="s">
        <v>1580</v>
      </c>
    </row>
    <row r="8" spans="1:11" x14ac:dyDescent="0.3">
      <c r="B8" s="6" t="s">
        <v>478</v>
      </c>
      <c r="C8" s="6" t="s">
        <v>464</v>
      </c>
      <c r="D8" s="6" t="s">
        <v>1621</v>
      </c>
      <c r="E8" s="9" t="s">
        <v>1580</v>
      </c>
      <c r="F8" s="9" t="s">
        <v>1580</v>
      </c>
      <c r="G8" s="9" t="s">
        <v>1580</v>
      </c>
      <c r="H8" s="9" t="s">
        <v>1580</v>
      </c>
      <c r="I8" s="9" t="s">
        <v>1580</v>
      </c>
      <c r="J8" s="9" t="s">
        <v>1580</v>
      </c>
      <c r="K8" s="9" t="s">
        <v>1580</v>
      </c>
    </row>
    <row r="9" spans="1:11" x14ac:dyDescent="0.3">
      <c r="B9" s="6" t="s">
        <v>478</v>
      </c>
      <c r="C9" s="6" t="s">
        <v>464</v>
      </c>
      <c r="D9" s="6" t="s">
        <v>4452</v>
      </c>
      <c r="E9" s="9" t="s">
        <v>1580</v>
      </c>
      <c r="F9" s="9" t="s">
        <v>1580</v>
      </c>
      <c r="G9" s="9" t="s">
        <v>1580</v>
      </c>
      <c r="H9" s="9" t="s">
        <v>1580</v>
      </c>
      <c r="I9" s="9" t="s">
        <v>1580</v>
      </c>
      <c r="J9" s="9" t="s">
        <v>1580</v>
      </c>
      <c r="K9" s="9" t="s">
        <v>1580</v>
      </c>
    </row>
    <row r="10" spans="1:11" x14ac:dyDescent="0.3">
      <c r="B10" s="6" t="s">
        <v>479</v>
      </c>
      <c r="C10" s="6" t="s">
        <v>480</v>
      </c>
      <c r="D10" s="6" t="s">
        <v>1621</v>
      </c>
      <c r="E10" s="9" t="s">
        <v>1580</v>
      </c>
      <c r="F10" s="9" t="s">
        <v>1580</v>
      </c>
      <c r="G10" s="9" t="s">
        <v>1580</v>
      </c>
      <c r="H10" s="9" t="s">
        <v>1580</v>
      </c>
      <c r="I10" s="9" t="s">
        <v>1580</v>
      </c>
      <c r="J10" s="9" t="s">
        <v>1580</v>
      </c>
      <c r="K10" s="9" t="s">
        <v>1580</v>
      </c>
    </row>
    <row r="11" spans="1:11" x14ac:dyDescent="0.3">
      <c r="B11" s="6" t="s">
        <v>479</v>
      </c>
      <c r="C11" s="6" t="s">
        <v>480</v>
      </c>
      <c r="D11" s="6" t="s">
        <v>4452</v>
      </c>
      <c r="E11" s="9" t="s">
        <v>1580</v>
      </c>
      <c r="F11" s="9" t="s">
        <v>1580</v>
      </c>
      <c r="G11" s="9" t="s">
        <v>1580</v>
      </c>
      <c r="H11" s="9" t="s">
        <v>1580</v>
      </c>
      <c r="I11" s="9" t="s">
        <v>1580</v>
      </c>
      <c r="J11" s="9" t="s">
        <v>1580</v>
      </c>
      <c r="K11" s="9" t="s">
        <v>1580</v>
      </c>
    </row>
    <row r="12" spans="1:11" x14ac:dyDescent="0.3">
      <c r="B12" s="6" t="s">
        <v>481</v>
      </c>
      <c r="C12" s="6" t="s">
        <v>445</v>
      </c>
      <c r="D12" s="6" t="s">
        <v>1621</v>
      </c>
      <c r="E12" s="9" t="s">
        <v>1580</v>
      </c>
      <c r="F12" s="9" t="s">
        <v>1580</v>
      </c>
      <c r="G12" s="9" t="s">
        <v>1580</v>
      </c>
      <c r="H12" s="9" t="s">
        <v>1580</v>
      </c>
      <c r="I12" s="9" t="s">
        <v>1580</v>
      </c>
      <c r="J12" s="9" t="s">
        <v>1580</v>
      </c>
      <c r="K12" s="9" t="s">
        <v>1580</v>
      </c>
    </row>
    <row r="13" spans="1:11" x14ac:dyDescent="0.3">
      <c r="B13" s="6" t="s">
        <v>481</v>
      </c>
      <c r="C13" s="6" t="s">
        <v>445</v>
      </c>
      <c r="D13" s="6" t="s">
        <v>4452</v>
      </c>
      <c r="E13" s="9" t="s">
        <v>1580</v>
      </c>
      <c r="F13" s="9" t="s">
        <v>1580</v>
      </c>
      <c r="G13" s="9" t="s">
        <v>1580</v>
      </c>
      <c r="H13" s="9" t="s">
        <v>1580</v>
      </c>
      <c r="I13" s="9" t="s">
        <v>1580</v>
      </c>
      <c r="J13" s="9" t="s">
        <v>1580</v>
      </c>
      <c r="K13" s="9" t="s">
        <v>1580</v>
      </c>
    </row>
    <row r="14" spans="1:11" x14ac:dyDescent="0.3">
      <c r="B14" s="6" t="s">
        <v>482</v>
      </c>
      <c r="C14" s="6" t="s">
        <v>483</v>
      </c>
      <c r="D14" s="6" t="s">
        <v>1621</v>
      </c>
      <c r="E14" s="9" t="s">
        <v>1580</v>
      </c>
      <c r="F14" s="9" t="s">
        <v>1580</v>
      </c>
      <c r="G14" s="9" t="s">
        <v>1580</v>
      </c>
      <c r="H14" s="9" t="s">
        <v>1580</v>
      </c>
      <c r="I14" s="9" t="s">
        <v>1580</v>
      </c>
      <c r="J14" s="9" t="s">
        <v>1580</v>
      </c>
      <c r="K14" s="9" t="s">
        <v>1580</v>
      </c>
    </row>
    <row r="15" spans="1:11" x14ac:dyDescent="0.3">
      <c r="B15" s="6" t="s">
        <v>482</v>
      </c>
      <c r="C15" s="6" t="s">
        <v>483</v>
      </c>
      <c r="D15" s="6" t="s">
        <v>4452</v>
      </c>
      <c r="E15" s="9" t="s">
        <v>1580</v>
      </c>
      <c r="F15" s="9" t="s">
        <v>1580</v>
      </c>
      <c r="G15" s="9" t="s">
        <v>1580</v>
      </c>
      <c r="H15" s="9" t="s">
        <v>1580</v>
      </c>
      <c r="I15" s="9" t="s">
        <v>1580</v>
      </c>
      <c r="J15" s="9" t="s">
        <v>1580</v>
      </c>
      <c r="K15" s="9" t="s">
        <v>1580</v>
      </c>
    </row>
    <row r="16" spans="1:11" x14ac:dyDescent="0.3">
      <c r="B16" s="6" t="s">
        <v>484</v>
      </c>
      <c r="C16" s="6" t="s">
        <v>485</v>
      </c>
      <c r="D16" s="6" t="s">
        <v>1621</v>
      </c>
      <c r="E16" s="9" t="s">
        <v>1580</v>
      </c>
      <c r="F16" s="9" t="s">
        <v>1580</v>
      </c>
      <c r="G16" s="9" t="s">
        <v>1580</v>
      </c>
      <c r="H16" s="9" t="s">
        <v>1580</v>
      </c>
      <c r="I16" s="9" t="s">
        <v>1580</v>
      </c>
      <c r="J16" s="9" t="s">
        <v>1580</v>
      </c>
      <c r="K16" s="9" t="s">
        <v>1580</v>
      </c>
    </row>
    <row r="17" spans="2:11" x14ac:dyDescent="0.3">
      <c r="B17" s="6" t="s">
        <v>484</v>
      </c>
      <c r="C17" s="6" t="s">
        <v>485</v>
      </c>
      <c r="D17" s="6" t="s">
        <v>4452</v>
      </c>
      <c r="E17" s="9" t="s">
        <v>1580</v>
      </c>
      <c r="F17" s="9" t="s">
        <v>1580</v>
      </c>
      <c r="G17" s="9" t="s">
        <v>1580</v>
      </c>
      <c r="H17" s="9" t="s">
        <v>1580</v>
      </c>
      <c r="I17" s="9" t="s">
        <v>1580</v>
      </c>
      <c r="J17" s="9" t="s">
        <v>1580</v>
      </c>
      <c r="K17" s="9" t="s">
        <v>1580</v>
      </c>
    </row>
    <row r="18" spans="2:11" x14ac:dyDescent="0.3">
      <c r="B18" s="6" t="s">
        <v>486</v>
      </c>
      <c r="C18" s="6" t="s">
        <v>487</v>
      </c>
      <c r="D18" s="6" t="s">
        <v>1621</v>
      </c>
      <c r="E18" s="9" t="s">
        <v>1580</v>
      </c>
      <c r="F18" s="9" t="s">
        <v>1580</v>
      </c>
      <c r="G18" s="9" t="s">
        <v>1580</v>
      </c>
      <c r="H18" s="9" t="s">
        <v>1580</v>
      </c>
      <c r="I18" s="9" t="s">
        <v>1580</v>
      </c>
      <c r="J18" s="9" t="s">
        <v>1580</v>
      </c>
      <c r="K18" s="9" t="s">
        <v>1580</v>
      </c>
    </row>
    <row r="19" spans="2:11" x14ac:dyDescent="0.3">
      <c r="B19" s="6" t="s">
        <v>486</v>
      </c>
      <c r="C19" s="6" t="s">
        <v>487</v>
      </c>
      <c r="D19" s="6" t="s">
        <v>4452</v>
      </c>
      <c r="E19" s="9" t="s">
        <v>1580</v>
      </c>
      <c r="F19" s="9" t="s">
        <v>1580</v>
      </c>
      <c r="G19" s="9" t="s">
        <v>1580</v>
      </c>
      <c r="H19" s="9" t="s">
        <v>1580</v>
      </c>
      <c r="I19" s="9" t="s">
        <v>1580</v>
      </c>
      <c r="J19" s="9" t="s">
        <v>1580</v>
      </c>
      <c r="K19" s="9" t="s">
        <v>1580</v>
      </c>
    </row>
    <row r="20" spans="2:11" x14ac:dyDescent="0.3">
      <c r="B20" s="6" t="s">
        <v>488</v>
      </c>
      <c r="C20" s="6" t="s">
        <v>419</v>
      </c>
      <c r="D20" s="6" t="s">
        <v>1621</v>
      </c>
      <c r="E20" s="9" t="s">
        <v>1580</v>
      </c>
      <c r="F20" s="9" t="s">
        <v>1580</v>
      </c>
      <c r="G20" s="9" t="s">
        <v>1580</v>
      </c>
      <c r="H20" s="9" t="s">
        <v>1580</v>
      </c>
      <c r="I20" s="9" t="s">
        <v>1580</v>
      </c>
      <c r="J20" s="9" t="s">
        <v>1580</v>
      </c>
      <c r="K20" s="9" t="s">
        <v>1580</v>
      </c>
    </row>
    <row r="21" spans="2:11" x14ac:dyDescent="0.3">
      <c r="B21" s="6" t="s">
        <v>488</v>
      </c>
      <c r="C21" s="6" t="s">
        <v>419</v>
      </c>
      <c r="D21" s="6" t="s">
        <v>4452</v>
      </c>
      <c r="E21" s="9" t="s">
        <v>1580</v>
      </c>
      <c r="F21" s="9" t="s">
        <v>1580</v>
      </c>
      <c r="G21" s="9" t="s">
        <v>1580</v>
      </c>
      <c r="H21" s="9" t="s">
        <v>1580</v>
      </c>
      <c r="I21" s="9" t="s">
        <v>1580</v>
      </c>
      <c r="J21" s="9" t="s">
        <v>1580</v>
      </c>
      <c r="K21" s="9" t="s">
        <v>1580</v>
      </c>
    </row>
    <row r="22" spans="2:11" x14ac:dyDescent="0.3">
      <c r="B22" s="6" t="s">
        <v>489</v>
      </c>
      <c r="C22" s="6" t="s">
        <v>450</v>
      </c>
      <c r="D22" s="6" t="s">
        <v>1621</v>
      </c>
      <c r="E22" s="9" t="s">
        <v>1580</v>
      </c>
      <c r="F22" s="9" t="s">
        <v>1580</v>
      </c>
      <c r="G22" s="9" t="s">
        <v>1580</v>
      </c>
      <c r="H22" s="9" t="s">
        <v>1580</v>
      </c>
      <c r="I22" s="9" t="s">
        <v>1580</v>
      </c>
      <c r="J22" s="9" t="s">
        <v>1580</v>
      </c>
      <c r="K22" s="9" t="s">
        <v>1580</v>
      </c>
    </row>
    <row r="23" spans="2:11" x14ac:dyDescent="0.3">
      <c r="B23" s="6" t="s">
        <v>489</v>
      </c>
      <c r="C23" s="6" t="s">
        <v>450</v>
      </c>
      <c r="D23" s="6" t="s">
        <v>4452</v>
      </c>
      <c r="E23" s="9" t="s">
        <v>1580</v>
      </c>
      <c r="F23" s="9" t="s">
        <v>1580</v>
      </c>
      <c r="G23" s="9" t="s">
        <v>1580</v>
      </c>
      <c r="H23" s="9" t="s">
        <v>1580</v>
      </c>
      <c r="I23" s="9" t="s">
        <v>1580</v>
      </c>
      <c r="J23" s="9" t="s">
        <v>1580</v>
      </c>
      <c r="K23" s="9" t="s">
        <v>1580</v>
      </c>
    </row>
    <row r="24" spans="2:11" x14ac:dyDescent="0.3">
      <c r="B24" s="6" t="s">
        <v>490</v>
      </c>
      <c r="C24" s="6" t="s">
        <v>452</v>
      </c>
      <c r="D24" s="6" t="s">
        <v>1621</v>
      </c>
      <c r="E24" s="9" t="s">
        <v>1580</v>
      </c>
      <c r="F24" s="9" t="s">
        <v>1580</v>
      </c>
      <c r="G24" s="9" t="s">
        <v>1580</v>
      </c>
      <c r="H24" s="9" t="s">
        <v>1580</v>
      </c>
      <c r="I24" s="9" t="s">
        <v>1580</v>
      </c>
      <c r="J24" s="9" t="s">
        <v>1580</v>
      </c>
      <c r="K24" s="9" t="s">
        <v>1580</v>
      </c>
    </row>
    <row r="25" spans="2:11" x14ac:dyDescent="0.3">
      <c r="B25" s="6" t="s">
        <v>490</v>
      </c>
      <c r="C25" s="6" t="s">
        <v>452</v>
      </c>
      <c r="D25" s="6" t="s">
        <v>4452</v>
      </c>
      <c r="E25" s="9" t="s">
        <v>1580</v>
      </c>
      <c r="F25" s="9" t="s">
        <v>1580</v>
      </c>
      <c r="G25" s="9" t="s">
        <v>1580</v>
      </c>
      <c r="H25" s="9" t="s">
        <v>1580</v>
      </c>
      <c r="I25" s="9" t="s">
        <v>1580</v>
      </c>
      <c r="J25" s="9" t="s">
        <v>1580</v>
      </c>
      <c r="K25" s="9" t="s">
        <v>1580</v>
      </c>
    </row>
    <row r="26" spans="2:11" x14ac:dyDescent="0.3">
      <c r="B26"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5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2-000000000000}">
  <dimension ref="A1:C39"/>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HYPERLINK("#'KCHK-AK-KATH - K3_1_QI'!A1", "Qualitätsindikatoren: Übersicht über Auffälligkeiten und Qualitätssicherungsmaßnahmen gem. § 17 DeQS-RL")</f>
        <v>Qualitätsindikatoren: Übersicht über Auffälligkeiten und Qualitätssicherungsmaßnahmen gem. § 17 DeQS-RL</v>
      </c>
      <c r="C6" s="2" t="str">
        <f>HYPERLINK("#'KCHK-AK-KATH - K3_1_QI'!A1", "K3_1_QI")</f>
        <v>K3_1_QI</v>
      </c>
    </row>
    <row r="7" spans="1:3" x14ac:dyDescent="0.3">
      <c r="B7" s="2" t="str">
        <f>HYPERLINK("#'KCHK-AK-KATH - K3_1_AK'!A1", "Auffälligkeitskriterien: Übersicht über Auffälligkeiten und Qualitätssicherungsmaßnahmen gem. § 17 DeQS-RL")</f>
        <v>Auffälligkeitskriterien: Übersicht über Auffälligkeiten und Qualitätssicherungsmaßnahmen gem. § 17 DeQS-RL</v>
      </c>
      <c r="C7" s="2" t="str">
        <f>HYPERLINK("#'KCHK-AK-KATH - K3_1_AK'!A1", "K3_1_AK")</f>
        <v>K3_1_AK</v>
      </c>
    </row>
    <row r="8" spans="1:3" x14ac:dyDescent="0.3">
      <c r="B8" s="2" t="str">
        <f>HYPERLINK("#'KCHK-AK-KATH - K3_2_QI'!A1", "Qualitätsindikatoren: Auffälligkeiten und Bewertungen nach Abschluss des Stellungnahmeverfahrens (AJ 2024)")</f>
        <v>Qualitätsindikatoren: Auffälligkeiten und Bewertungen nach Abschluss des Stellungnahmeverfahrens (AJ 2024)</v>
      </c>
      <c r="C8" s="2" t="str">
        <f>HYPERLINK("#'KCHK-AK-KATH - K3_2_QI'!A1", "K3_2_QI")</f>
        <v>K3_2_QI</v>
      </c>
    </row>
    <row r="9" spans="1:3" x14ac:dyDescent="0.3">
      <c r="B9" s="2" t="str">
        <f>HYPERLINK("#'KCHK-AK-KATH - K3_2_AK'!A1", "Auffälligkeitskriterien: Auffälligkeiten und Bewertungen nach Abschluss des Stellungnahmeverfahrens (AJ 2024)")</f>
        <v>Auffälligkeitskriterien: Auffälligkeiten und Bewertungen nach Abschluss des Stellungnahmeverfahrens (AJ 2024)</v>
      </c>
      <c r="C9" s="2" t="str">
        <f>HYPERLINK("#'KCHK-AK-KATH - K3_2_AK'!A1", "K3_2_AK")</f>
        <v>K3_2_AK</v>
      </c>
    </row>
    <row r="10" spans="1:3" x14ac:dyDescent="0.3">
      <c r="B10" s="2" t="str">
        <f>HYPERLINK("#'KCHK-AK-KATH - K3_3_QI'!A1", "Qualitätsindikatoren: Wiederholte Auffälligkeiten (AJ 2024 und Vorjahre)")</f>
        <v>Qualitätsindikatoren: Wiederholte Auffälligkeiten (AJ 2024 und Vorjahre)</v>
      </c>
      <c r="C10" s="2" t="str">
        <f>HYPERLINK("#'KCHK-AK-KATH - K3_3_QI'!A1", "K3_3_QI")</f>
        <v>K3_3_QI</v>
      </c>
    </row>
    <row r="11" spans="1:3" x14ac:dyDescent="0.3">
      <c r="B11" s="2" t="str">
        <f>HYPERLINK("#'KCHK-AK-KATH - K3_3_AK'!A1", "Auffälligkeitskriterien: Wiederholte Auffälligkeiten (AJ 2024 und Vorjahre)")</f>
        <v>Auffälligkeitskriterien: Wiederholte Auffälligkeiten (AJ 2024 und Vorjahre)</v>
      </c>
      <c r="C11" s="2" t="str">
        <f>HYPERLINK("#'KCHK-AK-KATH - K3_3_AK'!A1", "K3_3_AK")</f>
        <v>K3_3_AK</v>
      </c>
    </row>
    <row r="12" spans="1:3" x14ac:dyDescent="0.3">
      <c r="B12" s="2" t="str">
        <f>HYPERLINK("#'KCHK-AK-KATH - K3_4_QI'!A1", "Qualitätsindikatoren: Mehrfache Auffälligkeiten bei Leistungserbringern (AJ 2024)")</f>
        <v>Qualitätsindikatoren: Mehrfache Auffälligkeiten bei Leistungserbringern (AJ 2024)</v>
      </c>
      <c r="C12" s="2" t="str">
        <f>HYPERLINK("#'KCHK-AK-KATH - K3_4_QI'!A1", "K3_4_QI")</f>
        <v>K3_4_QI</v>
      </c>
    </row>
    <row r="13" spans="1:3" x14ac:dyDescent="0.3">
      <c r="B13" s="2" t="str">
        <f>HYPERLINK("#'KCHK-AK-KATH - K3_4_AK'!A1", "Auffälligkeitskriterien: Mehrfache Auffälligkeiten bei Leistungserbringern (AJ 2024)")</f>
        <v>Auffälligkeitskriterien: Mehrfache Auffälligkeiten bei Leistungserbringern (AJ 2024)</v>
      </c>
      <c r="C13" s="2" t="str">
        <f>HYPERLINK("#'KCHK-AK-KATH - K3_4_AK'!A1", "K3_4_AK")</f>
        <v>K3_4_AK</v>
      </c>
    </row>
    <row r="14" spans="1:3" x14ac:dyDescent="0.3">
      <c r="B14" s="2" t="str">
        <f>HYPERLINK("#'KCHK-AK-KATH - K3_5_QI'!A1", "Auffälligkeiten und Stellungnahmeverfahren nach Fallzahl pro Qualitätsindikator (AJ 2024)")</f>
        <v>Auffälligkeiten und Stellungnahmeverfahren nach Fallzahl pro Qualitätsindikator (AJ 2024)</v>
      </c>
      <c r="C14" s="2" t="str">
        <f>HYPERLINK("#'KCHK-AK-KATH - K3_5_QI'!A1", "K3_5_QI")</f>
        <v>K3_5_QI</v>
      </c>
    </row>
    <row r="15" spans="1:3" x14ac:dyDescent="0.3">
      <c r="B15" s="2" t="str">
        <f>HYPERLINK("#'KCHK-AK-KATH - A_1_QI'!A1", "Qualitätsindikatoren: Art der Auffälligkeit (AJ 2024)")</f>
        <v>Qualitätsindikatoren: Art der Auffälligkeit (AJ 2024)</v>
      </c>
      <c r="C15" s="2" t="str">
        <f>HYPERLINK("#'KCHK-AK-KATH - A_1_QI'!A1", "A_1_QI")</f>
        <v>A_1_QI</v>
      </c>
    </row>
    <row r="16" spans="1:3" x14ac:dyDescent="0.3">
      <c r="B16" s="2" t="str">
        <f>HYPERLINK("#'KCHK-AK-KATH - A_1_AK'!A1", "Auffälligkeitskriterien: Art der Auffälligkeit (AJ 2024)")</f>
        <v>Auffälligkeitskriterien: Art der Auffälligkeit (AJ 2024)</v>
      </c>
      <c r="C16" s="2" t="str">
        <f>HYPERLINK("#'KCHK-AK-KATH - A_1_AK'!A1", "A_1_AK")</f>
        <v>A_1_AK</v>
      </c>
    </row>
    <row r="17" spans="2:3" x14ac:dyDescent="0.3">
      <c r="B17" s="2" t="str">
        <f>HYPERLINK("#'KCHK-AK-KATH - A_2_QI_a'!A1", "Qualitätsindikatoren: Stellungnahmeverfahren (AJ 2024)")</f>
        <v>Qualitätsindikatoren: Stellungnahmeverfahren (AJ 2024)</v>
      </c>
      <c r="C17" s="2" t="str">
        <f>HYPERLINK("#'KCHK-AK-KATH - A_2_QI_a'!A1", "A_2_QI_a")</f>
        <v>A_2_QI_a</v>
      </c>
    </row>
    <row r="18" spans="2:3" x14ac:dyDescent="0.3">
      <c r="B18" s="2" t="str">
        <f>HYPERLINK("#'KCHK-AK-KATH - A_2_AK_a'!A1", "Auffälligkeitskriterien: Stellungnahmeverfahren (AJ 2024)")</f>
        <v>Auffälligkeitskriterien: Stellungnahmeverfahren (AJ 2024)</v>
      </c>
      <c r="C18" s="2" t="str">
        <f>HYPERLINK("#'KCHK-AK-KATH - A_2_AK_a'!A1", "A_2_AK_a")</f>
        <v>A_2_AK_a</v>
      </c>
    </row>
    <row r="19" spans="2:3" x14ac:dyDescent="0.3">
      <c r="B19" s="2" t="str">
        <f>HYPERLINK("#'KCHK-AK-KATH - A_2_QI_b'!A1", "Qualitätsindikatoren: Freitextkommentare zur Nicht-Einleitung von Stellungnahmeverfahren (AJ 2024)")</f>
        <v>Qualitätsindikatoren: Freitextkommentare zur Nicht-Einleitung von Stellungnahmeverfahren (AJ 2024)</v>
      </c>
      <c r="C19" s="2" t="str">
        <f>HYPERLINK("#'KCHK-AK-KATH - A_2_QI_b'!A1", "A_2_QI_b")</f>
        <v>A_2_QI_b</v>
      </c>
    </row>
    <row r="20" spans="2:3" x14ac:dyDescent="0.3">
      <c r="B20" s="2" t="str">
        <f>HYPERLINK("#'KCHK-AK-KATH - A_2_AK_b'!A1", "Auffälligkeitskriterien: Freitextkommentare zur Nicht-Einleitung von Stellungnahmeverfahren (AJ 2024)")</f>
        <v>Auffälligkeitskriterien: Freitextkommentare zur Nicht-Einleitung von Stellungnahmeverfahren (AJ 2024)</v>
      </c>
      <c r="C20" s="2" t="str">
        <f>HYPERLINK("#'KCHK-AK-KATH - A_2_AK_b'!A1", "A_2_AK_b")</f>
        <v>A_2_AK_b</v>
      </c>
    </row>
    <row r="21" spans="2:3" x14ac:dyDescent="0.3">
      <c r="B21" s="2" t="str">
        <f>HYPERLINK("#'KCHK-AK-KATH - A_3_AK_a'!A1", "Auffälligkeitskriterien: Bewertung der qualitativ auffälligen Ergebnisse (AJ 2024)")</f>
        <v>Auffälligkeitskriterien: Bewertung der qualitativ auffälligen Ergebnisse (AJ 2024)</v>
      </c>
      <c r="C21" s="2" t="str">
        <f>HYPERLINK("#'KCHK-AK-KATH - A_3_AK_a'!A1", "A_3_AK_a")</f>
        <v>A_3_AK_a</v>
      </c>
    </row>
    <row r="22" spans="2:3" x14ac:dyDescent="0.3">
      <c r="B22" s="2" t="str">
        <f>HYPERLINK("#'KCHK-AK-KATH - A_3_AK_b'!A1", "Auffälligkeitskriterien: Freitextkommentare zur Bewertung der qualitativ auffälligen Ergebnisse (AJ 2024)")</f>
        <v>Auffälligkeitskriterien: Freitextkommentare zur Bewertung der qualitativ auffälligen Ergebnisse (AJ 2024)</v>
      </c>
      <c r="C22" s="2" t="str">
        <f>HYPERLINK("#'KCHK-AK-KATH - A_3_AK_b'!A1", "A_3_AK_b")</f>
        <v>A_3_AK_b</v>
      </c>
    </row>
    <row r="23" spans="2:3" x14ac:dyDescent="0.3">
      <c r="B23" s="2" t="str">
        <f>HYPERLINK("#'KCHK-AK-KATH - A_4_QI_a'!A1", "Qualitätsindikatoren: Bewertung der qualitativ auffälligen Ergebnisse (AJ 2024)")</f>
        <v>Qualitätsindikatoren: Bewertung der qualitativ auffälligen Ergebnisse (AJ 2024)</v>
      </c>
      <c r="C23" s="2" t="str">
        <f>HYPERLINK("#'KCHK-AK-KATH - A_4_QI_a'!A1", "A_4_QI_a")</f>
        <v>A_4_QI_a</v>
      </c>
    </row>
    <row r="24" spans="2:3" x14ac:dyDescent="0.3">
      <c r="B24" s="2" t="str">
        <f>HYPERLINK("#'KCHK-AK-KATH - A_4_QI_b'!A1", "Qualitätsindikatoren: Freitextkommentare zur Bewertung der qualitativ auffälligen Ergebnisse (AJ 2024)")</f>
        <v>Qualitätsindikatoren: Freitextkommentare zur Bewertung der qualitativ auffälligen Ergebnisse (AJ 2024)</v>
      </c>
      <c r="C24" s="2" t="str">
        <f>HYPERLINK("#'KCHK-AK-KATH - A_4_QI_b'!A1", "A_4_QI_b")</f>
        <v>A_4_QI_b</v>
      </c>
    </row>
    <row r="25" spans="2:3" x14ac:dyDescent="0.3">
      <c r="B25" s="2" t="str">
        <f>HYPERLINK("#'KCHK-AK-KATH - A_5_AK_a'!A1", "Auffälligkeitskriterien: Bewertung der qualitativ unauffälligen Ergebnisse (AJ 2024)")</f>
        <v>Auffälligkeitskriterien: Bewertung der qualitativ unauffälligen Ergebnisse (AJ 2024)</v>
      </c>
      <c r="C25" s="2" t="str">
        <f>HYPERLINK("#'KCHK-AK-KATH - A_5_AK_a'!A1", "A_5_AK_a")</f>
        <v>A_5_AK_a</v>
      </c>
    </row>
    <row r="26" spans="2:3" x14ac:dyDescent="0.3">
      <c r="B26" s="2" t="str">
        <f>HYPERLINK("#'KCHK-AK-KATH - A_5_AK_b'!A1", "Auffälligkeitskriterien: Freitextkommentare zur Bewertung der qualitativ unauffälligen Ergebnisse (AJ 2024)")</f>
        <v>Auffälligkeitskriterien: Freitextkommentare zur Bewertung der qualitativ unauffälligen Ergebnisse (AJ 2024)</v>
      </c>
      <c r="C26" s="2" t="str">
        <f>HYPERLINK("#'KCHK-AK-KATH - A_5_AK_b'!A1", "A_5_AK_b")</f>
        <v>A_5_AK_b</v>
      </c>
    </row>
    <row r="27" spans="2:3" x14ac:dyDescent="0.3">
      <c r="B27" s="2" t="str">
        <f>HYPERLINK("#'KCHK-AK-KATH - A_6_QI_a'!A1", "Qualitätsindikatoren: Bewertung der qualitativ unauffälligen Ergebnisse (AJ 2024)")</f>
        <v>Qualitätsindikatoren: Bewertung der qualitativ unauffälligen Ergebnisse (AJ 2024)</v>
      </c>
      <c r="C27" s="2" t="str">
        <f>HYPERLINK("#'KCHK-AK-KATH - A_6_QI_a'!A1", "A_6_QI_a")</f>
        <v>A_6_QI_a</v>
      </c>
    </row>
    <row r="28" spans="2:3" x14ac:dyDescent="0.3">
      <c r="B28" s="2" t="str">
        <f>HYPERLINK("#'KCHK-AK-KATH - A_6_QI_b'!A1", "Qualitätsindikatoren: Freitextkommentare zur Bewertung der qualitativ unauffälligen Ergebnisse (AJ 2024)")</f>
        <v>Qualitätsindikatoren: Freitextkommentare zur Bewertung der qualitativ unauffälligen Ergebnisse (AJ 2024)</v>
      </c>
      <c r="C28" s="2" t="str">
        <f>HYPERLINK("#'KCHK-AK-KATH - A_6_QI_b'!A1", "A_6_QI_b")</f>
        <v>A_6_QI_b</v>
      </c>
    </row>
    <row r="29" spans="2:3" x14ac:dyDescent="0.3">
      <c r="B29" s="2" t="str">
        <f>HYPERLINK("#'KCHK-AK-KATH - A_7_AK_a'!A1", "Auffälligkeitskriterien: Bewertung der  Ergebnisse als Sonstiges (AJ 2024)")</f>
        <v>Auffälligkeitskriterien: Bewertung der  Ergebnisse als Sonstiges (AJ 2024)</v>
      </c>
      <c r="C29" s="2" t="str">
        <f>HYPERLINK("#'KCHK-AK-KATH - A_7_AK_a'!A1", "A_7_AK_a")</f>
        <v>A_7_AK_a</v>
      </c>
    </row>
    <row r="30" spans="2:3" x14ac:dyDescent="0.3">
      <c r="B30" s="2" t="str">
        <f>HYPERLINK("#'KCHK-AK-KATH - A_7_AK_b'!A1", "Auffälligkeitskriterien: Freitextkommentare zur Bewertung der Ergebnisse als Sonstiges (AJ 2024)")</f>
        <v>Auffälligkeitskriterien: Freitextkommentare zur Bewertung der Ergebnisse als Sonstiges (AJ 2024)</v>
      </c>
      <c r="C30" s="2" t="str">
        <f>HYPERLINK("#'KCHK-AK-KATH - A_7_AK_b'!A1", "A_7_AK_b")</f>
        <v>A_7_AK_b</v>
      </c>
    </row>
    <row r="31" spans="2:3" x14ac:dyDescent="0.3">
      <c r="B31" s="2" t="str">
        <f>HYPERLINK("#'KCHK-AK-KATH - A_8_QI_a'!A1", "Qualitätsindikatoren: Bewertung der Ergebnisse als Dokumentationsfehler oder Sonstiges (AJ 2024)")</f>
        <v>Qualitätsindikatoren: Bewertung der Ergebnisse als Dokumentationsfehler oder Sonstiges (AJ 2024)</v>
      </c>
      <c r="C31" s="2" t="str">
        <f>HYPERLINK("#'KCHK-AK-KATH - A_8_QI_a'!A1", "A_8_QI_a")</f>
        <v>A_8_QI_a</v>
      </c>
    </row>
    <row r="32" spans="2:3" x14ac:dyDescent="0.3">
      <c r="B32" s="2" t="str">
        <f>HYPERLINK("#'KCHK-AK-KATH - A_8_QI_b'!A1", "Qualitätsindikatoren: Freitextkommentare zur Bewertung der Ergebnisse als Dokumentationsfehler oder Sonstiges (AJ 2024)")</f>
        <v>Qualitätsindikatoren: Freitextkommentare zur Bewertung der Ergebnisse als Dokumentationsfehler oder Sonstiges (AJ 2024)</v>
      </c>
      <c r="C32" s="2" t="str">
        <f>HYPERLINK("#'KCHK-AK-KATH - A_8_QI_b'!A1", "A_8_QI_b")</f>
        <v>A_8_QI_b</v>
      </c>
    </row>
    <row r="33" spans="2:3" x14ac:dyDescent="0.3">
      <c r="B33" s="2" t="str">
        <f>HYPERLINK("#'KCHK-AK-KATH - A_9_QI'!A1", "Qualitätsindikatoren: Initiierung Maßnahmenstufe 1 und 2 (AJ 2024)")</f>
        <v>Qualitätsindikatoren: Initiierung Maßnahmenstufe 1 und 2 (AJ 2024)</v>
      </c>
      <c r="C33" s="2" t="str">
        <f>HYPERLINK("#'KCHK-AK-KATH - A_9_QI'!A1", "A_9_QI")</f>
        <v>A_9_QI</v>
      </c>
    </row>
    <row r="34" spans="2:3" x14ac:dyDescent="0.3">
      <c r="B34" s="2" t="str">
        <f>HYPERLINK("#'KCHK-AK-KATH - A_9_AK'!A1", "Auffälligkeitskriterien: Initiierung Maßnahmenstufe 1 und 2 (AJ 2024)")</f>
        <v>Auffälligkeitskriterien: Initiierung Maßnahmenstufe 1 und 2 (AJ 2024)</v>
      </c>
      <c r="C34" s="2" t="str">
        <f>HYPERLINK("#'KCHK-AK-KATH - A_9_AK'!A1", "A_9_AK")</f>
        <v>A_9_AK</v>
      </c>
    </row>
    <row r="35" spans="2:3" x14ac:dyDescent="0.3">
      <c r="B35" s="2" t="str">
        <f>HYPERLINK("#'KCHK-AK-KATH - A_11_QI_AK'!A1", "Qualitätsindikatoren und Auffälligkeitskriterien: Best Practice (AJ 2024)")</f>
        <v>Qualitätsindikatoren und Auffälligkeitskriterien: Best Practice (AJ 2024)</v>
      </c>
      <c r="C35" s="2" t="str">
        <f>HYPERLINK("#'KCHK-AK-KATH - A_11_QI_AK'!A1", "A_11_QI_AK")</f>
        <v>A_11_QI_AK</v>
      </c>
    </row>
    <row r="36" spans="2:3" x14ac:dyDescent="0.3">
      <c r="B36" s="2" t="str">
        <f>HYPERLINK("#'KCHK-AK-KATH - A_12_QI'!A1", "Darstellung des Verlaufs der Bewertung (AJ 2024)")</f>
        <v>Darstellung des Verlaufs der Bewertung (AJ 2024)</v>
      </c>
      <c r="C36" s="2" t="str">
        <f>HYPERLINK("#'KCHK-AK-KATH - A_12_QI'!A1", "A_12_QI")</f>
        <v>A_12_QI</v>
      </c>
    </row>
    <row r="37" spans="2:3" x14ac:dyDescent="0.3">
      <c r="B37" s="2" t="str">
        <f>HYPERLINK("#'KCHK-AK-KATH - A_13_QI'!A1", "Qualitätsindikatoren: Art der Maßnahme in Maßnahmenstufe 1 (AJ 2023 und 2024)")</f>
        <v>Qualitätsindikatoren: Art der Maßnahme in Maßnahmenstufe 1 (AJ 2023 und 2024)</v>
      </c>
      <c r="C37" s="2" t="str">
        <f>HYPERLINK("#'KCHK-AK-KATH - A_13_QI'!A1", "A_13_QI")</f>
        <v>A_13_QI</v>
      </c>
    </row>
    <row r="38" spans="2:3" x14ac:dyDescent="0.3">
      <c r="B38" s="2" t="str">
        <f>HYPERLINK("#'KCHK-AK-KATH - A_13_AK'!A1", "Auffälligkeitskriterien: Art der Maßnahme in Maßnahmenstufe 1 (AJ 2023 und 2024)")</f>
        <v>Auffälligkeitskriterien: Art der Maßnahme in Maßnahmenstufe 1 (AJ 2023 und 2024)</v>
      </c>
      <c r="C38" s="2" t="str">
        <f>HYPERLINK("#'KCHK-AK-KATH - A_13_AK'!A1", "A_13_AK")</f>
        <v>A_13_AK</v>
      </c>
    </row>
    <row r="39" spans="2:3" x14ac:dyDescent="0.3">
      <c r="B39" s="2" t="str">
        <f>HYPERLINK("#'KCHK-AK-KATH - A_14_QI_AK'!A1", "Qualitätsindikatoren und Auffälligkeitskriterien: Freitextkommentare zu Maßnahmenstufe 2 (AJ 2024)")</f>
        <v>Qualitätsindikatoren und Auffälligkeitskriterien: Freitextkommentare zu Maßnahmenstufe 2 (AJ 2024)</v>
      </c>
      <c r="C39" s="2" t="str">
        <f>HYPERLINK("#'KCHK-AK-KATH - A_14_QI_AK'!A1", "A_14_QI_AK")</f>
        <v>A_14_QI_AK</v>
      </c>
    </row>
  </sheetData>
  <pageMargins left="0.7" right="0.7" top="0.75" bottom="0.75" header="0.3" footer="0.3"/>
  <pageSetup paperSize="9" orientation="portrait" horizontalDpi="300" verticalDpi="300"/>
</worksheet>
</file>

<file path=xl/worksheets/sheet5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2-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KCHK-AK-KATH'!A1", "Zurück")</f>
        <v>Zurück</v>
      </c>
    </row>
    <row r="3" spans="1:6" x14ac:dyDescent="0.3">
      <c r="B3" s="7" t="s">
        <v>4936</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4929</v>
      </c>
      <c r="D6" s="9" t="s">
        <v>3429</v>
      </c>
      <c r="E6" s="9" t="s">
        <v>4930</v>
      </c>
      <c r="F6" s="9" t="s">
        <v>3429</v>
      </c>
    </row>
    <row r="7" spans="1:6" x14ac:dyDescent="0.3">
      <c r="B7" s="10" t="s">
        <v>4873</v>
      </c>
      <c r="C7" s="9" t="s">
        <v>743</v>
      </c>
      <c r="D7" s="9" t="s">
        <v>4530</v>
      </c>
      <c r="E7" s="9" t="s">
        <v>4930</v>
      </c>
      <c r="F7" s="9" t="s">
        <v>4530</v>
      </c>
    </row>
    <row r="8" spans="1:6" x14ac:dyDescent="0.3">
      <c r="B8" s="10" t="s">
        <v>4532</v>
      </c>
      <c r="C8" s="9" t="s">
        <v>1739</v>
      </c>
      <c r="D8" s="9" t="s">
        <v>4931</v>
      </c>
      <c r="E8" s="9" t="s">
        <v>1705</v>
      </c>
      <c r="F8" s="9" t="s">
        <v>4932</v>
      </c>
    </row>
    <row r="9" spans="1:6" x14ac:dyDescent="0.3">
      <c r="B9" s="9" t="s">
        <v>4535</v>
      </c>
      <c r="C9" s="9" t="s">
        <v>1580</v>
      </c>
      <c r="D9" s="9" t="s">
        <v>4536</v>
      </c>
      <c r="E9" s="9" t="s">
        <v>1580</v>
      </c>
      <c r="F9" s="9" t="s">
        <v>4536</v>
      </c>
    </row>
    <row r="10" spans="1:6" x14ac:dyDescent="0.3">
      <c r="B10" s="10" t="s">
        <v>4537</v>
      </c>
      <c r="C10" s="9" t="s">
        <v>1739</v>
      </c>
      <c r="D10" s="9" t="s">
        <v>4530</v>
      </c>
      <c r="E10" s="9" t="s">
        <v>1705</v>
      </c>
      <c r="F10" s="9" t="s">
        <v>4530</v>
      </c>
    </row>
    <row r="11" spans="1:6" x14ac:dyDescent="0.3">
      <c r="B11" s="9" t="s">
        <v>4879</v>
      </c>
      <c r="C11" s="9" t="s">
        <v>1739</v>
      </c>
      <c r="D11" s="9" t="s">
        <v>4530</v>
      </c>
      <c r="E11" s="9" t="s">
        <v>1705</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1580</v>
      </c>
      <c r="D15" s="9" t="s">
        <v>4536</v>
      </c>
      <c r="E15" s="9" t="s">
        <v>1589</v>
      </c>
      <c r="F15" s="9" t="s">
        <v>4933</v>
      </c>
    </row>
    <row r="16" spans="1:6" x14ac:dyDescent="0.3">
      <c r="B16" s="6" t="s">
        <v>4543</v>
      </c>
      <c r="C16" s="9" t="s">
        <v>1739</v>
      </c>
      <c r="D16" s="9" t="s">
        <v>4530</v>
      </c>
      <c r="E16" s="9" t="s">
        <v>1721</v>
      </c>
      <c r="F16" s="9" t="s">
        <v>4934</v>
      </c>
    </row>
    <row r="17" spans="2:6" x14ac:dyDescent="0.3">
      <c r="B17" s="9" t="s">
        <v>4546</v>
      </c>
      <c r="C17" s="9" t="s">
        <v>1739</v>
      </c>
      <c r="D17" s="9" t="s">
        <v>4530</v>
      </c>
      <c r="E17" s="9" t="s">
        <v>1721</v>
      </c>
      <c r="F17" s="9" t="s">
        <v>4530</v>
      </c>
    </row>
    <row r="18" spans="2:6" x14ac:dyDescent="0.3">
      <c r="B18" s="9" t="s">
        <v>4547</v>
      </c>
      <c r="C18" s="9" t="s">
        <v>1580</v>
      </c>
      <c r="D18" s="9" t="s">
        <v>4536</v>
      </c>
      <c r="E18" s="9" t="s">
        <v>1580</v>
      </c>
      <c r="F18" s="9" t="s">
        <v>4536</v>
      </c>
    </row>
    <row r="19" spans="2:6" x14ac:dyDescent="0.3">
      <c r="B19" s="9" t="s">
        <v>4548</v>
      </c>
      <c r="C19" s="9" t="s">
        <v>1580</v>
      </c>
      <c r="D19" s="9" t="s">
        <v>4536</v>
      </c>
      <c r="E19" s="9" t="s">
        <v>1580</v>
      </c>
      <c r="F19" s="9" t="s">
        <v>4536</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1871</v>
      </c>
      <c r="D22" s="9" t="s">
        <v>4935</v>
      </c>
      <c r="E22" s="9" t="s">
        <v>1680</v>
      </c>
      <c r="F22" s="9" t="s">
        <v>4719</v>
      </c>
    </row>
    <row r="23" spans="2:6" x14ac:dyDescent="0.3">
      <c r="B23" s="6" t="s">
        <v>4553</v>
      </c>
      <c r="C23" s="9" t="s">
        <v>1614</v>
      </c>
      <c r="D23" s="9" t="s">
        <v>4555</v>
      </c>
      <c r="E23" s="9" t="s">
        <v>1589</v>
      </c>
      <c r="F23" s="9" t="s">
        <v>4933</v>
      </c>
    </row>
    <row r="24" spans="2:6" x14ac:dyDescent="0.3">
      <c r="B24" s="6" t="s">
        <v>4898</v>
      </c>
      <c r="C24" s="9" t="s">
        <v>1580</v>
      </c>
      <c r="D24" s="9" t="s">
        <v>4536</v>
      </c>
      <c r="E24" s="9" t="s">
        <v>1580</v>
      </c>
      <c r="F24" s="9" t="s">
        <v>4536</v>
      </c>
    </row>
    <row r="25" spans="2:6" x14ac:dyDescent="0.3">
      <c r="B25" s="6" t="s">
        <v>4556</v>
      </c>
      <c r="C25" s="9" t="s">
        <v>1580</v>
      </c>
      <c r="D25" s="9" t="s">
        <v>4536</v>
      </c>
      <c r="E25" s="9" t="s">
        <v>1580</v>
      </c>
      <c r="F25" s="9" t="s">
        <v>4536</v>
      </c>
    </row>
    <row r="26" spans="2:6" x14ac:dyDescent="0.3">
      <c r="B26" s="23" t="s">
        <v>4558</v>
      </c>
      <c r="C26" s="24" t="s">
        <v>4523</v>
      </c>
      <c r="D26" s="24" t="s">
        <v>4523</v>
      </c>
      <c r="E26" s="24" t="s">
        <v>4523</v>
      </c>
      <c r="F26" s="24" t="s">
        <v>4523</v>
      </c>
    </row>
    <row r="27" spans="2:6" x14ac:dyDescent="0.3">
      <c r="B27" s="6" t="s">
        <v>4444</v>
      </c>
      <c r="C27" s="9" t="s">
        <v>1580</v>
      </c>
      <c r="D27" s="9" t="s">
        <v>4559</v>
      </c>
      <c r="E27" s="9" t="s">
        <v>1580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5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2-000000000000}">
  <dimension ref="A1:F25"/>
  <sheetViews>
    <sheetView workbookViewId="0"/>
  </sheetViews>
  <sheetFormatPr baseColWidth="10" defaultRowHeight="14.4" x14ac:dyDescent="0.3"/>
  <cols>
    <col min="2" max="2" width="116.44140625" customWidth="1"/>
    <col min="3" max="6" width="17.88671875" customWidth="1"/>
  </cols>
  <sheetData>
    <row r="1" spans="1:6" x14ac:dyDescent="0.3">
      <c r="A1" s="2" t="str">
        <f>HYPERLINK("#'Auswahl Auswertungsmodul'!A1", "Zurück zum Start")</f>
        <v>Zurück zum Start</v>
      </c>
    </row>
    <row r="2" spans="1:6" x14ac:dyDescent="0.3">
      <c r="A2" s="2" t="str">
        <f>HYPERLINK("#'Auswahl KCHK-AK-KATH'!A1", "Zurück")</f>
        <v>Zurück</v>
      </c>
    </row>
    <row r="3" spans="1:6" x14ac:dyDescent="0.3">
      <c r="B3" s="7" t="s">
        <v>4589</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3626</v>
      </c>
      <c r="D6" s="9" t="s">
        <v>4530</v>
      </c>
      <c r="E6" s="9" t="s">
        <v>1963</v>
      </c>
      <c r="F6" s="9" t="s">
        <v>4530</v>
      </c>
    </row>
    <row r="7" spans="1:6" x14ac:dyDescent="0.3">
      <c r="B7" s="10" t="s">
        <v>4532</v>
      </c>
      <c r="C7" s="9" t="s">
        <v>1999</v>
      </c>
      <c r="D7" s="9" t="s">
        <v>4585</v>
      </c>
      <c r="E7" s="9" t="s">
        <v>1592</v>
      </c>
      <c r="F7" s="9" t="s">
        <v>4586</v>
      </c>
    </row>
    <row r="8" spans="1:6" x14ac:dyDescent="0.3">
      <c r="B8" s="9" t="s">
        <v>4535</v>
      </c>
      <c r="C8" s="9" t="s">
        <v>1580</v>
      </c>
      <c r="D8" s="9" t="s">
        <v>4536</v>
      </c>
      <c r="E8" s="9" t="s">
        <v>1580</v>
      </c>
      <c r="F8" s="9" t="s">
        <v>4536</v>
      </c>
    </row>
    <row r="9" spans="1:6" x14ac:dyDescent="0.3">
      <c r="B9" s="10" t="s">
        <v>4537</v>
      </c>
      <c r="C9" s="9" t="s">
        <v>1999</v>
      </c>
      <c r="D9" s="9" t="s">
        <v>4530</v>
      </c>
      <c r="E9" s="9" t="s">
        <v>1592</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1999</v>
      </c>
      <c r="D12" s="9" t="s">
        <v>4530</v>
      </c>
      <c r="E12" s="9" t="s">
        <v>1580</v>
      </c>
      <c r="F12" s="9" t="s">
        <v>4536</v>
      </c>
    </row>
    <row r="13" spans="1:6" x14ac:dyDescent="0.3">
      <c r="B13" s="6" t="s">
        <v>4543</v>
      </c>
      <c r="C13" s="9" t="s">
        <v>1580</v>
      </c>
      <c r="D13" s="9" t="s">
        <v>4536</v>
      </c>
      <c r="E13" s="9" t="s">
        <v>1592</v>
      </c>
      <c r="F13" s="9" t="s">
        <v>4530</v>
      </c>
    </row>
    <row r="14" spans="1:6" x14ac:dyDescent="0.3">
      <c r="B14" s="9" t="s">
        <v>4546</v>
      </c>
      <c r="C14" s="9" t="s">
        <v>1580</v>
      </c>
      <c r="D14" s="9" t="s">
        <v>3429</v>
      </c>
      <c r="E14" s="9" t="s">
        <v>1592</v>
      </c>
      <c r="F14" s="9" t="s">
        <v>4530</v>
      </c>
    </row>
    <row r="15" spans="1:6" x14ac:dyDescent="0.3">
      <c r="B15" s="9" t="s">
        <v>4547</v>
      </c>
      <c r="C15" s="9" t="s">
        <v>1580</v>
      </c>
      <c r="D15" s="9" t="s">
        <v>3429</v>
      </c>
      <c r="E15" s="9" t="s">
        <v>1580</v>
      </c>
      <c r="F15" s="9" t="s">
        <v>4536</v>
      </c>
    </row>
    <row r="16" spans="1:6" x14ac:dyDescent="0.3">
      <c r="B16" s="9" t="s">
        <v>4548</v>
      </c>
      <c r="C16" s="9" t="s">
        <v>1580</v>
      </c>
      <c r="D16" s="9" t="s">
        <v>3429</v>
      </c>
      <c r="E16" s="9" t="s">
        <v>1580</v>
      </c>
      <c r="F16" s="9" t="s">
        <v>4536</v>
      </c>
    </row>
    <row r="17" spans="2:6" x14ac:dyDescent="0.3">
      <c r="B17" s="6" t="s">
        <v>4549</v>
      </c>
      <c r="C17" s="9" t="s">
        <v>1580</v>
      </c>
      <c r="D17" s="9" t="s">
        <v>3429</v>
      </c>
      <c r="E17" s="9" t="s">
        <v>1580</v>
      </c>
      <c r="F17" s="9" t="s">
        <v>4536</v>
      </c>
    </row>
    <row r="18" spans="2:6" x14ac:dyDescent="0.3">
      <c r="B18" s="23" t="s">
        <v>4550</v>
      </c>
      <c r="C18" s="24" t="s">
        <v>4523</v>
      </c>
      <c r="D18" s="24" t="s">
        <v>4523</v>
      </c>
      <c r="E18" s="24" t="s">
        <v>4523</v>
      </c>
      <c r="F18" s="24" t="s">
        <v>4523</v>
      </c>
    </row>
    <row r="19" spans="2:6" x14ac:dyDescent="0.3">
      <c r="B19" s="6" t="s">
        <v>4551</v>
      </c>
      <c r="C19" s="9" t="s">
        <v>1580</v>
      </c>
      <c r="D19" s="9" t="s">
        <v>4536</v>
      </c>
      <c r="E19" s="9" t="s">
        <v>1587</v>
      </c>
      <c r="F19" s="9" t="s">
        <v>4587</v>
      </c>
    </row>
    <row r="20" spans="2:6" x14ac:dyDescent="0.3">
      <c r="B20" s="6" t="s">
        <v>4553</v>
      </c>
      <c r="C20" s="9" t="s">
        <v>1580</v>
      </c>
      <c r="D20" s="9" t="s">
        <v>4536</v>
      </c>
      <c r="E20" s="9" t="s">
        <v>1578</v>
      </c>
      <c r="F20" s="9" t="s">
        <v>4588</v>
      </c>
    </row>
    <row r="21" spans="2:6" x14ac:dyDescent="0.3">
      <c r="B21" s="6" t="s">
        <v>4556</v>
      </c>
      <c r="C21" s="9" t="s">
        <v>1580</v>
      </c>
      <c r="D21" s="9" t="s">
        <v>4536</v>
      </c>
      <c r="E21" s="9" t="s">
        <v>1580</v>
      </c>
      <c r="F21" s="9" t="s">
        <v>4536</v>
      </c>
    </row>
    <row r="22" spans="2:6" x14ac:dyDescent="0.3">
      <c r="B22" s="23" t="s">
        <v>4558</v>
      </c>
      <c r="C22" s="24" t="s">
        <v>4523</v>
      </c>
      <c r="D22" s="24" t="s">
        <v>4523</v>
      </c>
      <c r="E22" s="24" t="s">
        <v>4523</v>
      </c>
      <c r="F22" s="24" t="s">
        <v>4523</v>
      </c>
    </row>
    <row r="23" spans="2:6" x14ac:dyDescent="0.3">
      <c r="B23" s="6" t="s">
        <v>4444</v>
      </c>
      <c r="C23" s="9" t="s">
        <v>1580</v>
      </c>
      <c r="D23" s="9" t="s">
        <v>4559</v>
      </c>
      <c r="E23" s="9" t="s">
        <v>1580</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5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2-000000000000}">
  <dimension ref="A1:O13"/>
  <sheetViews>
    <sheetView workbookViewId="0"/>
  </sheetViews>
  <sheetFormatPr baseColWidth="10" defaultRowHeight="14.4" x14ac:dyDescent="0.3"/>
  <cols>
    <col min="2" max="2" width="9.6640625" customWidth="1"/>
    <col min="3" max="3" width="59.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KCHK-AK-KATH'!A1", "Zurück")</f>
        <v>Zurück</v>
      </c>
    </row>
    <row r="3" spans="1:15" x14ac:dyDescent="0.3">
      <c r="B3" s="7" t="s">
        <v>5930</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454</v>
      </c>
      <c r="C7" s="6" t="s">
        <v>443</v>
      </c>
      <c r="D7" s="9" t="s">
        <v>5927</v>
      </c>
      <c r="E7" s="9" t="s">
        <v>1580</v>
      </c>
      <c r="F7" s="9" t="s">
        <v>68</v>
      </c>
      <c r="G7" s="9" t="s">
        <v>896</v>
      </c>
      <c r="H7" s="9" t="s">
        <v>1071</v>
      </c>
      <c r="I7" s="9" t="s">
        <v>3116</v>
      </c>
      <c r="J7" s="9" t="s">
        <v>1070</v>
      </c>
      <c r="K7" s="9" t="s">
        <v>2670</v>
      </c>
      <c r="L7" s="9" t="s">
        <v>68</v>
      </c>
      <c r="M7" s="9" t="s">
        <v>896</v>
      </c>
      <c r="N7" s="9" t="s">
        <v>68</v>
      </c>
      <c r="O7" s="9" t="s">
        <v>896</v>
      </c>
    </row>
    <row r="8" spans="1:15" ht="25.2" x14ac:dyDescent="0.3">
      <c r="B8" s="12" t="s">
        <v>455</v>
      </c>
      <c r="C8" s="12" t="s">
        <v>456</v>
      </c>
      <c r="D8" s="13" t="s">
        <v>3116</v>
      </c>
      <c r="E8" s="13" t="s">
        <v>1580</v>
      </c>
      <c r="F8" s="13" t="s">
        <v>48</v>
      </c>
      <c r="G8" s="13" t="s">
        <v>896</v>
      </c>
      <c r="H8" s="13" t="s">
        <v>1015</v>
      </c>
      <c r="I8" s="13" t="s">
        <v>5928</v>
      </c>
      <c r="J8" s="13" t="s">
        <v>1015</v>
      </c>
      <c r="K8" s="13" t="s">
        <v>5928</v>
      </c>
      <c r="L8" s="13" t="s">
        <v>48</v>
      </c>
      <c r="M8" s="13" t="s">
        <v>896</v>
      </c>
      <c r="N8" s="13" t="s">
        <v>48</v>
      </c>
      <c r="O8" s="13" t="s">
        <v>896</v>
      </c>
    </row>
    <row r="9" spans="1:15" ht="25.2" x14ac:dyDescent="0.3">
      <c r="B9" s="6" t="s">
        <v>457</v>
      </c>
      <c r="C9" s="6" t="s">
        <v>445</v>
      </c>
      <c r="D9" s="9" t="s">
        <v>3116</v>
      </c>
      <c r="E9" s="9" t="s">
        <v>1580</v>
      </c>
      <c r="F9" s="9" t="s">
        <v>48</v>
      </c>
      <c r="G9" s="9" t="s">
        <v>896</v>
      </c>
      <c r="H9" s="9" t="s">
        <v>47</v>
      </c>
      <c r="I9" s="9" t="s">
        <v>3116</v>
      </c>
      <c r="J9" s="9" t="s">
        <v>48</v>
      </c>
      <c r="K9" s="9" t="s">
        <v>896</v>
      </c>
      <c r="L9" s="9" t="s">
        <v>48</v>
      </c>
      <c r="M9" s="9" t="s">
        <v>896</v>
      </c>
      <c r="N9" s="9" t="s">
        <v>48</v>
      </c>
      <c r="O9" s="9" t="s">
        <v>896</v>
      </c>
    </row>
    <row r="10" spans="1:15" ht="25.2" x14ac:dyDescent="0.3">
      <c r="B10" s="12" t="s">
        <v>458</v>
      </c>
      <c r="C10" s="12" t="s">
        <v>447</v>
      </c>
      <c r="D10" s="13" t="s">
        <v>3116</v>
      </c>
      <c r="E10" s="13" t="s">
        <v>1579</v>
      </c>
      <c r="F10" s="13" t="s">
        <v>48</v>
      </c>
      <c r="G10" s="13" t="s">
        <v>896</v>
      </c>
      <c r="H10" s="13" t="s">
        <v>48</v>
      </c>
      <c r="I10" s="13" t="s">
        <v>896</v>
      </c>
      <c r="J10" s="13" t="s">
        <v>48</v>
      </c>
      <c r="K10" s="13" t="s">
        <v>896</v>
      </c>
      <c r="L10" s="13" t="s">
        <v>48</v>
      </c>
      <c r="M10" s="13" t="s">
        <v>896</v>
      </c>
      <c r="N10" s="13" t="s">
        <v>48</v>
      </c>
      <c r="O10" s="13" t="s">
        <v>896</v>
      </c>
    </row>
    <row r="11" spans="1:15" ht="25.2" x14ac:dyDescent="0.3">
      <c r="B11" s="6" t="s">
        <v>459</v>
      </c>
      <c r="C11" s="6" t="s">
        <v>419</v>
      </c>
      <c r="D11" s="9" t="s">
        <v>3116</v>
      </c>
      <c r="E11" s="9" t="s">
        <v>1580</v>
      </c>
      <c r="F11" s="9" t="s">
        <v>48</v>
      </c>
      <c r="G11" s="9" t="s">
        <v>896</v>
      </c>
      <c r="H11" s="9" t="s">
        <v>965</v>
      </c>
      <c r="I11" s="9" t="s">
        <v>2670</v>
      </c>
      <c r="J11" s="9" t="s">
        <v>966</v>
      </c>
      <c r="K11" s="9" t="s">
        <v>5929</v>
      </c>
      <c r="L11" s="9" t="s">
        <v>48</v>
      </c>
      <c r="M11" s="9" t="s">
        <v>896</v>
      </c>
      <c r="N11" s="9" t="s">
        <v>48</v>
      </c>
      <c r="O11" s="9" t="s">
        <v>896</v>
      </c>
    </row>
    <row r="12" spans="1:15" ht="25.2" x14ac:dyDescent="0.3">
      <c r="B12" s="12" t="s">
        <v>460</v>
      </c>
      <c r="C12" s="12" t="s">
        <v>450</v>
      </c>
      <c r="D12" s="13" t="s">
        <v>2086</v>
      </c>
      <c r="E12" s="13" t="s">
        <v>1580</v>
      </c>
      <c r="F12" s="13" t="s">
        <v>77</v>
      </c>
      <c r="G12" s="13" t="s">
        <v>896</v>
      </c>
      <c r="H12" s="13" t="s">
        <v>1585</v>
      </c>
      <c r="I12" s="13" t="s">
        <v>5929</v>
      </c>
      <c r="J12" s="13" t="s">
        <v>1585</v>
      </c>
      <c r="K12" s="13" t="s">
        <v>5929</v>
      </c>
      <c r="L12" s="13" t="s">
        <v>77</v>
      </c>
      <c r="M12" s="13" t="s">
        <v>896</v>
      </c>
      <c r="N12" s="13" t="s">
        <v>77</v>
      </c>
      <c r="O12" s="13" t="s">
        <v>896</v>
      </c>
    </row>
    <row r="13" spans="1:15" ht="25.2" x14ac:dyDescent="0.3">
      <c r="B13" s="6" t="s">
        <v>461</v>
      </c>
      <c r="C13" s="6" t="s">
        <v>452</v>
      </c>
      <c r="D13" s="9" t="s">
        <v>5927</v>
      </c>
      <c r="E13" s="9" t="s">
        <v>1582</v>
      </c>
      <c r="F13" s="9" t="s">
        <v>68</v>
      </c>
      <c r="G13" s="9" t="s">
        <v>896</v>
      </c>
      <c r="H13" s="9" t="s">
        <v>68</v>
      </c>
      <c r="I13" s="9" t="s">
        <v>896</v>
      </c>
      <c r="J13" s="9" t="s">
        <v>68</v>
      </c>
      <c r="K13" s="9" t="s">
        <v>896</v>
      </c>
      <c r="L13" s="9" t="s">
        <v>68</v>
      </c>
      <c r="M13" s="9" t="s">
        <v>896</v>
      </c>
      <c r="N13" s="9" t="s">
        <v>68</v>
      </c>
      <c r="O13" s="9" t="s">
        <v>896</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E7"/>
  <sheetViews>
    <sheetView workbookViewId="0"/>
  </sheetViews>
  <sheetFormatPr baseColWidth="10" defaultRowHeight="14.4" x14ac:dyDescent="0.3"/>
  <cols>
    <col min="2" max="2" width="89"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WI-HI-A'!A1", "Zurück")</f>
        <v>Zurück</v>
      </c>
    </row>
    <row r="3" spans="1:5" x14ac:dyDescent="0.3">
      <c r="B3" s="7" t="s">
        <v>7097</v>
      </c>
    </row>
    <row r="4" spans="1:5" x14ac:dyDescent="0.3">
      <c r="B4" s="4" t="s">
        <v>7014</v>
      </c>
      <c r="C4" s="3" t="s">
        <v>7015</v>
      </c>
      <c r="D4" s="3" t="s">
        <v>7016</v>
      </c>
      <c r="E4" s="3" t="s">
        <v>7017</v>
      </c>
    </row>
    <row r="5" spans="1:5" x14ac:dyDescent="0.3">
      <c r="B5" s="6" t="s">
        <v>7092</v>
      </c>
      <c r="C5" s="5" t="s">
        <v>1580</v>
      </c>
      <c r="D5" s="5" t="s">
        <v>7093</v>
      </c>
      <c r="E5" s="5" t="s">
        <v>7093</v>
      </c>
    </row>
    <row r="6" spans="1:5" x14ac:dyDescent="0.3">
      <c r="B6" s="12" t="s">
        <v>7094</v>
      </c>
      <c r="C6" s="18" t="s">
        <v>5072</v>
      </c>
      <c r="D6" s="18" t="s">
        <v>7095</v>
      </c>
      <c r="E6" s="18" t="s">
        <v>7096</v>
      </c>
    </row>
    <row r="7" spans="1:5" x14ac:dyDescent="0.3">
      <c r="B7" s="6" t="s">
        <v>3459</v>
      </c>
      <c r="C7" s="5" t="s">
        <v>5072</v>
      </c>
      <c r="D7" s="5" t="s">
        <v>7095</v>
      </c>
      <c r="E7" s="5" t="s">
        <v>7096</v>
      </c>
    </row>
  </sheetData>
  <pageMargins left="0.7" right="0.7" top="0.75" bottom="0.75" header="0.3" footer="0.3"/>
  <pageSetup paperSize="9" orientation="portrait" horizontalDpi="300" verticalDpi="300"/>
</worksheet>
</file>

<file path=xl/worksheets/sheet5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2-000000000000}">
  <dimension ref="A1:M8"/>
  <sheetViews>
    <sheetView workbookViewId="0"/>
  </sheetViews>
  <sheetFormatPr baseColWidth="10" defaultRowHeight="14.4" x14ac:dyDescent="0.3"/>
  <cols>
    <col min="2" max="2" width="9.6640625" customWidth="1"/>
    <col min="3" max="3" width="41"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KCHK-AK-KATH'!A1", "Zurück")</f>
        <v>Zurück</v>
      </c>
    </row>
    <row r="3" spans="1:13" x14ac:dyDescent="0.3">
      <c r="B3" s="7" t="s">
        <v>5468</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40</v>
      </c>
      <c r="C7" s="23"/>
      <c r="D7" s="29"/>
      <c r="E7" s="29"/>
      <c r="F7" s="29"/>
      <c r="G7" s="29"/>
      <c r="H7" s="29"/>
      <c r="I7" s="29"/>
      <c r="J7" s="29"/>
      <c r="K7" s="29"/>
      <c r="L7" s="29"/>
      <c r="M7" s="29"/>
    </row>
    <row r="8" spans="1:13" ht="25.2" x14ac:dyDescent="0.3">
      <c r="B8" s="6" t="s">
        <v>93</v>
      </c>
      <c r="C8" s="6" t="s">
        <v>42</v>
      </c>
      <c r="D8" s="9" t="s">
        <v>5467</v>
      </c>
      <c r="E8" s="9" t="s">
        <v>1580</v>
      </c>
      <c r="F8" s="9" t="s">
        <v>95</v>
      </c>
      <c r="G8" s="9" t="s">
        <v>846</v>
      </c>
      <c r="H8" s="9" t="s">
        <v>1042</v>
      </c>
      <c r="I8" s="9" t="s">
        <v>1362</v>
      </c>
      <c r="J8" s="9" t="s">
        <v>1043</v>
      </c>
      <c r="K8" s="9" t="s">
        <v>2641</v>
      </c>
      <c r="L8" s="9" t="s">
        <v>95</v>
      </c>
      <c r="M8" s="9" t="s">
        <v>846</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5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2-000000000000}">
  <dimension ref="A1:I12"/>
  <sheetViews>
    <sheetView workbookViewId="0"/>
  </sheetViews>
  <sheetFormatPr baseColWidth="10" defaultRowHeight="14.4" x14ac:dyDescent="0.3"/>
  <cols>
    <col min="2" max="2" width="9.6640625" customWidth="1"/>
    <col min="3" max="3" width="59.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KCHK-AK-KATH'!A1", "Zurück")</f>
        <v>Zurück</v>
      </c>
    </row>
    <row r="3" spans="1:9" x14ac:dyDescent="0.3">
      <c r="B3" s="7" t="s">
        <v>6903</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454</v>
      </c>
      <c r="C6" s="6" t="s">
        <v>443</v>
      </c>
      <c r="D6" s="9" t="s">
        <v>1582</v>
      </c>
      <c r="E6" s="9" t="s">
        <v>1587</v>
      </c>
      <c r="F6" s="9" t="s">
        <v>1587</v>
      </c>
      <c r="G6" s="9" t="s">
        <v>1587</v>
      </c>
      <c r="H6" s="9" t="s">
        <v>1580</v>
      </c>
      <c r="I6" s="9" t="s">
        <v>1580</v>
      </c>
    </row>
    <row r="7" spans="1:9" x14ac:dyDescent="0.3">
      <c r="B7" s="12" t="s">
        <v>455</v>
      </c>
      <c r="C7" s="12" t="s">
        <v>456</v>
      </c>
      <c r="D7" s="13" t="s">
        <v>1579</v>
      </c>
      <c r="E7" s="13" t="s">
        <v>1580</v>
      </c>
      <c r="F7" s="13" t="s">
        <v>1580</v>
      </c>
      <c r="G7" s="13" t="s">
        <v>1586</v>
      </c>
      <c r="H7" s="13" t="s">
        <v>1580</v>
      </c>
      <c r="I7" s="13" t="s">
        <v>1580</v>
      </c>
    </row>
    <row r="8" spans="1:9" x14ac:dyDescent="0.3">
      <c r="B8" s="6" t="s">
        <v>457</v>
      </c>
      <c r="C8" s="6" t="s">
        <v>445</v>
      </c>
      <c r="D8" s="9" t="s">
        <v>1579</v>
      </c>
      <c r="E8" s="9" t="s">
        <v>1586</v>
      </c>
      <c r="F8" s="9" t="s">
        <v>1587</v>
      </c>
      <c r="G8" s="9" t="s">
        <v>1580</v>
      </c>
      <c r="H8" s="9" t="s">
        <v>1580</v>
      </c>
      <c r="I8" s="9" t="s">
        <v>1580</v>
      </c>
    </row>
    <row r="9" spans="1:9" x14ac:dyDescent="0.3">
      <c r="B9" s="12" t="s">
        <v>458</v>
      </c>
      <c r="C9" s="12" t="s">
        <v>447</v>
      </c>
      <c r="D9" s="13" t="s">
        <v>1579</v>
      </c>
      <c r="E9" s="13" t="s">
        <v>1580</v>
      </c>
      <c r="F9" s="13" t="s">
        <v>1580</v>
      </c>
      <c r="G9" s="13" t="s">
        <v>1580</v>
      </c>
      <c r="H9" s="13" t="s">
        <v>1580</v>
      </c>
      <c r="I9" s="13" t="s">
        <v>1580</v>
      </c>
    </row>
    <row r="10" spans="1:9" x14ac:dyDescent="0.3">
      <c r="B10" s="6" t="s">
        <v>459</v>
      </c>
      <c r="C10" s="6" t="s">
        <v>419</v>
      </c>
      <c r="D10" s="9" t="s">
        <v>1579</v>
      </c>
      <c r="E10" s="9" t="s">
        <v>1586</v>
      </c>
      <c r="F10" s="9" t="s">
        <v>1580</v>
      </c>
      <c r="G10" s="9" t="s">
        <v>1683</v>
      </c>
      <c r="H10" s="9" t="s">
        <v>1587</v>
      </c>
      <c r="I10" s="9" t="s">
        <v>1580</v>
      </c>
    </row>
    <row r="11" spans="1:9" x14ac:dyDescent="0.3">
      <c r="B11" s="12" t="s">
        <v>460</v>
      </c>
      <c r="C11" s="12" t="s">
        <v>450</v>
      </c>
      <c r="D11" s="13" t="s">
        <v>1584</v>
      </c>
      <c r="E11" s="13" t="s">
        <v>1580</v>
      </c>
      <c r="F11" s="13" t="s">
        <v>1580</v>
      </c>
      <c r="G11" s="13" t="s">
        <v>1683</v>
      </c>
      <c r="H11" s="13" t="s">
        <v>1580</v>
      </c>
      <c r="I11" s="13" t="s">
        <v>1580</v>
      </c>
    </row>
    <row r="12" spans="1:9" x14ac:dyDescent="0.3">
      <c r="B12" s="6" t="s">
        <v>461</v>
      </c>
      <c r="C12" s="6" t="s">
        <v>452</v>
      </c>
      <c r="D12" s="9" t="s">
        <v>1582</v>
      </c>
      <c r="E12" s="9" t="s">
        <v>1587</v>
      </c>
      <c r="F12" s="9" t="s">
        <v>1580</v>
      </c>
      <c r="G12" s="9" t="s">
        <v>1580</v>
      </c>
      <c r="H12" s="9" t="s">
        <v>1580</v>
      </c>
      <c r="I12" s="9"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5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2-000000000000}">
  <dimension ref="A1:I7"/>
  <sheetViews>
    <sheetView workbookViewId="0"/>
  </sheetViews>
  <sheetFormatPr baseColWidth="10" defaultRowHeight="14.4" x14ac:dyDescent="0.3"/>
  <cols>
    <col min="2" max="2" width="9.6640625" customWidth="1"/>
    <col min="3" max="3" width="41"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KCHK-AK-KATH'!A1", "Zurück")</f>
        <v>Zurück</v>
      </c>
    </row>
    <row r="3" spans="1:9" x14ac:dyDescent="0.3">
      <c r="B3" s="7" t="s">
        <v>6873</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40</v>
      </c>
      <c r="C6" s="23"/>
      <c r="D6" s="29"/>
      <c r="E6" s="29"/>
      <c r="F6" s="29"/>
      <c r="G6" s="29"/>
      <c r="H6" s="29"/>
      <c r="I6" s="29"/>
    </row>
    <row r="7" spans="1:9" x14ac:dyDescent="0.3">
      <c r="B7" s="6" t="s">
        <v>93</v>
      </c>
      <c r="C7" s="6" t="s">
        <v>42</v>
      </c>
      <c r="D7" s="9" t="s">
        <v>1592</v>
      </c>
      <c r="E7" s="9" t="s">
        <v>1584</v>
      </c>
      <c r="F7" s="9" t="s">
        <v>1587</v>
      </c>
      <c r="G7" s="9" t="s">
        <v>1578</v>
      </c>
      <c r="H7" s="9" t="s">
        <v>1580</v>
      </c>
      <c r="I7" s="9" t="s">
        <v>1580</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5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2-000000000000}">
  <dimension ref="A1:G6"/>
  <sheetViews>
    <sheetView workbookViewId="0"/>
  </sheetViews>
  <sheetFormatPr baseColWidth="10" defaultRowHeight="14.4" x14ac:dyDescent="0.3"/>
  <cols>
    <col min="2" max="2" width="100.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KCHK-AK-KATH'!A1", "Zurück")</f>
        <v>Zurück</v>
      </c>
    </row>
    <row r="3" spans="1:7" x14ac:dyDescent="0.3">
      <c r="B3" s="7" t="s">
        <v>6976</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1696</v>
      </c>
      <c r="C6" s="5" t="s">
        <v>1579</v>
      </c>
      <c r="D6" s="5" t="s">
        <v>1586</v>
      </c>
      <c r="E6" s="5" t="s">
        <v>1579</v>
      </c>
      <c r="F6" s="5" t="s">
        <v>1587</v>
      </c>
      <c r="G6" s="5" t="s">
        <v>1587</v>
      </c>
    </row>
  </sheetData>
  <mergeCells count="2">
    <mergeCell ref="B4:D4"/>
    <mergeCell ref="E4:G4"/>
  </mergeCells>
  <pageMargins left="0.7" right="0.7" top="0.75" bottom="0.75" header="0.3" footer="0.3"/>
  <pageSetup paperSize="9" orientation="portrait" horizontalDpi="300" verticalDpi="300"/>
</worksheet>
</file>

<file path=xl/worksheets/sheet5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2-000000000000}">
  <dimension ref="A1:G6"/>
  <sheetViews>
    <sheetView workbookViewId="0"/>
  </sheetViews>
  <sheetFormatPr baseColWidth="10" defaultRowHeight="14.4" x14ac:dyDescent="0.3"/>
  <cols>
    <col min="2" max="2" width="103.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KCHK-AK-KATH'!A1", "Zurück")</f>
        <v>Zurück</v>
      </c>
    </row>
    <row r="3" spans="1:7" x14ac:dyDescent="0.3">
      <c r="B3" s="7" t="s">
        <v>6945</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1592</v>
      </c>
      <c r="C6" s="5" t="s">
        <v>1580</v>
      </c>
      <c r="D6" s="5" t="s">
        <v>1580</v>
      </c>
      <c r="E6" s="5" t="s">
        <v>1578</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5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2-000000000000}">
  <dimension ref="A1:E10"/>
  <sheetViews>
    <sheetView workbookViewId="0"/>
  </sheetViews>
  <sheetFormatPr baseColWidth="10" defaultRowHeight="14.4" x14ac:dyDescent="0.3"/>
  <cols>
    <col min="2" max="2" width="93.3320312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KCHK-AK-KATH'!A1", "Zurück")</f>
        <v>Zurück</v>
      </c>
    </row>
    <row r="3" spans="1:5" x14ac:dyDescent="0.3">
      <c r="B3" s="7" t="s">
        <v>7432</v>
      </c>
    </row>
    <row r="4" spans="1:5" x14ac:dyDescent="0.3">
      <c r="B4" s="4" t="s">
        <v>7014</v>
      </c>
      <c r="C4" s="3" t="s">
        <v>7015</v>
      </c>
      <c r="D4" s="3" t="s">
        <v>7016</v>
      </c>
      <c r="E4" s="3" t="s">
        <v>7017</v>
      </c>
    </row>
    <row r="5" spans="1:5" x14ac:dyDescent="0.3">
      <c r="B5" s="6" t="s">
        <v>7421</v>
      </c>
      <c r="C5" s="5" t="s">
        <v>1584</v>
      </c>
      <c r="D5" s="5" t="s">
        <v>7422</v>
      </c>
      <c r="E5" s="5" t="s">
        <v>7229</v>
      </c>
    </row>
    <row r="6" spans="1:5" x14ac:dyDescent="0.3">
      <c r="B6" s="12" t="s">
        <v>7423</v>
      </c>
      <c r="C6" s="18" t="s">
        <v>1584</v>
      </c>
      <c r="D6" s="18" t="s">
        <v>7422</v>
      </c>
      <c r="E6" s="18" t="s">
        <v>7355</v>
      </c>
    </row>
    <row r="7" spans="1:5" x14ac:dyDescent="0.3">
      <c r="B7" s="6" t="s">
        <v>7424</v>
      </c>
      <c r="C7" s="5" t="s">
        <v>1579</v>
      </c>
      <c r="D7" s="5" t="s">
        <v>7425</v>
      </c>
      <c r="E7" s="5" t="s">
        <v>7229</v>
      </c>
    </row>
    <row r="8" spans="1:5" x14ac:dyDescent="0.3">
      <c r="B8" s="12" t="s">
        <v>7426</v>
      </c>
      <c r="C8" s="18" t="s">
        <v>1592</v>
      </c>
      <c r="D8" s="18" t="s">
        <v>7427</v>
      </c>
      <c r="E8" s="18" t="s">
        <v>7237</v>
      </c>
    </row>
    <row r="9" spans="1:5" x14ac:dyDescent="0.3">
      <c r="B9" s="6" t="s">
        <v>7428</v>
      </c>
      <c r="C9" s="5" t="s">
        <v>1592</v>
      </c>
      <c r="D9" s="5" t="s">
        <v>7237</v>
      </c>
      <c r="E9" s="5" t="s">
        <v>7429</v>
      </c>
    </row>
    <row r="10" spans="1:5" x14ac:dyDescent="0.3">
      <c r="B10" s="12" t="s">
        <v>3459</v>
      </c>
      <c r="C10" s="18" t="s">
        <v>1705</v>
      </c>
      <c r="D10" s="18" t="s">
        <v>7430</v>
      </c>
      <c r="E10" s="18" t="s">
        <v>7431</v>
      </c>
    </row>
  </sheetData>
  <pageMargins left="0.7" right="0.7" top="0.75" bottom="0.75" header="0.3" footer="0.3"/>
  <pageSetup paperSize="9" orientation="portrait" horizontalDpi="300" verticalDpi="300"/>
</worksheet>
</file>

<file path=xl/worksheets/sheet5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2-000000000000}">
  <dimension ref="A1:E13"/>
  <sheetViews>
    <sheetView workbookViewId="0"/>
  </sheetViews>
  <sheetFormatPr baseColWidth="10" defaultRowHeight="14.4" x14ac:dyDescent="0.3"/>
  <cols>
    <col min="2" max="2" width="9.6640625" customWidth="1"/>
    <col min="3" max="3" width="59.664062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KCHK-AK-KATH'!A1", "Zurück")</f>
        <v>Zurück</v>
      </c>
    </row>
    <row r="3" spans="1:5" x14ac:dyDescent="0.3">
      <c r="B3" s="7" t="s">
        <v>462</v>
      </c>
    </row>
    <row r="4" spans="1:5" x14ac:dyDescent="0.3">
      <c r="B4" s="25" t="s">
        <v>35</v>
      </c>
      <c r="C4" s="25" t="s">
        <v>394</v>
      </c>
      <c r="D4" s="21" t="s">
        <v>37</v>
      </c>
      <c r="E4" s="25" t="s">
        <v>37</v>
      </c>
    </row>
    <row r="5" spans="1:5" x14ac:dyDescent="0.3">
      <c r="B5" s="22"/>
      <c r="C5" s="22"/>
      <c r="D5" s="8" t="s">
        <v>38</v>
      </c>
      <c r="E5" s="8" t="s">
        <v>39</v>
      </c>
    </row>
    <row r="6" spans="1:5" ht="25.2" x14ac:dyDescent="0.3">
      <c r="B6" s="6" t="s">
        <v>454</v>
      </c>
      <c r="C6" s="6" t="s">
        <v>443</v>
      </c>
      <c r="D6" s="9" t="s">
        <v>67</v>
      </c>
      <c r="E6" s="9" t="s">
        <v>68</v>
      </c>
    </row>
    <row r="7" spans="1:5" ht="25.2" x14ac:dyDescent="0.3">
      <c r="B7" s="12" t="s">
        <v>455</v>
      </c>
      <c r="C7" s="12" t="s">
        <v>456</v>
      </c>
      <c r="D7" s="13" t="s">
        <v>47</v>
      </c>
      <c r="E7" s="13" t="s">
        <v>48</v>
      </c>
    </row>
    <row r="8" spans="1:5" ht="25.2" x14ac:dyDescent="0.3">
      <c r="B8" s="6" t="s">
        <v>457</v>
      </c>
      <c r="C8" s="6" t="s">
        <v>445</v>
      </c>
      <c r="D8" s="9" t="s">
        <v>47</v>
      </c>
      <c r="E8" s="9" t="s">
        <v>48</v>
      </c>
    </row>
    <row r="9" spans="1:5" ht="25.2" x14ac:dyDescent="0.3">
      <c r="B9" s="12" t="s">
        <v>458</v>
      </c>
      <c r="C9" s="12" t="s">
        <v>447</v>
      </c>
      <c r="D9" s="13" t="s">
        <v>47</v>
      </c>
      <c r="E9" s="13" t="s">
        <v>48</v>
      </c>
    </row>
    <row r="10" spans="1:5" ht="25.2" x14ac:dyDescent="0.3">
      <c r="B10" s="6" t="s">
        <v>459</v>
      </c>
      <c r="C10" s="6" t="s">
        <v>419</v>
      </c>
      <c r="D10" s="9" t="s">
        <v>47</v>
      </c>
      <c r="E10" s="9" t="s">
        <v>48</v>
      </c>
    </row>
    <row r="11" spans="1:5" ht="25.2" x14ac:dyDescent="0.3">
      <c r="B11" s="12" t="s">
        <v>460</v>
      </c>
      <c r="C11" s="12" t="s">
        <v>450</v>
      </c>
      <c r="D11" s="13" t="s">
        <v>76</v>
      </c>
      <c r="E11" s="13" t="s">
        <v>77</v>
      </c>
    </row>
    <row r="12" spans="1:5" ht="25.2" x14ac:dyDescent="0.3">
      <c r="B12" s="6" t="s">
        <v>461</v>
      </c>
      <c r="C12" s="6" t="s">
        <v>452</v>
      </c>
      <c r="D12" s="9" t="s">
        <v>67</v>
      </c>
      <c r="E12" s="9" t="s">
        <v>68</v>
      </c>
    </row>
    <row r="13" spans="1:5" ht="25.2" x14ac:dyDescent="0.3">
      <c r="B13" s="14" t="s">
        <v>52</v>
      </c>
      <c r="C13" s="14"/>
      <c r="D13" s="15" t="s">
        <v>272</v>
      </c>
      <c r="E13" s="15" t="s">
        <v>273</v>
      </c>
    </row>
  </sheetData>
  <mergeCells count="3">
    <mergeCell ref="B4:B5"/>
    <mergeCell ref="C4:C5"/>
    <mergeCell ref="D4:E4"/>
  </mergeCells>
  <pageMargins left="0.7" right="0.7" top="0.75" bottom="0.75" header="0.3" footer="0.3"/>
  <pageSetup paperSize="9" orientation="portrait" horizontalDpi="300" verticalDpi="300"/>
</worksheet>
</file>

<file path=xl/worksheets/sheet5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2-000000000000}">
  <dimension ref="A1:E8"/>
  <sheetViews>
    <sheetView workbookViewId="0"/>
  </sheetViews>
  <sheetFormatPr baseColWidth="10" defaultRowHeight="14.4" x14ac:dyDescent="0.3"/>
  <cols>
    <col min="2" max="2" width="9.6640625" customWidth="1"/>
    <col min="3" max="3" width="41"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KCHK-AK-KATH'!A1", "Zurück")</f>
        <v>Zurück</v>
      </c>
    </row>
    <row r="3" spans="1:5" x14ac:dyDescent="0.3">
      <c r="B3" s="7" t="s">
        <v>96</v>
      </c>
    </row>
    <row r="4" spans="1:5" x14ac:dyDescent="0.3">
      <c r="B4" s="25" t="s">
        <v>35</v>
      </c>
      <c r="C4" s="25" t="s">
        <v>36</v>
      </c>
      <c r="D4" s="21" t="s">
        <v>37</v>
      </c>
      <c r="E4" s="25" t="s">
        <v>37</v>
      </c>
    </row>
    <row r="5" spans="1:5" x14ac:dyDescent="0.3">
      <c r="B5" s="22"/>
      <c r="C5" s="22"/>
      <c r="D5" s="8" t="s">
        <v>38</v>
      </c>
      <c r="E5" s="8" t="s">
        <v>39</v>
      </c>
    </row>
    <row r="6" spans="1:5" x14ac:dyDescent="0.3">
      <c r="B6" s="23" t="s">
        <v>40</v>
      </c>
      <c r="C6" s="23"/>
      <c r="D6" s="29"/>
      <c r="E6" s="29"/>
    </row>
    <row r="7" spans="1:5" ht="25.2" x14ac:dyDescent="0.3">
      <c r="B7" s="6" t="s">
        <v>93</v>
      </c>
      <c r="C7" s="6" t="s">
        <v>42</v>
      </c>
      <c r="D7" s="9" t="s">
        <v>94</v>
      </c>
      <c r="E7" s="9" t="s">
        <v>95</v>
      </c>
    </row>
    <row r="8" spans="1:5" ht="25.2" x14ac:dyDescent="0.3">
      <c r="B8" s="10" t="s">
        <v>52</v>
      </c>
      <c r="C8" s="10"/>
      <c r="D8" s="11" t="s">
        <v>94</v>
      </c>
      <c r="E8" s="11" t="s">
        <v>95</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5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2-000000000000}">
  <dimension ref="A1:G13"/>
  <sheetViews>
    <sheetView workbookViewId="0"/>
  </sheetViews>
  <sheetFormatPr baseColWidth="10" defaultRowHeight="14.4" x14ac:dyDescent="0.3"/>
  <cols>
    <col min="2" max="2" width="9.6640625" customWidth="1"/>
    <col min="3" max="3" width="59.6640625"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KCHK-AK-KATH'!A1", "Zurück")</f>
        <v>Zurück</v>
      </c>
    </row>
    <row r="3" spans="1:7" x14ac:dyDescent="0.3">
      <c r="B3" s="7" t="s">
        <v>1196</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454</v>
      </c>
      <c r="C6" s="6" t="s">
        <v>443</v>
      </c>
      <c r="D6" s="9" t="s">
        <v>68</v>
      </c>
      <c r="E6" s="9" t="s">
        <v>67</v>
      </c>
      <c r="F6" s="9" t="s">
        <v>68</v>
      </c>
      <c r="G6" s="9" t="s">
        <v>68</v>
      </c>
    </row>
    <row r="7" spans="1:7" ht="25.2" x14ac:dyDescent="0.3">
      <c r="B7" s="12" t="s">
        <v>455</v>
      </c>
      <c r="C7" s="12" t="s">
        <v>456</v>
      </c>
      <c r="D7" s="13" t="s">
        <v>48</v>
      </c>
      <c r="E7" s="13" t="s">
        <v>47</v>
      </c>
      <c r="F7" s="13" t="s">
        <v>48</v>
      </c>
      <c r="G7" s="13" t="s">
        <v>48</v>
      </c>
    </row>
    <row r="8" spans="1:7" ht="25.2" x14ac:dyDescent="0.3">
      <c r="B8" s="6" t="s">
        <v>457</v>
      </c>
      <c r="C8" s="6" t="s">
        <v>445</v>
      </c>
      <c r="D8" s="9" t="s">
        <v>48</v>
      </c>
      <c r="E8" s="9" t="s">
        <v>47</v>
      </c>
      <c r="F8" s="9" t="s">
        <v>48</v>
      </c>
      <c r="G8" s="9" t="s">
        <v>48</v>
      </c>
    </row>
    <row r="9" spans="1:7" ht="25.2" x14ac:dyDescent="0.3">
      <c r="B9" s="12" t="s">
        <v>458</v>
      </c>
      <c r="C9" s="12" t="s">
        <v>447</v>
      </c>
      <c r="D9" s="13" t="s">
        <v>47</v>
      </c>
      <c r="E9" s="13" t="s">
        <v>48</v>
      </c>
      <c r="F9" s="13" t="s">
        <v>48</v>
      </c>
      <c r="G9" s="13" t="s">
        <v>48</v>
      </c>
    </row>
    <row r="10" spans="1:7" ht="25.2" x14ac:dyDescent="0.3">
      <c r="B10" s="6" t="s">
        <v>459</v>
      </c>
      <c r="C10" s="6" t="s">
        <v>419</v>
      </c>
      <c r="D10" s="9" t="s">
        <v>48</v>
      </c>
      <c r="E10" s="9" t="s">
        <v>47</v>
      </c>
      <c r="F10" s="9" t="s">
        <v>48</v>
      </c>
      <c r="G10" s="9" t="s">
        <v>48</v>
      </c>
    </row>
    <row r="11" spans="1:7" ht="25.2" x14ac:dyDescent="0.3">
      <c r="B11" s="12" t="s">
        <v>460</v>
      </c>
      <c r="C11" s="12" t="s">
        <v>450</v>
      </c>
      <c r="D11" s="13" t="s">
        <v>77</v>
      </c>
      <c r="E11" s="13" t="s">
        <v>76</v>
      </c>
      <c r="F11" s="13" t="s">
        <v>77</v>
      </c>
      <c r="G11" s="13" t="s">
        <v>77</v>
      </c>
    </row>
    <row r="12" spans="1:7" ht="25.2" x14ac:dyDescent="0.3">
      <c r="B12" s="6" t="s">
        <v>461</v>
      </c>
      <c r="C12" s="6" t="s">
        <v>452</v>
      </c>
      <c r="D12" s="9" t="s">
        <v>67</v>
      </c>
      <c r="E12" s="9" t="s">
        <v>68</v>
      </c>
      <c r="F12" s="9" t="s">
        <v>68</v>
      </c>
      <c r="G12" s="9" t="s">
        <v>68</v>
      </c>
    </row>
    <row r="13" spans="1:7" x14ac:dyDescent="0.3">
      <c r="B13"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5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2-000000000000}">
  <dimension ref="A1:G8"/>
  <sheetViews>
    <sheetView workbookViewId="0"/>
  </sheetViews>
  <sheetFormatPr baseColWidth="10" defaultRowHeight="14.4" x14ac:dyDescent="0.3"/>
  <cols>
    <col min="2" max="2" width="9.6640625" customWidth="1"/>
    <col min="3" max="3" width="41"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KCHK-AK-KATH'!A1", "Zurück")</f>
        <v>Zurück</v>
      </c>
    </row>
    <row r="3" spans="1:7" x14ac:dyDescent="0.3">
      <c r="B3" s="7" t="s">
        <v>972</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40</v>
      </c>
      <c r="C6" s="23"/>
      <c r="D6" s="29"/>
      <c r="E6" s="29"/>
      <c r="F6" s="29"/>
      <c r="G6" s="29"/>
    </row>
    <row r="7" spans="1:7" ht="25.2" x14ac:dyDescent="0.3">
      <c r="B7" s="6" t="s">
        <v>93</v>
      </c>
      <c r="C7" s="6" t="s">
        <v>42</v>
      </c>
      <c r="D7" s="9" t="s">
        <v>95</v>
      </c>
      <c r="E7" s="9" t="s">
        <v>94</v>
      </c>
      <c r="F7" s="9" t="s">
        <v>95</v>
      </c>
      <c r="G7" s="9" t="s">
        <v>95</v>
      </c>
    </row>
    <row r="8" spans="1:7" x14ac:dyDescent="0.3">
      <c r="B8" s="17" t="s">
        <v>968</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F7"/>
  <sheetViews>
    <sheetView workbookViewId="0"/>
  </sheetViews>
  <sheetFormatPr baseColWidth="10" defaultRowHeight="14.4" x14ac:dyDescent="0.3"/>
  <cols>
    <col min="2" max="2" width="9.6640625" customWidth="1"/>
    <col min="3" max="3" width="50.44140625" customWidth="1"/>
    <col min="4" max="4" width="34.6640625" customWidth="1"/>
    <col min="5" max="5" width="102.6640625" customWidth="1"/>
    <col min="6" max="6" width="21.6640625" customWidth="1"/>
  </cols>
  <sheetData>
    <row r="1" spans="1:6" x14ac:dyDescent="0.3">
      <c r="A1" s="2" t="str">
        <f>HYPERLINK("#'Auswahl Auswertungsmodul'!A1", "Zurück zum Start")</f>
        <v>Zurück zum Start</v>
      </c>
    </row>
    <row r="2" spans="1:6" x14ac:dyDescent="0.3">
      <c r="A2" s="2" t="str">
        <f>HYPERLINK("#'Auswahl WI-HI-A'!A1", "Zurück")</f>
        <v>Zurück</v>
      </c>
    </row>
    <row r="3" spans="1:6" x14ac:dyDescent="0.3">
      <c r="B3" s="7" t="s">
        <v>675</v>
      </c>
    </row>
    <row r="4" spans="1:6" x14ac:dyDescent="0.3">
      <c r="B4" s="25" t="s">
        <v>35</v>
      </c>
      <c r="C4" s="25" t="s">
        <v>394</v>
      </c>
      <c r="D4" s="21" t="s">
        <v>37</v>
      </c>
      <c r="E4" s="25" t="s">
        <v>37</v>
      </c>
      <c r="F4" s="25" t="s">
        <v>37</v>
      </c>
    </row>
    <row r="5" spans="1:6" x14ac:dyDescent="0.3">
      <c r="B5" s="22"/>
      <c r="C5" s="22"/>
      <c r="D5" s="8" t="s">
        <v>38</v>
      </c>
      <c r="E5" s="8" t="s">
        <v>669</v>
      </c>
      <c r="F5" s="8" t="s">
        <v>39</v>
      </c>
    </row>
    <row r="6" spans="1:6" ht="25.2" x14ac:dyDescent="0.3">
      <c r="B6" s="6" t="s">
        <v>670</v>
      </c>
      <c r="C6" s="6" t="s">
        <v>671</v>
      </c>
      <c r="D6" s="9" t="s">
        <v>672</v>
      </c>
      <c r="E6" s="9" t="s">
        <v>673</v>
      </c>
      <c r="F6" s="9" t="s">
        <v>674</v>
      </c>
    </row>
    <row r="7" spans="1:6" ht="25.2" x14ac:dyDescent="0.3">
      <c r="B7" s="14" t="s">
        <v>52</v>
      </c>
      <c r="C7" s="14"/>
      <c r="D7" s="15" t="s">
        <v>672</v>
      </c>
      <c r="E7" s="15" t="s">
        <v>673</v>
      </c>
      <c r="F7" s="15" t="s">
        <v>674</v>
      </c>
    </row>
  </sheetData>
  <mergeCells count="3">
    <mergeCell ref="B4:B5"/>
    <mergeCell ref="C4:C5"/>
    <mergeCell ref="D4:F4"/>
  </mergeCells>
  <pageMargins left="0.7" right="0.7" top="0.75" bottom="0.75" header="0.3" footer="0.3"/>
  <pageSetup paperSize="9" orientation="portrait" horizontalDpi="300" verticalDpi="300"/>
</worksheet>
</file>

<file path=xl/worksheets/sheet5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2-000000000000}">
  <dimension ref="A1:D6"/>
  <sheetViews>
    <sheetView workbookViewId="0"/>
  </sheetViews>
  <sheetFormatPr baseColWidth="10" defaultRowHeight="14.4" x14ac:dyDescent="0.3"/>
  <cols>
    <col min="2" max="2" width="9.6640625" customWidth="1"/>
    <col min="3" max="3" width="46.109375" customWidth="1"/>
    <col min="4" max="4" width="219.6640625" customWidth="1"/>
  </cols>
  <sheetData>
    <row r="1" spans="1:4" x14ac:dyDescent="0.3">
      <c r="A1" s="2" t="str">
        <f>HYPERLINK("#'Auswahl Auswertungsmodul'!A1", "Zurück zum Start")</f>
        <v>Zurück zum Start</v>
      </c>
    </row>
    <row r="2" spans="1:4" x14ac:dyDescent="0.3">
      <c r="A2" s="2" t="str">
        <f>HYPERLINK("#'Auswahl KCHK-AK-KATH'!A1", "Zurück")</f>
        <v>Zurück</v>
      </c>
    </row>
    <row r="3" spans="1:4" x14ac:dyDescent="0.3">
      <c r="B3" s="7" t="s">
        <v>1444</v>
      </c>
    </row>
    <row r="4" spans="1:4" x14ac:dyDescent="0.3">
      <c r="B4" s="3" t="s">
        <v>35</v>
      </c>
      <c r="C4" s="4" t="s">
        <v>394</v>
      </c>
      <c r="D4" s="4" t="s">
        <v>1101</v>
      </c>
    </row>
    <row r="5" spans="1:4" x14ac:dyDescent="0.3">
      <c r="B5" s="5" t="s">
        <v>458</v>
      </c>
      <c r="C5" s="6" t="s">
        <v>447</v>
      </c>
      <c r="D5" s="6" t="s">
        <v>1443</v>
      </c>
    </row>
    <row r="6" spans="1:4" x14ac:dyDescent="0.3">
      <c r="B6" s="18" t="s">
        <v>461</v>
      </c>
      <c r="C6" s="12" t="s">
        <v>452</v>
      </c>
      <c r="D6" s="12" t="s">
        <v>1441</v>
      </c>
    </row>
  </sheetData>
  <pageMargins left="0.7" right="0.7" top="0.75" bottom="0.75" header="0.3" footer="0.3"/>
  <pageSetup paperSize="9" orientation="portrait" horizontalDpi="300" verticalDpi="300"/>
</worksheet>
</file>

<file path=xl/worksheets/sheet5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KCHK-AK-KATH'!A1", "Zurück")</f>
        <v>Zurück</v>
      </c>
    </row>
  </sheetData>
  <pageMargins left="0.7" right="0.7" top="0.75" bottom="0.75" header="0.3" footer="0.3"/>
  <pageSetup paperSize="9" orientation="portrait" horizontalDpi="300" verticalDpi="300"/>
</worksheet>
</file>

<file path=xl/worksheets/sheet5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2-000000000000}">
  <dimension ref="A1:G7"/>
  <sheetViews>
    <sheetView workbookViewId="0"/>
  </sheetViews>
  <sheetFormatPr baseColWidth="10" defaultRowHeight="14.4" x14ac:dyDescent="0.3"/>
  <cols>
    <col min="2" max="2" width="9.6640625" customWidth="1"/>
    <col min="3" max="3" width="41"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KCHK-AK-KATH'!A1", "Zurück")</f>
        <v>Zurück</v>
      </c>
    </row>
    <row r="3" spans="1:7" x14ac:dyDescent="0.3">
      <c r="B3" s="7" t="s">
        <v>1593</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40</v>
      </c>
      <c r="C6" s="23"/>
      <c r="D6" s="29"/>
      <c r="E6" s="29"/>
      <c r="F6" s="29"/>
      <c r="G6" s="29"/>
    </row>
    <row r="7" spans="1:7" ht="25.2" x14ac:dyDescent="0.3">
      <c r="B7" s="6" t="s">
        <v>93</v>
      </c>
      <c r="C7" s="6" t="s">
        <v>42</v>
      </c>
      <c r="D7" s="9" t="s">
        <v>1592</v>
      </c>
      <c r="E7" s="9" t="s">
        <v>1043</v>
      </c>
      <c r="F7" s="9" t="s">
        <v>95</v>
      </c>
      <c r="G7" s="9" t="s">
        <v>95</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5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KCHK-AK-KATH'!A1", "Zurück")</f>
        <v>Zurück</v>
      </c>
    </row>
  </sheetData>
  <pageMargins left="0.7" right="0.7" top="0.75" bottom="0.75" header="0.3" footer="0.3"/>
  <pageSetup paperSize="9" orientation="portrait" horizontalDpi="300" verticalDpi="300"/>
</worksheet>
</file>

<file path=xl/worksheets/sheet5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2-000000000000}">
  <dimension ref="A1:G12"/>
  <sheetViews>
    <sheetView workbookViewId="0"/>
  </sheetViews>
  <sheetFormatPr baseColWidth="10" defaultRowHeight="14.4" x14ac:dyDescent="0.3"/>
  <cols>
    <col min="2" max="2" width="9.6640625" customWidth="1"/>
    <col min="3" max="3" width="59.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KCHK-AK-KATH'!A1", "Zurück")</f>
        <v>Zurück</v>
      </c>
    </row>
    <row r="3" spans="1:7" x14ac:dyDescent="0.3">
      <c r="B3" s="7" t="s">
        <v>1866</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454</v>
      </c>
      <c r="C6" s="6" t="s">
        <v>443</v>
      </c>
      <c r="D6" s="9" t="s">
        <v>1582</v>
      </c>
      <c r="E6" s="9" t="s">
        <v>1070</v>
      </c>
      <c r="F6" s="9" t="s">
        <v>68</v>
      </c>
      <c r="G6" s="9" t="s">
        <v>68</v>
      </c>
    </row>
    <row r="7" spans="1:7" ht="25.2" x14ac:dyDescent="0.3">
      <c r="B7" s="12" t="s">
        <v>455</v>
      </c>
      <c r="C7" s="12" t="s">
        <v>456</v>
      </c>
      <c r="D7" s="13" t="s">
        <v>1579</v>
      </c>
      <c r="E7" s="13" t="s">
        <v>965</v>
      </c>
      <c r="F7" s="13" t="s">
        <v>965</v>
      </c>
      <c r="G7" s="13" t="s">
        <v>48</v>
      </c>
    </row>
    <row r="8" spans="1:7" ht="25.2" x14ac:dyDescent="0.3">
      <c r="B8" s="6" t="s">
        <v>457</v>
      </c>
      <c r="C8" s="6" t="s">
        <v>445</v>
      </c>
      <c r="D8" s="9" t="s">
        <v>1579</v>
      </c>
      <c r="E8" s="9" t="s">
        <v>48</v>
      </c>
      <c r="F8" s="9" t="s">
        <v>48</v>
      </c>
      <c r="G8" s="9" t="s">
        <v>48</v>
      </c>
    </row>
    <row r="9" spans="1:7" ht="25.2" x14ac:dyDescent="0.3">
      <c r="B9" s="12" t="s">
        <v>458</v>
      </c>
      <c r="C9" s="12" t="s">
        <v>447</v>
      </c>
      <c r="D9" s="13" t="s">
        <v>1579</v>
      </c>
      <c r="E9" s="13" t="s">
        <v>48</v>
      </c>
      <c r="F9" s="13" t="s">
        <v>48</v>
      </c>
      <c r="G9" s="13" t="s">
        <v>48</v>
      </c>
    </row>
    <row r="10" spans="1:7" ht="25.2" x14ac:dyDescent="0.3">
      <c r="B10" s="6" t="s">
        <v>459</v>
      </c>
      <c r="C10" s="6" t="s">
        <v>419</v>
      </c>
      <c r="D10" s="9" t="s">
        <v>1579</v>
      </c>
      <c r="E10" s="9" t="s">
        <v>966</v>
      </c>
      <c r="F10" s="9" t="s">
        <v>48</v>
      </c>
      <c r="G10" s="9" t="s">
        <v>48</v>
      </c>
    </row>
    <row r="11" spans="1:7" ht="25.2" x14ac:dyDescent="0.3">
      <c r="B11" s="12" t="s">
        <v>460</v>
      </c>
      <c r="C11" s="12" t="s">
        <v>450</v>
      </c>
      <c r="D11" s="13" t="s">
        <v>1584</v>
      </c>
      <c r="E11" s="13" t="s">
        <v>1585</v>
      </c>
      <c r="F11" s="13" t="s">
        <v>77</v>
      </c>
      <c r="G11" s="13" t="s">
        <v>77</v>
      </c>
    </row>
    <row r="12" spans="1:7" ht="25.2" x14ac:dyDescent="0.3">
      <c r="B12" s="6" t="s">
        <v>461</v>
      </c>
      <c r="C12" s="6" t="s">
        <v>452</v>
      </c>
      <c r="D12" s="9" t="s">
        <v>1582</v>
      </c>
      <c r="E12" s="9" t="s">
        <v>68</v>
      </c>
      <c r="F12" s="9" t="s">
        <v>68</v>
      </c>
      <c r="G12" s="9" t="s">
        <v>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5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KCHK-AK-KATH'!A1", "Zurück")</f>
        <v>Zurück</v>
      </c>
    </row>
  </sheetData>
  <pageMargins left="0.7" right="0.7" top="0.75" bottom="0.75" header="0.3" footer="0.3"/>
  <pageSetup paperSize="9" orientation="portrait" horizontalDpi="300" verticalDpi="300"/>
</worksheet>
</file>

<file path=xl/worksheets/sheet5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2-000000000000}">
  <dimension ref="A1:F7"/>
  <sheetViews>
    <sheetView workbookViewId="0"/>
  </sheetViews>
  <sheetFormatPr baseColWidth="10" defaultRowHeight="14.4" x14ac:dyDescent="0.3"/>
  <cols>
    <col min="2" max="2" width="9.6640625" customWidth="1"/>
    <col min="3" max="3" width="41"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KCHK-AK-KATH'!A1", "Zurück")</f>
        <v>Zurück</v>
      </c>
    </row>
    <row r="3" spans="1:6" x14ac:dyDescent="0.3">
      <c r="B3" s="7" t="s">
        <v>2315</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40</v>
      </c>
      <c r="C6" s="23"/>
      <c r="D6" s="29"/>
      <c r="E6" s="29"/>
      <c r="F6" s="29"/>
    </row>
    <row r="7" spans="1:6" ht="25.2" x14ac:dyDescent="0.3">
      <c r="B7" s="6" t="s">
        <v>93</v>
      </c>
      <c r="C7" s="6" t="s">
        <v>42</v>
      </c>
      <c r="D7" s="9" t="s">
        <v>1592</v>
      </c>
      <c r="E7" s="9" t="s">
        <v>1042</v>
      </c>
      <c r="F7" s="9" t="s">
        <v>95</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5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KCHK-AK-KATH'!A1", "Zurück")</f>
        <v>Zurück</v>
      </c>
    </row>
  </sheetData>
  <pageMargins left="0.7" right="0.7" top="0.75" bottom="0.75" header="0.3" footer="0.3"/>
  <pageSetup paperSize="9" orientation="portrait" horizontalDpi="300" verticalDpi="300"/>
</worksheet>
</file>

<file path=xl/worksheets/sheet5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2-000000000000}">
  <dimension ref="A1:H12"/>
  <sheetViews>
    <sheetView workbookViewId="0"/>
  </sheetViews>
  <sheetFormatPr baseColWidth="10" defaultRowHeight="14.4" x14ac:dyDescent="0.3"/>
  <cols>
    <col min="2" max="2" width="9.6640625" customWidth="1"/>
    <col min="3" max="3" width="59.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KCHK-AK-KATH'!A1", "Zurück")</f>
        <v>Zurück</v>
      </c>
    </row>
    <row r="3" spans="1:8" x14ac:dyDescent="0.3">
      <c r="B3" s="7" t="s">
        <v>2455</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454</v>
      </c>
      <c r="C6" s="6" t="s">
        <v>443</v>
      </c>
      <c r="D6" s="9" t="s">
        <v>1582</v>
      </c>
      <c r="E6" s="9" t="s">
        <v>68</v>
      </c>
      <c r="F6" s="9" t="s">
        <v>1071</v>
      </c>
      <c r="G6" s="9" t="s">
        <v>68</v>
      </c>
      <c r="H6" s="9" t="s">
        <v>68</v>
      </c>
    </row>
    <row r="7" spans="1:8" ht="25.2" x14ac:dyDescent="0.3">
      <c r="B7" s="12" t="s">
        <v>455</v>
      </c>
      <c r="C7" s="12" t="s">
        <v>456</v>
      </c>
      <c r="D7" s="13" t="s">
        <v>1579</v>
      </c>
      <c r="E7" s="13" t="s">
        <v>48</v>
      </c>
      <c r="F7" s="13" t="s">
        <v>1015</v>
      </c>
      <c r="G7" s="13" t="s">
        <v>48</v>
      </c>
      <c r="H7" s="13" t="s">
        <v>48</v>
      </c>
    </row>
    <row r="8" spans="1:8" ht="25.2" x14ac:dyDescent="0.3">
      <c r="B8" s="6" t="s">
        <v>457</v>
      </c>
      <c r="C8" s="6" t="s">
        <v>445</v>
      </c>
      <c r="D8" s="9" t="s">
        <v>1579</v>
      </c>
      <c r="E8" s="9" t="s">
        <v>48</v>
      </c>
      <c r="F8" s="9" t="s">
        <v>47</v>
      </c>
      <c r="G8" s="9" t="s">
        <v>48</v>
      </c>
      <c r="H8" s="9" t="s">
        <v>48</v>
      </c>
    </row>
    <row r="9" spans="1:8" ht="25.2" x14ac:dyDescent="0.3">
      <c r="B9" s="12" t="s">
        <v>458</v>
      </c>
      <c r="C9" s="12" t="s">
        <v>447</v>
      </c>
      <c r="D9" s="13" t="s">
        <v>1579</v>
      </c>
      <c r="E9" s="13" t="s">
        <v>48</v>
      </c>
      <c r="F9" s="13" t="s">
        <v>48</v>
      </c>
      <c r="G9" s="13" t="s">
        <v>48</v>
      </c>
      <c r="H9" s="13" t="s">
        <v>48</v>
      </c>
    </row>
    <row r="10" spans="1:8" ht="25.2" x14ac:dyDescent="0.3">
      <c r="B10" s="6" t="s">
        <v>459</v>
      </c>
      <c r="C10" s="6" t="s">
        <v>419</v>
      </c>
      <c r="D10" s="9" t="s">
        <v>1579</v>
      </c>
      <c r="E10" s="9" t="s">
        <v>48</v>
      </c>
      <c r="F10" s="9" t="s">
        <v>965</v>
      </c>
      <c r="G10" s="9" t="s">
        <v>48</v>
      </c>
      <c r="H10" s="9" t="s">
        <v>48</v>
      </c>
    </row>
    <row r="11" spans="1:8" ht="25.2" x14ac:dyDescent="0.3">
      <c r="B11" s="12" t="s">
        <v>460</v>
      </c>
      <c r="C11" s="12" t="s">
        <v>450</v>
      </c>
      <c r="D11" s="13" t="s">
        <v>1584</v>
      </c>
      <c r="E11" s="13" t="s">
        <v>77</v>
      </c>
      <c r="F11" s="13" t="s">
        <v>1585</v>
      </c>
      <c r="G11" s="13" t="s">
        <v>77</v>
      </c>
      <c r="H11" s="13" t="s">
        <v>77</v>
      </c>
    </row>
    <row r="12" spans="1:8" ht="25.2" x14ac:dyDescent="0.3">
      <c r="B12" s="6" t="s">
        <v>461</v>
      </c>
      <c r="C12" s="6" t="s">
        <v>452</v>
      </c>
      <c r="D12" s="9" t="s">
        <v>1582</v>
      </c>
      <c r="E12" s="9" t="s">
        <v>68</v>
      </c>
      <c r="F12" s="9" t="s">
        <v>68</v>
      </c>
      <c r="G12" s="9" t="s">
        <v>68</v>
      </c>
      <c r="H12" s="9" t="s">
        <v>68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5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KCHK-AK-KATH'!A1", "Zurück")</f>
        <v>Zurück</v>
      </c>
    </row>
  </sheetData>
  <pageMargins left="0.7" right="0.7" top="0.75" bottom="0.75" header="0.3" footer="0.3"/>
  <pageSetup paperSize="9"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G7"/>
  <sheetViews>
    <sheetView workbookViewId="0"/>
  </sheetViews>
  <sheetFormatPr baseColWidth="10" defaultRowHeight="14.4" x14ac:dyDescent="0.3"/>
  <cols>
    <col min="2" max="2" width="9.6640625" customWidth="1"/>
    <col min="3" max="3" width="50.44140625" customWidth="1"/>
    <col min="4" max="4" width="39.6640625" customWidth="1"/>
    <col min="5" max="5" width="22.6640625" customWidth="1"/>
    <col min="6" max="7" width="20.44140625" customWidth="1"/>
  </cols>
  <sheetData>
    <row r="1" spans="1:7" x14ac:dyDescent="0.3">
      <c r="A1" s="2" t="str">
        <f>HYPERLINK("#'Auswahl Auswertungsmodul'!A1", "Zurück zum Start")</f>
        <v>Zurück zum Start</v>
      </c>
    </row>
    <row r="2" spans="1:7" x14ac:dyDescent="0.3">
      <c r="A2" s="2" t="str">
        <f>HYPERLINK("#'Auswahl WI-HI-A'!A1", "Zurück")</f>
        <v>Zurück</v>
      </c>
    </row>
    <row r="3" spans="1:7" x14ac:dyDescent="0.3">
      <c r="B3" s="7" t="s">
        <v>1250</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670</v>
      </c>
      <c r="C6" s="6" t="s">
        <v>671</v>
      </c>
      <c r="D6" s="9" t="s">
        <v>1247</v>
      </c>
      <c r="E6" s="9" t="s">
        <v>1248</v>
      </c>
      <c r="F6" s="9" t="s">
        <v>1249</v>
      </c>
      <c r="G6" s="9" t="s">
        <v>1249</v>
      </c>
    </row>
    <row r="7" spans="1:7" x14ac:dyDescent="0.3">
      <c r="B7"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5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2-000000000000}">
  <dimension ref="A1:E7"/>
  <sheetViews>
    <sheetView workbookViewId="0"/>
  </sheetViews>
  <sheetFormatPr baseColWidth="10" defaultRowHeight="14.4" x14ac:dyDescent="0.3"/>
  <cols>
    <col min="2" max="2" width="9.6640625" customWidth="1"/>
    <col min="3" max="3" width="41"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KCHK-AK-KATH'!A1", "Zurück")</f>
        <v>Zurück</v>
      </c>
    </row>
    <row r="3" spans="1:5" x14ac:dyDescent="0.3">
      <c r="B3" s="7" t="s">
        <v>2915</v>
      </c>
    </row>
    <row r="4" spans="1:5" x14ac:dyDescent="0.3">
      <c r="B4" s="25" t="s">
        <v>35</v>
      </c>
      <c r="C4" s="25" t="s">
        <v>36</v>
      </c>
      <c r="D4" s="28" t="s">
        <v>1574</v>
      </c>
      <c r="E4" s="16" t="s">
        <v>1575</v>
      </c>
    </row>
    <row r="5" spans="1:5" x14ac:dyDescent="0.3">
      <c r="B5" s="22"/>
      <c r="C5" s="22"/>
      <c r="D5" s="27"/>
      <c r="E5" s="8" t="s">
        <v>2910</v>
      </c>
    </row>
    <row r="6" spans="1:5" x14ac:dyDescent="0.3">
      <c r="B6" s="23" t="s">
        <v>40</v>
      </c>
      <c r="C6" s="23"/>
      <c r="D6" s="29"/>
      <c r="E6" s="29"/>
    </row>
    <row r="7" spans="1:5" ht="25.2" x14ac:dyDescent="0.3">
      <c r="B7" s="6" t="s">
        <v>93</v>
      </c>
      <c r="C7" s="6" t="s">
        <v>42</v>
      </c>
      <c r="D7" s="9" t="s">
        <v>1592</v>
      </c>
      <c r="E7" s="9" t="s">
        <v>95</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5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KCHK-AK-KATH'!A1", "Zurück")</f>
        <v>Zurück</v>
      </c>
    </row>
  </sheetData>
  <pageMargins left="0.7" right="0.7" top="0.75" bottom="0.75" header="0.3" footer="0.3"/>
  <pageSetup paperSize="9" orientation="portrait" horizontalDpi="300" verticalDpi="300"/>
</worksheet>
</file>

<file path=xl/worksheets/sheet5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2-000000000000}">
  <dimension ref="A1:H12"/>
  <sheetViews>
    <sheetView workbookViewId="0"/>
  </sheetViews>
  <sheetFormatPr baseColWidth="10" defaultRowHeight="14.4" x14ac:dyDescent="0.3"/>
  <cols>
    <col min="2" max="2" width="9.6640625" customWidth="1"/>
    <col min="3" max="3" width="59.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KCHK-AK-KATH'!A1", "Zurück")</f>
        <v>Zurück</v>
      </c>
    </row>
    <row r="3" spans="1:8" x14ac:dyDescent="0.3">
      <c r="B3" s="7" t="s">
        <v>3015</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454</v>
      </c>
      <c r="C6" s="6" t="s">
        <v>443</v>
      </c>
      <c r="D6" s="9" t="s">
        <v>1582</v>
      </c>
      <c r="E6" s="9" t="s">
        <v>68</v>
      </c>
      <c r="F6" s="9" t="s">
        <v>68</v>
      </c>
      <c r="G6" s="9" t="s">
        <v>68</v>
      </c>
      <c r="H6" s="9" t="s">
        <v>68</v>
      </c>
    </row>
    <row r="7" spans="1:8" ht="25.2" x14ac:dyDescent="0.3">
      <c r="B7" s="12" t="s">
        <v>455</v>
      </c>
      <c r="C7" s="12" t="s">
        <v>456</v>
      </c>
      <c r="D7" s="13" t="s">
        <v>1579</v>
      </c>
      <c r="E7" s="13" t="s">
        <v>48</v>
      </c>
      <c r="F7" s="13" t="s">
        <v>48</v>
      </c>
      <c r="G7" s="13" t="s">
        <v>48</v>
      </c>
      <c r="H7" s="13" t="s">
        <v>48</v>
      </c>
    </row>
    <row r="8" spans="1:8" ht="25.2" x14ac:dyDescent="0.3">
      <c r="B8" s="6" t="s">
        <v>457</v>
      </c>
      <c r="C8" s="6" t="s">
        <v>445</v>
      </c>
      <c r="D8" s="9" t="s">
        <v>1579</v>
      </c>
      <c r="E8" s="9" t="s">
        <v>48</v>
      </c>
      <c r="F8" s="9" t="s">
        <v>48</v>
      </c>
      <c r="G8" s="9" t="s">
        <v>48</v>
      </c>
      <c r="H8" s="9" t="s">
        <v>48</v>
      </c>
    </row>
    <row r="9" spans="1:8" ht="25.2" x14ac:dyDescent="0.3">
      <c r="B9" s="12" t="s">
        <v>458</v>
      </c>
      <c r="C9" s="12" t="s">
        <v>447</v>
      </c>
      <c r="D9" s="13" t="s">
        <v>1579</v>
      </c>
      <c r="E9" s="13" t="s">
        <v>48</v>
      </c>
      <c r="F9" s="13" t="s">
        <v>48</v>
      </c>
      <c r="G9" s="13" t="s">
        <v>48</v>
      </c>
      <c r="H9" s="13" t="s">
        <v>48</v>
      </c>
    </row>
    <row r="10" spans="1:8" ht="25.2" x14ac:dyDescent="0.3">
      <c r="B10" s="6" t="s">
        <v>459</v>
      </c>
      <c r="C10" s="6" t="s">
        <v>419</v>
      </c>
      <c r="D10" s="9" t="s">
        <v>1579</v>
      </c>
      <c r="E10" s="9" t="s">
        <v>48</v>
      </c>
      <c r="F10" s="9" t="s">
        <v>48</v>
      </c>
      <c r="G10" s="9" t="s">
        <v>48</v>
      </c>
      <c r="H10" s="9" t="s">
        <v>48</v>
      </c>
    </row>
    <row r="11" spans="1:8" ht="25.2" x14ac:dyDescent="0.3">
      <c r="B11" s="12" t="s">
        <v>460</v>
      </c>
      <c r="C11" s="12" t="s">
        <v>450</v>
      </c>
      <c r="D11" s="13" t="s">
        <v>1584</v>
      </c>
      <c r="E11" s="13" t="s">
        <v>77</v>
      </c>
      <c r="F11" s="13" t="s">
        <v>77</v>
      </c>
      <c r="G11" s="13" t="s">
        <v>77</v>
      </c>
      <c r="H11" s="13" t="s">
        <v>77</v>
      </c>
    </row>
    <row r="12" spans="1:8" ht="25.2" x14ac:dyDescent="0.3">
      <c r="B12" s="6" t="s">
        <v>461</v>
      </c>
      <c r="C12" s="6" t="s">
        <v>452</v>
      </c>
      <c r="D12" s="9" t="s">
        <v>1582</v>
      </c>
      <c r="E12" s="9" t="s">
        <v>68</v>
      </c>
      <c r="F12" s="9" t="s">
        <v>68</v>
      </c>
      <c r="G12" s="9" t="s">
        <v>68</v>
      </c>
      <c r="H12" s="9" t="s">
        <v>68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5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KCHK-AK-KATH'!A1", "Zurück")</f>
        <v>Zurück</v>
      </c>
    </row>
  </sheetData>
  <pageMargins left="0.7" right="0.7" top="0.75" bottom="0.75" header="0.3" footer="0.3"/>
  <pageSetup paperSize="9" orientation="portrait" horizontalDpi="300" verticalDpi="300"/>
</worksheet>
</file>

<file path=xl/worksheets/sheet5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2-000000000000}">
  <dimension ref="A1:G12"/>
  <sheetViews>
    <sheetView workbookViewId="0"/>
  </sheetViews>
  <sheetFormatPr baseColWidth="10" defaultRowHeight="14.4" x14ac:dyDescent="0.3"/>
  <cols>
    <col min="2" max="2" width="9.6640625" customWidth="1"/>
    <col min="3" max="3" width="59.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KCHK-AK-KATH'!A1", "Zurück")</f>
        <v>Zurück</v>
      </c>
    </row>
    <row r="3" spans="1:7" x14ac:dyDescent="0.3">
      <c r="B3" s="7" t="s">
        <v>3329</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454</v>
      </c>
      <c r="C6" s="6" t="s">
        <v>443</v>
      </c>
      <c r="D6" s="9" t="s">
        <v>87</v>
      </c>
      <c r="E6" s="9" t="s">
        <v>48</v>
      </c>
      <c r="F6" s="9" t="s">
        <v>87</v>
      </c>
      <c r="G6" s="9" t="s">
        <v>48</v>
      </c>
    </row>
    <row r="7" spans="1:7" ht="25.2" x14ac:dyDescent="0.3">
      <c r="B7" s="12" t="s">
        <v>455</v>
      </c>
      <c r="C7" s="12" t="s">
        <v>456</v>
      </c>
      <c r="D7" s="13" t="s">
        <v>83</v>
      </c>
      <c r="E7" s="13" t="s">
        <v>83</v>
      </c>
      <c r="F7" s="13" t="s">
        <v>83</v>
      </c>
      <c r="G7" s="13" t="s">
        <v>83</v>
      </c>
    </row>
    <row r="8" spans="1:7" ht="25.2" x14ac:dyDescent="0.3">
      <c r="B8" s="6" t="s">
        <v>457</v>
      </c>
      <c r="C8" s="6" t="s">
        <v>445</v>
      </c>
      <c r="D8" s="9" t="s">
        <v>51</v>
      </c>
      <c r="E8" s="9" t="s">
        <v>48</v>
      </c>
      <c r="F8" s="9" t="s">
        <v>51</v>
      </c>
      <c r="G8" s="9" t="s">
        <v>48</v>
      </c>
    </row>
    <row r="9" spans="1:7" ht="25.2" x14ac:dyDescent="0.3">
      <c r="B9" s="12" t="s">
        <v>458</v>
      </c>
      <c r="C9" s="12" t="s">
        <v>447</v>
      </c>
      <c r="D9" s="13" t="s">
        <v>51</v>
      </c>
      <c r="E9" s="13" t="s">
        <v>51</v>
      </c>
      <c r="F9" s="13" t="s">
        <v>51</v>
      </c>
      <c r="G9" s="13" t="s">
        <v>51</v>
      </c>
    </row>
    <row r="10" spans="1:7" ht="25.2" x14ac:dyDescent="0.3">
      <c r="B10" s="6" t="s">
        <v>459</v>
      </c>
      <c r="C10" s="6" t="s">
        <v>419</v>
      </c>
      <c r="D10" s="9" t="s">
        <v>211</v>
      </c>
      <c r="E10" s="9" t="s">
        <v>87</v>
      </c>
      <c r="F10" s="9" t="s">
        <v>211</v>
      </c>
      <c r="G10" s="9" t="s">
        <v>87</v>
      </c>
    </row>
    <row r="11" spans="1:7" ht="25.2" x14ac:dyDescent="0.3">
      <c r="B11" s="12" t="s">
        <v>460</v>
      </c>
      <c r="C11" s="12" t="s">
        <v>450</v>
      </c>
      <c r="D11" s="13" t="s">
        <v>211</v>
      </c>
      <c r="E11" s="13" t="s">
        <v>211</v>
      </c>
      <c r="F11" s="13" t="s">
        <v>211</v>
      </c>
      <c r="G11" s="13" t="s">
        <v>211</v>
      </c>
    </row>
    <row r="12" spans="1:7" ht="25.2" x14ac:dyDescent="0.3">
      <c r="B12" s="6" t="s">
        <v>461</v>
      </c>
      <c r="C12" s="6" t="s">
        <v>452</v>
      </c>
      <c r="D12" s="9" t="s">
        <v>51</v>
      </c>
      <c r="E12" s="9" t="s">
        <v>51</v>
      </c>
      <c r="F12" s="9" t="s">
        <v>51</v>
      </c>
      <c r="G12" s="9" t="s">
        <v>51</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5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2-000000000000}">
  <dimension ref="A1:G7"/>
  <sheetViews>
    <sheetView workbookViewId="0"/>
  </sheetViews>
  <sheetFormatPr baseColWidth="10" defaultRowHeight="14.4" x14ac:dyDescent="0.3"/>
  <cols>
    <col min="2" max="2" width="9.6640625" customWidth="1"/>
    <col min="3" max="3" width="41"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KCHK-AK-KATH'!A1", "Zurück")</f>
        <v>Zurück</v>
      </c>
    </row>
    <row r="3" spans="1:7" x14ac:dyDescent="0.3">
      <c r="B3" s="7" t="s">
        <v>3295</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40</v>
      </c>
      <c r="C6" s="23"/>
      <c r="D6" s="29"/>
      <c r="E6" s="29"/>
      <c r="F6" s="29"/>
      <c r="G6" s="29"/>
    </row>
    <row r="7" spans="1:7" ht="25.2" x14ac:dyDescent="0.3">
      <c r="B7" s="6" t="s">
        <v>93</v>
      </c>
      <c r="C7" s="6" t="s">
        <v>42</v>
      </c>
      <c r="D7" s="9" t="s">
        <v>44</v>
      </c>
      <c r="E7" s="9" t="s">
        <v>87</v>
      </c>
      <c r="F7" s="9" t="s">
        <v>44</v>
      </c>
      <c r="G7" s="9" t="s">
        <v>87</v>
      </c>
    </row>
  </sheetData>
  <mergeCells count="5">
    <mergeCell ref="B4:B5"/>
    <mergeCell ref="C4:C5"/>
    <mergeCell ref="D4:E4"/>
    <mergeCell ref="F4:G4"/>
    <mergeCell ref="B6:G6"/>
  </mergeCells>
  <pageMargins left="0.7" right="0.7" top="0.75" bottom="0.75" header="0.3" footer="0.3"/>
  <pageSetup paperSize="9" orientation="portrait" horizontalDpi="300" verticalDpi="300"/>
</worksheet>
</file>

<file path=xl/worksheets/sheet5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KCHK-AK-KATH'!A1", "Zurück")</f>
        <v>Zurück</v>
      </c>
    </row>
  </sheetData>
  <pageMargins left="0.7" right="0.7" top="0.75" bottom="0.75" header="0.3" footer="0.3"/>
  <pageSetup paperSize="9" orientation="portrait" horizontalDpi="300" verticalDpi="300"/>
</worksheet>
</file>

<file path=xl/worksheets/sheet5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KCHK-AK-KATH'!A1", "Zurück")</f>
        <v>Zurück</v>
      </c>
    </row>
  </sheetData>
  <pageMargins left="0.7" right="0.7" top="0.75" bottom="0.75" header="0.3" footer="0.3"/>
  <pageSetup paperSize="9" orientation="portrait" horizontalDpi="300" verticalDpi="300"/>
</worksheet>
</file>

<file path=xl/worksheets/sheet5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2-000000000000}">
  <dimension ref="A1:K20"/>
  <sheetViews>
    <sheetView workbookViewId="0"/>
  </sheetViews>
  <sheetFormatPr baseColWidth="10" defaultRowHeight="14.4" x14ac:dyDescent="0.3"/>
  <cols>
    <col min="2" max="2" width="9.6640625" customWidth="1"/>
    <col min="3" max="3" width="51.3320312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KCHK-AK-KATH'!A1", "Zurück")</f>
        <v>Zurück</v>
      </c>
    </row>
    <row r="3" spans="1:11" x14ac:dyDescent="0.3">
      <c r="B3" s="7" t="s">
        <v>4487</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454</v>
      </c>
      <c r="C6" s="6" t="s">
        <v>443</v>
      </c>
      <c r="D6" s="6" t="s">
        <v>1621</v>
      </c>
      <c r="E6" s="9" t="s">
        <v>1580</v>
      </c>
      <c r="F6" s="9" t="s">
        <v>1580</v>
      </c>
      <c r="G6" s="9" t="s">
        <v>1580</v>
      </c>
      <c r="H6" s="9" t="s">
        <v>1580</v>
      </c>
      <c r="I6" s="9" t="s">
        <v>1580</v>
      </c>
      <c r="J6" s="9" t="s">
        <v>1580</v>
      </c>
      <c r="K6" s="9" t="s">
        <v>1580</v>
      </c>
    </row>
    <row r="7" spans="1:11" x14ac:dyDescent="0.3">
      <c r="B7" s="6" t="s">
        <v>454</v>
      </c>
      <c r="C7" s="6" t="s">
        <v>443</v>
      </c>
      <c r="D7" s="6" t="s">
        <v>4452</v>
      </c>
      <c r="E7" s="9" t="s">
        <v>1580</v>
      </c>
      <c r="F7" s="9" t="s">
        <v>1580</v>
      </c>
      <c r="G7" s="9" t="s">
        <v>1580</v>
      </c>
      <c r="H7" s="9" t="s">
        <v>1580</v>
      </c>
      <c r="I7" s="9" t="s">
        <v>1580</v>
      </c>
      <c r="J7" s="9" t="s">
        <v>1580</v>
      </c>
      <c r="K7" s="9" t="s">
        <v>1580</v>
      </c>
    </row>
    <row r="8" spans="1:11" x14ac:dyDescent="0.3">
      <c r="B8" s="6" t="s">
        <v>455</v>
      </c>
      <c r="C8" s="6" t="s">
        <v>456</v>
      </c>
      <c r="D8" s="6" t="s">
        <v>1621</v>
      </c>
      <c r="E8" s="9" t="s">
        <v>1580</v>
      </c>
      <c r="F8" s="9" t="s">
        <v>1580</v>
      </c>
      <c r="G8" s="9" t="s">
        <v>1580</v>
      </c>
      <c r="H8" s="9" t="s">
        <v>1580</v>
      </c>
      <c r="I8" s="9" t="s">
        <v>1580</v>
      </c>
      <c r="J8" s="9" t="s">
        <v>1580</v>
      </c>
      <c r="K8" s="9" t="s">
        <v>1580</v>
      </c>
    </row>
    <row r="9" spans="1:11" x14ac:dyDescent="0.3">
      <c r="B9" s="6" t="s">
        <v>455</v>
      </c>
      <c r="C9" s="6" t="s">
        <v>456</v>
      </c>
      <c r="D9" s="6" t="s">
        <v>4452</v>
      </c>
      <c r="E9" s="9" t="s">
        <v>1580</v>
      </c>
      <c r="F9" s="9" t="s">
        <v>1580</v>
      </c>
      <c r="G9" s="9" t="s">
        <v>1580</v>
      </c>
      <c r="H9" s="9" t="s">
        <v>1580</v>
      </c>
      <c r="I9" s="9" t="s">
        <v>1580</v>
      </c>
      <c r="J9" s="9" t="s">
        <v>1580</v>
      </c>
      <c r="K9" s="9" t="s">
        <v>1580</v>
      </c>
    </row>
    <row r="10" spans="1:11" x14ac:dyDescent="0.3">
      <c r="B10" s="6" t="s">
        <v>457</v>
      </c>
      <c r="C10" s="6" t="s">
        <v>445</v>
      </c>
      <c r="D10" s="6" t="s">
        <v>1621</v>
      </c>
      <c r="E10" s="9" t="s">
        <v>1580</v>
      </c>
      <c r="F10" s="9" t="s">
        <v>1580</v>
      </c>
      <c r="G10" s="9" t="s">
        <v>1580</v>
      </c>
      <c r="H10" s="9" t="s">
        <v>1580</v>
      </c>
      <c r="I10" s="9" t="s">
        <v>1580</v>
      </c>
      <c r="J10" s="9" t="s">
        <v>1580</v>
      </c>
      <c r="K10" s="9" t="s">
        <v>1580</v>
      </c>
    </row>
    <row r="11" spans="1:11" x14ac:dyDescent="0.3">
      <c r="B11" s="6" t="s">
        <v>457</v>
      </c>
      <c r="C11" s="6" t="s">
        <v>445</v>
      </c>
      <c r="D11" s="6" t="s">
        <v>4452</v>
      </c>
      <c r="E11" s="9" t="s">
        <v>1580</v>
      </c>
      <c r="F11" s="9" t="s">
        <v>1580</v>
      </c>
      <c r="G11" s="9" t="s">
        <v>1580</v>
      </c>
      <c r="H11" s="9" t="s">
        <v>1580</v>
      </c>
      <c r="I11" s="9" t="s">
        <v>1580</v>
      </c>
      <c r="J11" s="9" t="s">
        <v>1580</v>
      </c>
      <c r="K11" s="9" t="s">
        <v>1580</v>
      </c>
    </row>
    <row r="12" spans="1:11" x14ac:dyDescent="0.3">
      <c r="B12" s="6" t="s">
        <v>458</v>
      </c>
      <c r="C12" s="6" t="s">
        <v>447</v>
      </c>
      <c r="D12" s="6" t="s">
        <v>1621</v>
      </c>
      <c r="E12" s="9" t="s">
        <v>1580</v>
      </c>
      <c r="F12" s="9" t="s">
        <v>1580</v>
      </c>
      <c r="G12" s="9" t="s">
        <v>1580</v>
      </c>
      <c r="H12" s="9" t="s">
        <v>1580</v>
      </c>
      <c r="I12" s="9" t="s">
        <v>1580</v>
      </c>
      <c r="J12" s="9" t="s">
        <v>1580</v>
      </c>
      <c r="K12" s="9" t="s">
        <v>1580</v>
      </c>
    </row>
    <row r="13" spans="1:11" x14ac:dyDescent="0.3">
      <c r="B13" s="6" t="s">
        <v>458</v>
      </c>
      <c r="C13" s="6" t="s">
        <v>447</v>
      </c>
      <c r="D13" s="6" t="s">
        <v>4452</v>
      </c>
      <c r="E13" s="9" t="s">
        <v>1580</v>
      </c>
      <c r="F13" s="9" t="s">
        <v>1580</v>
      </c>
      <c r="G13" s="9" t="s">
        <v>1580</v>
      </c>
      <c r="H13" s="9" t="s">
        <v>1580</v>
      </c>
      <c r="I13" s="9" t="s">
        <v>1580</v>
      </c>
      <c r="J13" s="9" t="s">
        <v>1580</v>
      </c>
      <c r="K13" s="9" t="s">
        <v>1580</v>
      </c>
    </row>
    <row r="14" spans="1:11" x14ac:dyDescent="0.3">
      <c r="B14" s="6" t="s">
        <v>459</v>
      </c>
      <c r="C14" s="6" t="s">
        <v>419</v>
      </c>
      <c r="D14" s="6" t="s">
        <v>1621</v>
      </c>
      <c r="E14" s="9" t="s">
        <v>1580</v>
      </c>
      <c r="F14" s="9" t="s">
        <v>1580</v>
      </c>
      <c r="G14" s="9" t="s">
        <v>1580</v>
      </c>
      <c r="H14" s="9" t="s">
        <v>1580</v>
      </c>
      <c r="I14" s="9" t="s">
        <v>1580</v>
      </c>
      <c r="J14" s="9" t="s">
        <v>1580</v>
      </c>
      <c r="K14" s="9" t="s">
        <v>1580</v>
      </c>
    </row>
    <row r="15" spans="1:11" x14ac:dyDescent="0.3">
      <c r="B15" s="6" t="s">
        <v>459</v>
      </c>
      <c r="C15" s="6" t="s">
        <v>419</v>
      </c>
      <c r="D15" s="6" t="s">
        <v>4452</v>
      </c>
      <c r="E15" s="9" t="s">
        <v>1580</v>
      </c>
      <c r="F15" s="9" t="s">
        <v>1580</v>
      </c>
      <c r="G15" s="9" t="s">
        <v>1580</v>
      </c>
      <c r="H15" s="9" t="s">
        <v>1580</v>
      </c>
      <c r="I15" s="9" t="s">
        <v>1580</v>
      </c>
      <c r="J15" s="9" t="s">
        <v>1580</v>
      </c>
      <c r="K15" s="9" t="s">
        <v>1580</v>
      </c>
    </row>
    <row r="16" spans="1:11" x14ac:dyDescent="0.3">
      <c r="B16" s="6" t="s">
        <v>460</v>
      </c>
      <c r="C16" s="6" t="s">
        <v>450</v>
      </c>
      <c r="D16" s="6" t="s">
        <v>1621</v>
      </c>
      <c r="E16" s="9" t="s">
        <v>1580</v>
      </c>
      <c r="F16" s="9" t="s">
        <v>1580</v>
      </c>
      <c r="G16" s="9" t="s">
        <v>1580</v>
      </c>
      <c r="H16" s="9" t="s">
        <v>1580</v>
      </c>
      <c r="I16" s="9" t="s">
        <v>1580</v>
      </c>
      <c r="J16" s="9" t="s">
        <v>1580</v>
      </c>
      <c r="K16" s="9" t="s">
        <v>1580</v>
      </c>
    </row>
    <row r="17" spans="2:11" x14ac:dyDescent="0.3">
      <c r="B17" s="6" t="s">
        <v>460</v>
      </c>
      <c r="C17" s="6" t="s">
        <v>450</v>
      </c>
      <c r="D17" s="6" t="s">
        <v>4452</v>
      </c>
      <c r="E17" s="9" t="s">
        <v>1580</v>
      </c>
      <c r="F17" s="9" t="s">
        <v>1580</v>
      </c>
      <c r="G17" s="9" t="s">
        <v>1580</v>
      </c>
      <c r="H17" s="9" t="s">
        <v>1580</v>
      </c>
      <c r="I17" s="9" t="s">
        <v>1580</v>
      </c>
      <c r="J17" s="9" t="s">
        <v>1580</v>
      </c>
      <c r="K17" s="9" t="s">
        <v>1580</v>
      </c>
    </row>
    <row r="18" spans="2:11" x14ac:dyDescent="0.3">
      <c r="B18" s="6" t="s">
        <v>461</v>
      </c>
      <c r="C18" s="6" t="s">
        <v>452</v>
      </c>
      <c r="D18" s="6" t="s">
        <v>1621</v>
      </c>
      <c r="E18" s="9" t="s">
        <v>1580</v>
      </c>
      <c r="F18" s="9" t="s">
        <v>1580</v>
      </c>
      <c r="G18" s="9" t="s">
        <v>1580</v>
      </c>
      <c r="H18" s="9" t="s">
        <v>1580</v>
      </c>
      <c r="I18" s="9" t="s">
        <v>1580</v>
      </c>
      <c r="J18" s="9" t="s">
        <v>1580</v>
      </c>
      <c r="K18" s="9" t="s">
        <v>1580</v>
      </c>
    </row>
    <row r="19" spans="2:11" x14ac:dyDescent="0.3">
      <c r="B19" s="6" t="s">
        <v>461</v>
      </c>
      <c r="C19" s="6" t="s">
        <v>452</v>
      </c>
      <c r="D19" s="6" t="s">
        <v>4452</v>
      </c>
      <c r="E19" s="9" t="s">
        <v>1580</v>
      </c>
      <c r="F19" s="9" t="s">
        <v>1580</v>
      </c>
      <c r="G19" s="9" t="s">
        <v>1580</v>
      </c>
      <c r="H19" s="9" t="s">
        <v>1580</v>
      </c>
      <c r="I19" s="9" t="s">
        <v>1580</v>
      </c>
      <c r="J19" s="9" t="s">
        <v>1580</v>
      </c>
      <c r="K19" s="9" t="s">
        <v>1580</v>
      </c>
    </row>
    <row r="20" spans="2:11" x14ac:dyDescent="0.3">
      <c r="B20"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5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2-000000000000}">
  <dimension ref="A1:K9"/>
  <sheetViews>
    <sheetView workbookViewId="0"/>
  </sheetViews>
  <sheetFormatPr baseColWidth="10" defaultRowHeight="14.4" x14ac:dyDescent="0.3"/>
  <cols>
    <col min="2" max="2" width="9.6640625" customWidth="1"/>
    <col min="3" max="3" width="41"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KCHK-AK-KATH'!A1", "Zurück")</f>
        <v>Zurück</v>
      </c>
    </row>
    <row r="3" spans="1:11" x14ac:dyDescent="0.3">
      <c r="B3" s="7" t="s">
        <v>4457</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40</v>
      </c>
      <c r="C6" s="23"/>
      <c r="D6" s="23"/>
      <c r="E6" s="29"/>
      <c r="F6" s="29"/>
      <c r="G6" s="29"/>
      <c r="H6" s="29"/>
      <c r="I6" s="29"/>
      <c r="J6" s="29"/>
      <c r="K6" s="29"/>
    </row>
    <row r="7" spans="1:11" x14ac:dyDescent="0.3">
      <c r="B7" s="6" t="s">
        <v>93</v>
      </c>
      <c r="C7" s="6" t="s">
        <v>42</v>
      </c>
      <c r="D7" s="6" t="s">
        <v>1621</v>
      </c>
      <c r="E7" s="9" t="s">
        <v>1580</v>
      </c>
      <c r="F7" s="9" t="s">
        <v>1580</v>
      </c>
      <c r="G7" s="9" t="s">
        <v>1580</v>
      </c>
      <c r="H7" s="9" t="s">
        <v>1580</v>
      </c>
      <c r="I7" s="9" t="s">
        <v>1580</v>
      </c>
      <c r="J7" s="9" t="s">
        <v>1580</v>
      </c>
      <c r="K7" s="9" t="s">
        <v>1580</v>
      </c>
    </row>
    <row r="8" spans="1:11" x14ac:dyDescent="0.3">
      <c r="B8" s="6" t="s">
        <v>93</v>
      </c>
      <c r="C8" s="6" t="s">
        <v>42</v>
      </c>
      <c r="D8" s="6" t="s">
        <v>4452</v>
      </c>
      <c r="E8" s="9" t="s">
        <v>1580</v>
      </c>
      <c r="F8" s="9" t="s">
        <v>1580</v>
      </c>
      <c r="G8" s="9" t="s">
        <v>1580</v>
      </c>
      <c r="H8" s="9" t="s">
        <v>1580</v>
      </c>
      <c r="I8" s="9" t="s">
        <v>1580</v>
      </c>
      <c r="J8" s="9" t="s">
        <v>1580</v>
      </c>
      <c r="K8" s="9" t="s">
        <v>1580</v>
      </c>
    </row>
    <row r="9" spans="1:11" x14ac:dyDescent="0.3">
      <c r="B9" s="17" t="s">
        <v>968</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D5"/>
  <sheetViews>
    <sheetView workbookViewId="0"/>
  </sheetViews>
  <sheetFormatPr baseColWidth="10" defaultRowHeight="14.4" x14ac:dyDescent="0.3"/>
  <cols>
    <col min="2" max="2" width="9.6640625" customWidth="1"/>
    <col min="3" max="3" width="50.44140625" customWidth="1"/>
    <col min="4" max="4" width="250.6640625" customWidth="1"/>
  </cols>
  <sheetData>
    <row r="1" spans="1:4" x14ac:dyDescent="0.3">
      <c r="A1" s="2" t="str">
        <f>HYPERLINK("#'Auswahl Auswertungsmodul'!A1", "Zurück zum Start")</f>
        <v>Zurück zum Start</v>
      </c>
    </row>
    <row r="2" spans="1:4" x14ac:dyDescent="0.3">
      <c r="A2" s="2" t="str">
        <f>HYPERLINK("#'Auswahl WI-HI-A'!A1", "Zurück")</f>
        <v>Zurück</v>
      </c>
    </row>
    <row r="3" spans="1:4" x14ac:dyDescent="0.3">
      <c r="B3" s="7" t="s">
        <v>1479</v>
      </c>
    </row>
    <row r="4" spans="1:4" x14ac:dyDescent="0.3">
      <c r="B4" s="3" t="s">
        <v>35</v>
      </c>
      <c r="C4" s="4" t="s">
        <v>394</v>
      </c>
      <c r="D4" s="4" t="s">
        <v>1101</v>
      </c>
    </row>
    <row r="5" spans="1:4" ht="226.8" x14ac:dyDescent="0.3">
      <c r="B5" s="5" t="s">
        <v>670</v>
      </c>
      <c r="C5" s="6" t="s">
        <v>671</v>
      </c>
      <c r="D5" s="6" t="s">
        <v>1478</v>
      </c>
    </row>
  </sheetData>
  <pageMargins left="0.7" right="0.7" top="0.75" bottom="0.75" header="0.3" footer="0.3"/>
  <pageSetup paperSize="9" orientation="portrait" horizontalDpi="300" verticalDpi="300"/>
</worksheet>
</file>

<file path=xl/worksheets/sheet5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KCHK-AK-KATH'!A1", "Zurück")</f>
        <v>Zurück</v>
      </c>
    </row>
  </sheetData>
  <pageMargins left="0.7" right="0.7" top="0.75" bottom="0.75" header="0.3" footer="0.3"/>
  <pageSetup paperSize="9" orientation="portrait" horizontalDpi="300" verticalDpi="300"/>
</worksheet>
</file>

<file path=xl/worksheets/sheet5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2-000000000000}">
  <dimension ref="A1:C39"/>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HYPERLINK("#'KCHK-AK-CHIR - K3_1_QI'!A1", "Qualitätsindikatoren: Übersicht über Auffälligkeiten und Qualitätssicherungsmaßnahmen gem. § 17 DeQS-RL")</f>
        <v>Qualitätsindikatoren: Übersicht über Auffälligkeiten und Qualitätssicherungsmaßnahmen gem. § 17 DeQS-RL</v>
      </c>
      <c r="C6" s="2" t="str">
        <f>HYPERLINK("#'KCHK-AK-CHIR - K3_1_QI'!A1", "K3_1_QI")</f>
        <v>K3_1_QI</v>
      </c>
    </row>
    <row r="7" spans="1:3" x14ac:dyDescent="0.3">
      <c r="B7" s="2" t="str">
        <f>HYPERLINK("#'KCHK-AK-CHIR - K3_1_AK'!A1", "Auffälligkeitskriterien: Übersicht über Auffälligkeiten und Qualitätssicherungsmaßnahmen gem. § 17 DeQS-RL")</f>
        <v>Auffälligkeitskriterien: Übersicht über Auffälligkeiten und Qualitätssicherungsmaßnahmen gem. § 17 DeQS-RL</v>
      </c>
      <c r="C7" s="2" t="str">
        <f>HYPERLINK("#'KCHK-AK-CHIR - K3_1_AK'!A1", "K3_1_AK")</f>
        <v>K3_1_AK</v>
      </c>
    </row>
    <row r="8" spans="1:3" x14ac:dyDescent="0.3">
      <c r="B8" s="2" t="str">
        <f>HYPERLINK("#'KCHK-AK-CHIR - K3_2_QI'!A1", "Qualitätsindikatoren: Auffälligkeiten und Bewertungen nach Abschluss des Stellungnahmeverfahrens (AJ 2024)")</f>
        <v>Qualitätsindikatoren: Auffälligkeiten und Bewertungen nach Abschluss des Stellungnahmeverfahrens (AJ 2024)</v>
      </c>
      <c r="C8" s="2" t="str">
        <f>HYPERLINK("#'KCHK-AK-CHIR - K3_2_QI'!A1", "K3_2_QI")</f>
        <v>K3_2_QI</v>
      </c>
    </row>
    <row r="9" spans="1:3" x14ac:dyDescent="0.3">
      <c r="B9" s="2" t="str">
        <f>HYPERLINK("#'KCHK-AK-CHIR - K3_2_AK'!A1", "Auffälligkeitskriterien: Auffälligkeiten und Bewertungen nach Abschluss des Stellungnahmeverfahrens (AJ 2024)")</f>
        <v>Auffälligkeitskriterien: Auffälligkeiten und Bewertungen nach Abschluss des Stellungnahmeverfahrens (AJ 2024)</v>
      </c>
      <c r="C9" s="2" t="str">
        <f>HYPERLINK("#'KCHK-AK-CHIR - K3_2_AK'!A1", "K3_2_AK")</f>
        <v>K3_2_AK</v>
      </c>
    </row>
    <row r="10" spans="1:3" x14ac:dyDescent="0.3">
      <c r="B10" s="2" t="str">
        <f>HYPERLINK("#'KCHK-AK-CHIR - K3_3_QI'!A1", "Qualitätsindikatoren: Wiederholte Auffälligkeiten (AJ 2024 und Vorjahre)")</f>
        <v>Qualitätsindikatoren: Wiederholte Auffälligkeiten (AJ 2024 und Vorjahre)</v>
      </c>
      <c r="C10" s="2" t="str">
        <f>HYPERLINK("#'KCHK-AK-CHIR - K3_3_QI'!A1", "K3_3_QI")</f>
        <v>K3_3_QI</v>
      </c>
    </row>
    <row r="11" spans="1:3" x14ac:dyDescent="0.3">
      <c r="B11" s="2" t="str">
        <f>HYPERLINK("#'KCHK-AK-CHIR - K3_3_AK'!A1", "Auffälligkeitskriterien: Wiederholte Auffälligkeiten (AJ 2024 und Vorjahre)")</f>
        <v>Auffälligkeitskriterien: Wiederholte Auffälligkeiten (AJ 2024 und Vorjahre)</v>
      </c>
      <c r="C11" s="2" t="str">
        <f>HYPERLINK("#'KCHK-AK-CHIR - K3_3_AK'!A1", "K3_3_AK")</f>
        <v>K3_3_AK</v>
      </c>
    </row>
    <row r="12" spans="1:3" x14ac:dyDescent="0.3">
      <c r="B12" s="2" t="str">
        <f>HYPERLINK("#'KCHK-AK-CHIR - K3_4_QI'!A1", "Qualitätsindikatoren: Mehrfache Auffälligkeiten bei Leistungserbringern (AJ 2024)")</f>
        <v>Qualitätsindikatoren: Mehrfache Auffälligkeiten bei Leistungserbringern (AJ 2024)</v>
      </c>
      <c r="C12" s="2" t="str">
        <f>HYPERLINK("#'KCHK-AK-CHIR - K3_4_QI'!A1", "K3_4_QI")</f>
        <v>K3_4_QI</v>
      </c>
    </row>
    <row r="13" spans="1:3" x14ac:dyDescent="0.3">
      <c r="B13" s="2" t="str">
        <f>HYPERLINK("#'KCHK-AK-CHIR - K3_4_AK'!A1", "Auffälligkeitskriterien: Mehrfache Auffälligkeiten bei Leistungserbringern (AJ 2024)")</f>
        <v>Auffälligkeitskriterien: Mehrfache Auffälligkeiten bei Leistungserbringern (AJ 2024)</v>
      </c>
      <c r="C13" s="2" t="str">
        <f>HYPERLINK("#'KCHK-AK-CHIR - K3_4_AK'!A1", "K3_4_AK")</f>
        <v>K3_4_AK</v>
      </c>
    </row>
    <row r="14" spans="1:3" x14ac:dyDescent="0.3">
      <c r="B14" s="2" t="str">
        <f>HYPERLINK("#'KCHK-AK-CHIR - K3_5_QI'!A1", "Auffälligkeiten und Stellungnahmeverfahren nach Fallzahl pro Qualitätsindikator (AJ 2024)")</f>
        <v>Auffälligkeiten und Stellungnahmeverfahren nach Fallzahl pro Qualitätsindikator (AJ 2024)</v>
      </c>
      <c r="C14" s="2" t="str">
        <f>HYPERLINK("#'KCHK-AK-CHIR - K3_5_QI'!A1", "K3_5_QI")</f>
        <v>K3_5_QI</v>
      </c>
    </row>
    <row r="15" spans="1:3" x14ac:dyDescent="0.3">
      <c r="B15" s="2" t="str">
        <f>HYPERLINK("#'KCHK-AK-CHIR - A_1_QI'!A1", "Qualitätsindikatoren: Art der Auffälligkeit (AJ 2024)")</f>
        <v>Qualitätsindikatoren: Art der Auffälligkeit (AJ 2024)</v>
      </c>
      <c r="C15" s="2" t="str">
        <f>HYPERLINK("#'KCHK-AK-CHIR - A_1_QI'!A1", "A_1_QI")</f>
        <v>A_1_QI</v>
      </c>
    </row>
    <row r="16" spans="1:3" x14ac:dyDescent="0.3">
      <c r="B16" s="2" t="str">
        <f>HYPERLINK("#'KCHK-AK-CHIR - A_1_AK'!A1", "Auffälligkeitskriterien: Art der Auffälligkeit (AJ 2024)")</f>
        <v>Auffälligkeitskriterien: Art der Auffälligkeit (AJ 2024)</v>
      </c>
      <c r="C16" s="2" t="str">
        <f>HYPERLINK("#'KCHK-AK-CHIR - A_1_AK'!A1", "A_1_AK")</f>
        <v>A_1_AK</v>
      </c>
    </row>
    <row r="17" spans="2:3" x14ac:dyDescent="0.3">
      <c r="B17" s="2" t="str">
        <f>HYPERLINK("#'KCHK-AK-CHIR - A_2_QI_a'!A1", "Qualitätsindikatoren: Stellungnahmeverfahren (AJ 2024)")</f>
        <v>Qualitätsindikatoren: Stellungnahmeverfahren (AJ 2024)</v>
      </c>
      <c r="C17" s="2" t="str">
        <f>HYPERLINK("#'KCHK-AK-CHIR - A_2_QI_a'!A1", "A_2_QI_a")</f>
        <v>A_2_QI_a</v>
      </c>
    </row>
    <row r="18" spans="2:3" x14ac:dyDescent="0.3">
      <c r="B18" s="2" t="str">
        <f>HYPERLINK("#'KCHK-AK-CHIR - A_2_AK_a'!A1", "Auffälligkeitskriterien: Stellungnahmeverfahren (AJ 2024)")</f>
        <v>Auffälligkeitskriterien: Stellungnahmeverfahren (AJ 2024)</v>
      </c>
      <c r="C18" s="2" t="str">
        <f>HYPERLINK("#'KCHK-AK-CHIR - A_2_AK_a'!A1", "A_2_AK_a")</f>
        <v>A_2_AK_a</v>
      </c>
    </row>
    <row r="19" spans="2:3" x14ac:dyDescent="0.3">
      <c r="B19" s="2" t="str">
        <f>HYPERLINK("#'KCHK-AK-CHIR - A_2_QI_b'!A1", "Qualitätsindikatoren: Freitextkommentare zur Nicht-Einleitung von Stellungnahmeverfahren (AJ 2024)")</f>
        <v>Qualitätsindikatoren: Freitextkommentare zur Nicht-Einleitung von Stellungnahmeverfahren (AJ 2024)</v>
      </c>
      <c r="C19" s="2" t="str">
        <f>HYPERLINK("#'KCHK-AK-CHIR - A_2_QI_b'!A1", "A_2_QI_b")</f>
        <v>A_2_QI_b</v>
      </c>
    </row>
    <row r="20" spans="2:3" x14ac:dyDescent="0.3">
      <c r="B20" s="2" t="str">
        <f>HYPERLINK("#'KCHK-AK-CHIR - A_2_AK_b'!A1", "Auffälligkeitskriterien: Freitextkommentare zur Nicht-Einleitung von Stellungnahmeverfahren (AJ 2024)")</f>
        <v>Auffälligkeitskriterien: Freitextkommentare zur Nicht-Einleitung von Stellungnahmeverfahren (AJ 2024)</v>
      </c>
      <c r="C20" s="2" t="str">
        <f>HYPERLINK("#'KCHK-AK-CHIR - A_2_AK_b'!A1", "A_2_AK_b")</f>
        <v>A_2_AK_b</v>
      </c>
    </row>
    <row r="21" spans="2:3" x14ac:dyDescent="0.3">
      <c r="B21" s="2" t="str">
        <f>HYPERLINK("#'KCHK-AK-CHIR - A_3_AK_a'!A1", "Auffälligkeitskriterien: Bewertung der qualitativ auffälligen Ergebnisse (AJ 2024)")</f>
        <v>Auffälligkeitskriterien: Bewertung der qualitativ auffälligen Ergebnisse (AJ 2024)</v>
      </c>
      <c r="C21" s="2" t="str">
        <f>HYPERLINK("#'KCHK-AK-CHIR - A_3_AK_a'!A1", "A_3_AK_a")</f>
        <v>A_3_AK_a</v>
      </c>
    </row>
    <row r="22" spans="2:3" x14ac:dyDescent="0.3">
      <c r="B22" s="2" t="str">
        <f>HYPERLINK("#'KCHK-AK-CHIR - A_3_AK_b'!A1", "Auffälligkeitskriterien: Freitextkommentare zur Bewertung der qualitativ auffälligen Ergebnisse (AJ 2024)")</f>
        <v>Auffälligkeitskriterien: Freitextkommentare zur Bewertung der qualitativ auffälligen Ergebnisse (AJ 2024)</v>
      </c>
      <c r="C22" s="2" t="str">
        <f>HYPERLINK("#'KCHK-AK-CHIR - A_3_AK_b'!A1", "A_3_AK_b")</f>
        <v>A_3_AK_b</v>
      </c>
    </row>
    <row r="23" spans="2:3" x14ac:dyDescent="0.3">
      <c r="B23" s="2" t="str">
        <f>HYPERLINK("#'KCHK-AK-CHIR - A_4_QI_a'!A1", "Qualitätsindikatoren: Bewertung der qualitativ auffälligen Ergebnisse (AJ 2024)")</f>
        <v>Qualitätsindikatoren: Bewertung der qualitativ auffälligen Ergebnisse (AJ 2024)</v>
      </c>
      <c r="C23" s="2" t="str">
        <f>HYPERLINK("#'KCHK-AK-CHIR - A_4_QI_a'!A1", "A_4_QI_a")</f>
        <v>A_4_QI_a</v>
      </c>
    </row>
    <row r="24" spans="2:3" x14ac:dyDescent="0.3">
      <c r="B24" s="2" t="str">
        <f>HYPERLINK("#'KCHK-AK-CHIR - A_4_QI_b'!A1", "Qualitätsindikatoren: Freitextkommentare zur Bewertung der qualitativ auffälligen Ergebnisse (AJ 2024)")</f>
        <v>Qualitätsindikatoren: Freitextkommentare zur Bewertung der qualitativ auffälligen Ergebnisse (AJ 2024)</v>
      </c>
      <c r="C24" s="2" t="str">
        <f>HYPERLINK("#'KCHK-AK-CHIR - A_4_QI_b'!A1", "A_4_QI_b")</f>
        <v>A_4_QI_b</v>
      </c>
    </row>
    <row r="25" spans="2:3" x14ac:dyDescent="0.3">
      <c r="B25" s="2" t="str">
        <f>HYPERLINK("#'KCHK-AK-CHIR - A_5_AK_a'!A1", "Auffälligkeitskriterien: Bewertung der qualitativ unauffälligen Ergebnisse (AJ 2024)")</f>
        <v>Auffälligkeitskriterien: Bewertung der qualitativ unauffälligen Ergebnisse (AJ 2024)</v>
      </c>
      <c r="C25" s="2" t="str">
        <f>HYPERLINK("#'KCHK-AK-CHIR - A_5_AK_a'!A1", "A_5_AK_a")</f>
        <v>A_5_AK_a</v>
      </c>
    </row>
    <row r="26" spans="2:3" x14ac:dyDescent="0.3">
      <c r="B26" s="2" t="str">
        <f>HYPERLINK("#'KCHK-AK-CHIR - A_5_AK_b'!A1", "Auffälligkeitskriterien: Freitextkommentare zur Bewertung der qualitativ unauffälligen Ergebnisse (AJ 2024)")</f>
        <v>Auffälligkeitskriterien: Freitextkommentare zur Bewertung der qualitativ unauffälligen Ergebnisse (AJ 2024)</v>
      </c>
      <c r="C26" s="2" t="str">
        <f>HYPERLINK("#'KCHK-AK-CHIR - A_5_AK_b'!A1", "A_5_AK_b")</f>
        <v>A_5_AK_b</v>
      </c>
    </row>
    <row r="27" spans="2:3" x14ac:dyDescent="0.3">
      <c r="B27" s="2" t="str">
        <f>HYPERLINK("#'KCHK-AK-CHIR - A_6_QI_a'!A1", "Qualitätsindikatoren: Bewertung der qualitativ unauffälligen Ergebnisse (AJ 2024)")</f>
        <v>Qualitätsindikatoren: Bewertung der qualitativ unauffälligen Ergebnisse (AJ 2024)</v>
      </c>
      <c r="C27" s="2" t="str">
        <f>HYPERLINK("#'KCHK-AK-CHIR - A_6_QI_a'!A1", "A_6_QI_a")</f>
        <v>A_6_QI_a</v>
      </c>
    </row>
    <row r="28" spans="2:3" x14ac:dyDescent="0.3">
      <c r="B28" s="2" t="str">
        <f>HYPERLINK("#'KCHK-AK-CHIR - A_6_QI_b'!A1", "Qualitätsindikatoren: Freitextkommentare zur Bewertung der qualitativ unauffälligen Ergebnisse (AJ 2024)")</f>
        <v>Qualitätsindikatoren: Freitextkommentare zur Bewertung der qualitativ unauffälligen Ergebnisse (AJ 2024)</v>
      </c>
      <c r="C28" s="2" t="str">
        <f>HYPERLINK("#'KCHK-AK-CHIR - A_6_QI_b'!A1", "A_6_QI_b")</f>
        <v>A_6_QI_b</v>
      </c>
    </row>
    <row r="29" spans="2:3" x14ac:dyDescent="0.3">
      <c r="B29" s="2" t="str">
        <f>HYPERLINK("#'KCHK-AK-CHIR - A_7_AK_a'!A1", "Auffälligkeitskriterien: Bewertung der  Ergebnisse als Sonstiges (AJ 2024)")</f>
        <v>Auffälligkeitskriterien: Bewertung der  Ergebnisse als Sonstiges (AJ 2024)</v>
      </c>
      <c r="C29" s="2" t="str">
        <f>HYPERLINK("#'KCHK-AK-CHIR - A_7_AK_a'!A1", "A_7_AK_a")</f>
        <v>A_7_AK_a</v>
      </c>
    </row>
    <row r="30" spans="2:3" x14ac:dyDescent="0.3">
      <c r="B30" s="2" t="str">
        <f>HYPERLINK("#'KCHK-AK-CHIR - A_7_AK_b'!A1", "Auffälligkeitskriterien: Freitextkommentare zur Bewertung der Ergebnisse als Sonstiges (AJ 2024)")</f>
        <v>Auffälligkeitskriterien: Freitextkommentare zur Bewertung der Ergebnisse als Sonstiges (AJ 2024)</v>
      </c>
      <c r="C30" s="2" t="str">
        <f>HYPERLINK("#'KCHK-AK-CHIR - A_7_AK_b'!A1", "A_7_AK_b")</f>
        <v>A_7_AK_b</v>
      </c>
    </row>
    <row r="31" spans="2:3" x14ac:dyDescent="0.3">
      <c r="B31" s="2" t="str">
        <f>HYPERLINK("#'KCHK-AK-CHIR - A_8_QI_a'!A1", "Qualitätsindikatoren: Bewertung der Ergebnisse als Dokumentationsfehler oder Sonstiges (AJ 2024)")</f>
        <v>Qualitätsindikatoren: Bewertung der Ergebnisse als Dokumentationsfehler oder Sonstiges (AJ 2024)</v>
      </c>
      <c r="C31" s="2" t="str">
        <f>HYPERLINK("#'KCHK-AK-CHIR - A_8_QI_a'!A1", "A_8_QI_a")</f>
        <v>A_8_QI_a</v>
      </c>
    </row>
    <row r="32" spans="2:3" x14ac:dyDescent="0.3">
      <c r="B32" s="2" t="str">
        <f>HYPERLINK("#'KCHK-AK-CHIR - A_8_QI_b'!A1", "Qualitätsindikatoren: Freitextkommentare zur Bewertung der Ergebnisse als Dokumentationsfehler oder Sonstiges (AJ 2024)")</f>
        <v>Qualitätsindikatoren: Freitextkommentare zur Bewertung der Ergebnisse als Dokumentationsfehler oder Sonstiges (AJ 2024)</v>
      </c>
      <c r="C32" s="2" t="str">
        <f>HYPERLINK("#'KCHK-AK-CHIR - A_8_QI_b'!A1", "A_8_QI_b")</f>
        <v>A_8_QI_b</v>
      </c>
    </row>
    <row r="33" spans="2:3" x14ac:dyDescent="0.3">
      <c r="B33" s="2" t="str">
        <f>HYPERLINK("#'KCHK-AK-CHIR - A_9_QI'!A1", "Qualitätsindikatoren: Initiierung Maßnahmenstufe 1 und 2 (AJ 2024)")</f>
        <v>Qualitätsindikatoren: Initiierung Maßnahmenstufe 1 und 2 (AJ 2024)</v>
      </c>
      <c r="C33" s="2" t="str">
        <f>HYPERLINK("#'KCHK-AK-CHIR - A_9_QI'!A1", "A_9_QI")</f>
        <v>A_9_QI</v>
      </c>
    </row>
    <row r="34" spans="2:3" x14ac:dyDescent="0.3">
      <c r="B34" s="2" t="str">
        <f>HYPERLINK("#'KCHK-AK-CHIR - A_9_AK'!A1", "Auffälligkeitskriterien: Initiierung Maßnahmenstufe 1 und 2 (AJ 2024)")</f>
        <v>Auffälligkeitskriterien: Initiierung Maßnahmenstufe 1 und 2 (AJ 2024)</v>
      </c>
      <c r="C34" s="2" t="str">
        <f>HYPERLINK("#'KCHK-AK-CHIR - A_9_AK'!A1", "A_9_AK")</f>
        <v>A_9_AK</v>
      </c>
    </row>
    <row r="35" spans="2:3" x14ac:dyDescent="0.3">
      <c r="B35" s="2" t="str">
        <f>HYPERLINK("#'KCHK-AK-CHIR - A_11_QI_AK'!A1", "Qualitätsindikatoren und Auffälligkeitskriterien: Best Practice (AJ 2024)")</f>
        <v>Qualitätsindikatoren und Auffälligkeitskriterien: Best Practice (AJ 2024)</v>
      </c>
      <c r="C35" s="2" t="str">
        <f>HYPERLINK("#'KCHK-AK-CHIR - A_11_QI_AK'!A1", "A_11_QI_AK")</f>
        <v>A_11_QI_AK</v>
      </c>
    </row>
    <row r="36" spans="2:3" x14ac:dyDescent="0.3">
      <c r="B36" s="2" t="str">
        <f>HYPERLINK("#'KCHK-AK-CHIR - A_12_QI'!A1", "Darstellung des Verlaufs der Bewertung (AJ 2024)")</f>
        <v>Darstellung des Verlaufs der Bewertung (AJ 2024)</v>
      </c>
      <c r="C36" s="2" t="str">
        <f>HYPERLINK("#'KCHK-AK-CHIR - A_12_QI'!A1", "A_12_QI")</f>
        <v>A_12_QI</v>
      </c>
    </row>
    <row r="37" spans="2:3" x14ac:dyDescent="0.3">
      <c r="B37" s="2" t="str">
        <f>HYPERLINK("#'KCHK-AK-CHIR - A_13_QI'!A1", "Qualitätsindikatoren: Art der Maßnahme in Maßnahmenstufe 1 (AJ 2023 und 2024)")</f>
        <v>Qualitätsindikatoren: Art der Maßnahme in Maßnahmenstufe 1 (AJ 2023 und 2024)</v>
      </c>
      <c r="C37" s="2" t="str">
        <f>HYPERLINK("#'KCHK-AK-CHIR - A_13_QI'!A1", "A_13_QI")</f>
        <v>A_13_QI</v>
      </c>
    </row>
    <row r="38" spans="2:3" x14ac:dyDescent="0.3">
      <c r="B38" s="2" t="str">
        <f>HYPERLINK("#'KCHK-AK-CHIR - A_13_AK'!A1", "Auffälligkeitskriterien: Art der Maßnahme in Maßnahmenstufe 1 (AJ 2023 und 2024)")</f>
        <v>Auffälligkeitskriterien: Art der Maßnahme in Maßnahmenstufe 1 (AJ 2023 und 2024)</v>
      </c>
      <c r="C38" s="2" t="str">
        <f>HYPERLINK("#'KCHK-AK-CHIR - A_13_AK'!A1", "A_13_AK")</f>
        <v>A_13_AK</v>
      </c>
    </row>
    <row r="39" spans="2:3" x14ac:dyDescent="0.3">
      <c r="B39" s="2" t="str">
        <f>HYPERLINK("#'KCHK-AK-CHIR - A_14_QI_AK'!A1", "Qualitätsindikatoren und Auffälligkeitskriterien: Freitextkommentare zu Maßnahmenstufe 2 (AJ 2024)")</f>
        <v>Qualitätsindikatoren und Auffälligkeitskriterien: Freitextkommentare zu Maßnahmenstufe 2 (AJ 2024)</v>
      </c>
      <c r="C39" s="2" t="str">
        <f>HYPERLINK("#'KCHK-AK-CHIR - A_14_QI_AK'!A1", "A_14_QI_AK")</f>
        <v>A_14_QI_AK</v>
      </c>
    </row>
  </sheetData>
  <pageMargins left="0.7" right="0.7" top="0.75" bottom="0.75" header="0.3" footer="0.3"/>
  <pageSetup paperSize="9" orientation="portrait" horizontalDpi="300" verticalDpi="300"/>
</worksheet>
</file>

<file path=xl/worksheets/sheet5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2-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KCHK-AK-CHIR'!A1", "Zurück")</f>
        <v>Zurück</v>
      </c>
    </row>
    <row r="3" spans="1:6" x14ac:dyDescent="0.3">
      <c r="B3" s="7" t="s">
        <v>4928</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745</v>
      </c>
      <c r="D6" s="9" t="s">
        <v>3429</v>
      </c>
      <c r="E6" s="9" t="s">
        <v>4919</v>
      </c>
      <c r="F6" s="9" t="s">
        <v>3429</v>
      </c>
    </row>
    <row r="7" spans="1:6" x14ac:dyDescent="0.3">
      <c r="B7" s="10" t="s">
        <v>4873</v>
      </c>
      <c r="C7" s="9" t="s">
        <v>4920</v>
      </c>
      <c r="D7" s="9" t="s">
        <v>4530</v>
      </c>
      <c r="E7" s="9" t="s">
        <v>4919</v>
      </c>
      <c r="F7" s="9" t="s">
        <v>4530</v>
      </c>
    </row>
    <row r="8" spans="1:6" x14ac:dyDescent="0.3">
      <c r="B8" s="10" t="s">
        <v>4532</v>
      </c>
      <c r="C8" s="9" t="s">
        <v>1674</v>
      </c>
      <c r="D8" s="9" t="s">
        <v>4921</v>
      </c>
      <c r="E8" s="9" t="s">
        <v>1691</v>
      </c>
      <c r="F8" s="9" t="s">
        <v>4922</v>
      </c>
    </row>
    <row r="9" spans="1:6" x14ac:dyDescent="0.3">
      <c r="B9" s="9" t="s">
        <v>4535</v>
      </c>
      <c r="C9" s="9" t="s">
        <v>1580</v>
      </c>
      <c r="D9" s="9" t="s">
        <v>4536</v>
      </c>
      <c r="E9" s="9" t="s">
        <v>1580</v>
      </c>
      <c r="F9" s="9" t="s">
        <v>4536</v>
      </c>
    </row>
    <row r="10" spans="1:6" x14ac:dyDescent="0.3">
      <c r="B10" s="10" t="s">
        <v>4537</v>
      </c>
      <c r="C10" s="9" t="s">
        <v>1674</v>
      </c>
      <c r="D10" s="9" t="s">
        <v>4530</v>
      </c>
      <c r="E10" s="9" t="s">
        <v>1691</v>
      </c>
      <c r="F10" s="9" t="s">
        <v>4530</v>
      </c>
    </row>
    <row r="11" spans="1:6" x14ac:dyDescent="0.3">
      <c r="B11" s="9" t="s">
        <v>4879</v>
      </c>
      <c r="C11" s="9" t="s">
        <v>1674</v>
      </c>
      <c r="D11" s="9" t="s">
        <v>4530</v>
      </c>
      <c r="E11" s="9" t="s">
        <v>1691</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1580</v>
      </c>
      <c r="D15" s="9" t="s">
        <v>4536</v>
      </c>
      <c r="E15" s="9" t="s">
        <v>1592</v>
      </c>
      <c r="F15" s="9" t="s">
        <v>4923</v>
      </c>
    </row>
    <row r="16" spans="1:6" x14ac:dyDescent="0.3">
      <c r="B16" s="6" t="s">
        <v>4543</v>
      </c>
      <c r="C16" s="9" t="s">
        <v>1674</v>
      </c>
      <c r="D16" s="9" t="s">
        <v>4530</v>
      </c>
      <c r="E16" s="9" t="s">
        <v>1680</v>
      </c>
      <c r="F16" s="9" t="s">
        <v>4924</v>
      </c>
    </row>
    <row r="17" spans="2:6" x14ac:dyDescent="0.3">
      <c r="B17" s="9" t="s">
        <v>4546</v>
      </c>
      <c r="C17" s="9" t="s">
        <v>1674</v>
      </c>
      <c r="D17" s="9" t="s">
        <v>4530</v>
      </c>
      <c r="E17" s="9" t="s">
        <v>1680</v>
      </c>
      <c r="F17" s="9" t="s">
        <v>4530</v>
      </c>
    </row>
    <row r="18" spans="2:6" x14ac:dyDescent="0.3">
      <c r="B18" s="9" t="s">
        <v>4547</v>
      </c>
      <c r="C18" s="9" t="s">
        <v>1580</v>
      </c>
      <c r="D18" s="9" t="s">
        <v>4536</v>
      </c>
      <c r="E18" s="9" t="s">
        <v>1580</v>
      </c>
      <c r="F18" s="9" t="s">
        <v>4536</v>
      </c>
    </row>
    <row r="19" spans="2:6" x14ac:dyDescent="0.3">
      <c r="B19" s="9" t="s">
        <v>4548</v>
      </c>
      <c r="C19" s="9" t="s">
        <v>1580</v>
      </c>
      <c r="D19" s="9" t="s">
        <v>4536</v>
      </c>
      <c r="E19" s="9" t="s">
        <v>1580</v>
      </c>
      <c r="F19" s="9" t="s">
        <v>4536</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1696</v>
      </c>
      <c r="D22" s="9" t="s">
        <v>4925</v>
      </c>
      <c r="E22" s="9" t="s">
        <v>1600</v>
      </c>
      <c r="F22" s="9" t="s">
        <v>4555</v>
      </c>
    </row>
    <row r="23" spans="2:6" x14ac:dyDescent="0.3">
      <c r="B23" s="6" t="s">
        <v>4553</v>
      </c>
      <c r="C23" s="9" t="s">
        <v>1578</v>
      </c>
      <c r="D23" s="9" t="s">
        <v>4926</v>
      </c>
      <c r="E23" s="9" t="s">
        <v>1586</v>
      </c>
      <c r="F23" s="9" t="s">
        <v>4621</v>
      </c>
    </row>
    <row r="24" spans="2:6" x14ac:dyDescent="0.3">
      <c r="B24" s="6" t="s">
        <v>4898</v>
      </c>
      <c r="C24" s="9" t="s">
        <v>1587</v>
      </c>
      <c r="D24" s="9" t="s">
        <v>4927</v>
      </c>
      <c r="E24" s="9" t="s">
        <v>1580</v>
      </c>
      <c r="F24" s="9" t="s">
        <v>4536</v>
      </c>
    </row>
    <row r="25" spans="2:6" x14ac:dyDescent="0.3">
      <c r="B25" s="6" t="s">
        <v>4556</v>
      </c>
      <c r="C25" s="9" t="s">
        <v>1580</v>
      </c>
      <c r="D25" s="9" t="s">
        <v>4536</v>
      </c>
      <c r="E25" s="9" t="s">
        <v>1580</v>
      </c>
      <c r="F25" s="9" t="s">
        <v>4536</v>
      </c>
    </row>
    <row r="26" spans="2:6" x14ac:dyDescent="0.3">
      <c r="B26" s="23" t="s">
        <v>4558</v>
      </c>
      <c r="C26" s="24" t="s">
        <v>4523</v>
      </c>
      <c r="D26" s="24" t="s">
        <v>4523</v>
      </c>
      <c r="E26" s="24" t="s">
        <v>4523</v>
      </c>
      <c r="F26" s="24" t="s">
        <v>4523</v>
      </c>
    </row>
    <row r="27" spans="2:6" x14ac:dyDescent="0.3">
      <c r="B27" s="6" t="s">
        <v>4444</v>
      </c>
      <c r="C27" s="9" t="s">
        <v>1580</v>
      </c>
      <c r="D27" s="9" t="s">
        <v>4559</v>
      </c>
      <c r="E27" s="9" t="s">
        <v>1580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5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2-000000000000}">
  <dimension ref="A1:F25"/>
  <sheetViews>
    <sheetView workbookViewId="0"/>
  </sheetViews>
  <sheetFormatPr baseColWidth="10" defaultRowHeight="14.4" x14ac:dyDescent="0.3"/>
  <cols>
    <col min="2" max="2" width="116.44140625" customWidth="1"/>
    <col min="3" max="6" width="17.88671875" customWidth="1"/>
  </cols>
  <sheetData>
    <row r="1" spans="1:6" x14ac:dyDescent="0.3">
      <c r="A1" s="2" t="str">
        <f>HYPERLINK("#'Auswahl Auswertungsmodul'!A1", "Zurück zum Start")</f>
        <v>Zurück zum Start</v>
      </c>
    </row>
    <row r="2" spans="1:6" x14ac:dyDescent="0.3">
      <c r="A2" s="2" t="str">
        <f>HYPERLINK("#'Auswahl KCHK-AK-CHIR'!A1", "Zurück")</f>
        <v>Zurück</v>
      </c>
    </row>
    <row r="3" spans="1:6" x14ac:dyDescent="0.3">
      <c r="B3" s="7" t="s">
        <v>4584</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2061</v>
      </c>
      <c r="D6" s="9" t="s">
        <v>4530</v>
      </c>
      <c r="E6" s="9" t="s">
        <v>4578</v>
      </c>
      <c r="F6" s="9" t="s">
        <v>4530</v>
      </c>
    </row>
    <row r="7" spans="1:6" x14ac:dyDescent="0.3">
      <c r="B7" s="10" t="s">
        <v>4532</v>
      </c>
      <c r="C7" s="9" t="s">
        <v>1594</v>
      </c>
      <c r="D7" s="9" t="s">
        <v>4579</v>
      </c>
      <c r="E7" s="9" t="s">
        <v>1589</v>
      </c>
      <c r="F7" s="9" t="s">
        <v>4580</v>
      </c>
    </row>
    <row r="8" spans="1:6" x14ac:dyDescent="0.3">
      <c r="B8" s="9" t="s">
        <v>4535</v>
      </c>
      <c r="C8" s="9" t="s">
        <v>1580</v>
      </c>
      <c r="D8" s="9" t="s">
        <v>4536</v>
      </c>
      <c r="E8" s="9" t="s">
        <v>1580</v>
      </c>
      <c r="F8" s="9" t="s">
        <v>4536</v>
      </c>
    </row>
    <row r="9" spans="1:6" x14ac:dyDescent="0.3">
      <c r="B9" s="10" t="s">
        <v>4537</v>
      </c>
      <c r="C9" s="9" t="s">
        <v>1594</v>
      </c>
      <c r="D9" s="9" t="s">
        <v>4530</v>
      </c>
      <c r="E9" s="9" t="s">
        <v>1589</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1580</v>
      </c>
      <c r="D12" s="9" t="s">
        <v>4536</v>
      </c>
      <c r="E12" s="9" t="s">
        <v>1580</v>
      </c>
      <c r="F12" s="9" t="s">
        <v>4536</v>
      </c>
    </row>
    <row r="13" spans="1:6" x14ac:dyDescent="0.3">
      <c r="B13" s="6" t="s">
        <v>4543</v>
      </c>
      <c r="C13" s="9" t="s">
        <v>1594</v>
      </c>
      <c r="D13" s="9" t="s">
        <v>4530</v>
      </c>
      <c r="E13" s="9" t="s">
        <v>1589</v>
      </c>
      <c r="F13" s="9" t="s">
        <v>4530</v>
      </c>
    </row>
    <row r="14" spans="1:6" x14ac:dyDescent="0.3">
      <c r="B14" s="9" t="s">
        <v>4546</v>
      </c>
      <c r="C14" s="9" t="s">
        <v>1594</v>
      </c>
      <c r="D14" s="9" t="s">
        <v>4530</v>
      </c>
      <c r="E14" s="9" t="s">
        <v>1589</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1578</v>
      </c>
      <c r="D19" s="9" t="s">
        <v>4581</v>
      </c>
      <c r="E19" s="9" t="s">
        <v>1584</v>
      </c>
      <c r="F19" s="9" t="s">
        <v>4582</v>
      </c>
    </row>
    <row r="20" spans="2:6" x14ac:dyDescent="0.3">
      <c r="B20" s="6" t="s">
        <v>4553</v>
      </c>
      <c r="C20" s="9" t="s">
        <v>1683</v>
      </c>
      <c r="D20" s="9" t="s">
        <v>4583</v>
      </c>
      <c r="E20" s="9" t="s">
        <v>1683</v>
      </c>
      <c r="F20" s="9" t="s">
        <v>4576</v>
      </c>
    </row>
    <row r="21" spans="2:6" x14ac:dyDescent="0.3">
      <c r="B21" s="6" t="s">
        <v>4556</v>
      </c>
      <c r="C21" s="9" t="s">
        <v>1580</v>
      </c>
      <c r="D21" s="9" t="s">
        <v>4536</v>
      </c>
      <c r="E21" s="9" t="s">
        <v>1580</v>
      </c>
      <c r="F21" s="9" t="s">
        <v>4536</v>
      </c>
    </row>
    <row r="22" spans="2:6" x14ac:dyDescent="0.3">
      <c r="B22" s="23" t="s">
        <v>4558</v>
      </c>
      <c r="C22" s="24" t="s">
        <v>4523</v>
      </c>
      <c r="D22" s="24" t="s">
        <v>4523</v>
      </c>
      <c r="E22" s="24" t="s">
        <v>4523</v>
      </c>
      <c r="F22" s="24" t="s">
        <v>4523</v>
      </c>
    </row>
    <row r="23" spans="2:6" x14ac:dyDescent="0.3">
      <c r="B23" s="6" t="s">
        <v>4444</v>
      </c>
      <c r="C23" s="9" t="s">
        <v>1580</v>
      </c>
      <c r="D23" s="9" t="s">
        <v>4559</v>
      </c>
      <c r="E23" s="9" t="s">
        <v>1580</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5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2-000000000000}">
  <dimension ref="A1:O12"/>
  <sheetViews>
    <sheetView workbookViewId="0"/>
  </sheetViews>
  <sheetFormatPr baseColWidth="10" defaultRowHeight="14.4" x14ac:dyDescent="0.3"/>
  <cols>
    <col min="2" max="2" width="9.6640625" customWidth="1"/>
    <col min="3" max="3" width="46.10937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KCHK-AK-CHIR'!A1", "Zurück")</f>
        <v>Zurück</v>
      </c>
    </row>
    <row r="3" spans="1:15" x14ac:dyDescent="0.3">
      <c r="B3" s="7" t="s">
        <v>5926</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442</v>
      </c>
      <c r="C7" s="6" t="s">
        <v>443</v>
      </c>
      <c r="D7" s="9" t="s">
        <v>2572</v>
      </c>
      <c r="E7" s="9" t="s">
        <v>1580</v>
      </c>
      <c r="F7" s="9" t="s">
        <v>48</v>
      </c>
      <c r="G7" s="9" t="s">
        <v>392</v>
      </c>
      <c r="H7" s="9" t="s">
        <v>47</v>
      </c>
      <c r="I7" s="9" t="s">
        <v>2572</v>
      </c>
      <c r="J7" s="9" t="s">
        <v>48</v>
      </c>
      <c r="K7" s="9" t="s">
        <v>392</v>
      </c>
      <c r="L7" s="9" t="s">
        <v>48</v>
      </c>
      <c r="M7" s="9" t="s">
        <v>392</v>
      </c>
      <c r="N7" s="9" t="s">
        <v>48</v>
      </c>
      <c r="O7" s="9" t="s">
        <v>392</v>
      </c>
    </row>
    <row r="8" spans="1:15" ht="25.2" x14ac:dyDescent="0.3">
      <c r="B8" s="12" t="s">
        <v>444</v>
      </c>
      <c r="C8" s="12" t="s">
        <v>445</v>
      </c>
      <c r="D8" s="13" t="s">
        <v>1985</v>
      </c>
      <c r="E8" s="13" t="s">
        <v>1580</v>
      </c>
      <c r="F8" s="13" t="s">
        <v>211</v>
      </c>
      <c r="G8" s="13" t="s">
        <v>392</v>
      </c>
      <c r="H8" s="13" t="s">
        <v>210</v>
      </c>
      <c r="I8" s="13" t="s">
        <v>1985</v>
      </c>
      <c r="J8" s="13" t="s">
        <v>211</v>
      </c>
      <c r="K8" s="13" t="s">
        <v>392</v>
      </c>
      <c r="L8" s="13" t="s">
        <v>211</v>
      </c>
      <c r="M8" s="13" t="s">
        <v>392</v>
      </c>
      <c r="N8" s="13" t="s">
        <v>211</v>
      </c>
      <c r="O8" s="13" t="s">
        <v>392</v>
      </c>
    </row>
    <row r="9" spans="1:15" ht="25.2" x14ac:dyDescent="0.3">
      <c r="B9" s="6" t="s">
        <v>446</v>
      </c>
      <c r="C9" s="6" t="s">
        <v>447</v>
      </c>
      <c r="D9" s="9" t="s">
        <v>1985</v>
      </c>
      <c r="E9" s="9" t="s">
        <v>1683</v>
      </c>
      <c r="F9" s="9" t="s">
        <v>211</v>
      </c>
      <c r="G9" s="9" t="s">
        <v>392</v>
      </c>
      <c r="H9" s="9" t="s">
        <v>211</v>
      </c>
      <c r="I9" s="9" t="s">
        <v>392</v>
      </c>
      <c r="J9" s="9" t="s">
        <v>211</v>
      </c>
      <c r="K9" s="9" t="s">
        <v>392</v>
      </c>
      <c r="L9" s="9" t="s">
        <v>211</v>
      </c>
      <c r="M9" s="9" t="s">
        <v>392</v>
      </c>
      <c r="N9" s="9" t="s">
        <v>211</v>
      </c>
      <c r="O9" s="9" t="s">
        <v>392</v>
      </c>
    </row>
    <row r="10" spans="1:15" ht="25.2" x14ac:dyDescent="0.3">
      <c r="B10" s="12" t="s">
        <v>448</v>
      </c>
      <c r="C10" s="12" t="s">
        <v>419</v>
      </c>
      <c r="D10" s="13" t="s">
        <v>1985</v>
      </c>
      <c r="E10" s="13" t="s">
        <v>1580</v>
      </c>
      <c r="F10" s="13" t="s">
        <v>211</v>
      </c>
      <c r="G10" s="13" t="s">
        <v>392</v>
      </c>
      <c r="H10" s="13" t="s">
        <v>1008</v>
      </c>
      <c r="I10" s="13" t="s">
        <v>2570</v>
      </c>
      <c r="J10" s="13" t="s">
        <v>1007</v>
      </c>
      <c r="K10" s="13" t="s">
        <v>5924</v>
      </c>
      <c r="L10" s="13" t="s">
        <v>211</v>
      </c>
      <c r="M10" s="13" t="s">
        <v>392</v>
      </c>
      <c r="N10" s="13" t="s">
        <v>211</v>
      </c>
      <c r="O10" s="13" t="s">
        <v>392</v>
      </c>
    </row>
    <row r="11" spans="1:15" ht="25.2" x14ac:dyDescent="0.3">
      <c r="B11" s="6" t="s">
        <v>449</v>
      </c>
      <c r="C11" s="6" t="s">
        <v>450</v>
      </c>
      <c r="D11" s="9" t="s">
        <v>2572</v>
      </c>
      <c r="E11" s="9" t="s">
        <v>1580</v>
      </c>
      <c r="F11" s="9" t="s">
        <v>48</v>
      </c>
      <c r="G11" s="9" t="s">
        <v>392</v>
      </c>
      <c r="H11" s="9" t="s">
        <v>966</v>
      </c>
      <c r="I11" s="9" t="s">
        <v>1985</v>
      </c>
      <c r="J11" s="9" t="s">
        <v>965</v>
      </c>
      <c r="K11" s="9" t="s">
        <v>5924</v>
      </c>
      <c r="L11" s="9" t="s">
        <v>48</v>
      </c>
      <c r="M11" s="9" t="s">
        <v>392</v>
      </c>
      <c r="N11" s="9" t="s">
        <v>48</v>
      </c>
      <c r="O11" s="9" t="s">
        <v>392</v>
      </c>
    </row>
    <row r="12" spans="1:15" ht="25.2" x14ac:dyDescent="0.3">
      <c r="B12" s="12" t="s">
        <v>451</v>
      </c>
      <c r="C12" s="12" t="s">
        <v>452</v>
      </c>
      <c r="D12" s="13" t="s">
        <v>5925</v>
      </c>
      <c r="E12" s="13" t="s">
        <v>1582</v>
      </c>
      <c r="F12" s="13" t="s">
        <v>68</v>
      </c>
      <c r="G12" s="13" t="s">
        <v>392</v>
      </c>
      <c r="H12" s="13" t="s">
        <v>68</v>
      </c>
      <c r="I12" s="13" t="s">
        <v>392</v>
      </c>
      <c r="J12" s="13" t="s">
        <v>68</v>
      </c>
      <c r="K12" s="13" t="s">
        <v>392</v>
      </c>
      <c r="L12" s="13" t="s">
        <v>68</v>
      </c>
      <c r="M12" s="13" t="s">
        <v>392</v>
      </c>
      <c r="N12" s="13" t="s">
        <v>68</v>
      </c>
      <c r="O12" s="13" t="s">
        <v>392</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5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2-000000000000}">
  <dimension ref="A1:M8"/>
  <sheetViews>
    <sheetView workbookViewId="0"/>
  </sheetViews>
  <sheetFormatPr baseColWidth="10" defaultRowHeight="14.4" x14ac:dyDescent="0.3"/>
  <cols>
    <col min="2" max="2" width="9.6640625" customWidth="1"/>
    <col min="3" max="3" width="41"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KCHK-AK-CHIR'!A1", "Zurück")</f>
        <v>Zurück</v>
      </c>
    </row>
    <row r="3" spans="1:13" x14ac:dyDescent="0.3">
      <c r="B3" s="7" t="s">
        <v>5466</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40</v>
      </c>
      <c r="C7" s="23"/>
      <c r="D7" s="29"/>
      <c r="E7" s="29"/>
      <c r="F7" s="29"/>
      <c r="G7" s="29"/>
      <c r="H7" s="29"/>
      <c r="I7" s="29"/>
      <c r="J7" s="29"/>
      <c r="K7" s="29"/>
      <c r="L7" s="29"/>
      <c r="M7" s="29"/>
    </row>
    <row r="8" spans="1:13" ht="25.2" x14ac:dyDescent="0.3">
      <c r="B8" s="6" t="s">
        <v>91</v>
      </c>
      <c r="C8" s="6" t="s">
        <v>42</v>
      </c>
      <c r="D8" s="9" t="s">
        <v>3114</v>
      </c>
      <c r="E8" s="9" t="s">
        <v>1580</v>
      </c>
      <c r="F8" s="9" t="s">
        <v>89</v>
      </c>
      <c r="G8" s="9" t="s">
        <v>890</v>
      </c>
      <c r="H8" s="9" t="s">
        <v>1639</v>
      </c>
      <c r="I8" s="9" t="s">
        <v>5465</v>
      </c>
      <c r="J8" s="9" t="s">
        <v>1590</v>
      </c>
      <c r="K8" s="9" t="s">
        <v>1967</v>
      </c>
      <c r="L8" s="9" t="s">
        <v>89</v>
      </c>
      <c r="M8" s="9" t="s">
        <v>890</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5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2-000000000000}">
  <dimension ref="A1:I11"/>
  <sheetViews>
    <sheetView workbookViewId="0"/>
  </sheetViews>
  <sheetFormatPr baseColWidth="10" defaultRowHeight="14.4" x14ac:dyDescent="0.3"/>
  <cols>
    <col min="2" max="2" width="9.6640625" customWidth="1"/>
    <col min="3" max="3" width="46.1093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KCHK-AK-CHIR'!A1", "Zurück")</f>
        <v>Zurück</v>
      </c>
    </row>
    <row r="3" spans="1:9" x14ac:dyDescent="0.3">
      <c r="B3" s="7" t="s">
        <v>6902</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442</v>
      </c>
      <c r="C6" s="6" t="s">
        <v>443</v>
      </c>
      <c r="D6" s="9" t="s">
        <v>1579</v>
      </c>
      <c r="E6" s="9" t="s">
        <v>1586</v>
      </c>
      <c r="F6" s="9" t="s">
        <v>1580</v>
      </c>
      <c r="G6" s="9" t="s">
        <v>1580</v>
      </c>
      <c r="H6" s="9" t="s">
        <v>1580</v>
      </c>
      <c r="I6" s="9" t="s">
        <v>1580</v>
      </c>
    </row>
    <row r="7" spans="1:9" x14ac:dyDescent="0.3">
      <c r="B7" s="12" t="s">
        <v>444</v>
      </c>
      <c r="C7" s="12" t="s">
        <v>445</v>
      </c>
      <c r="D7" s="13" t="s">
        <v>1683</v>
      </c>
      <c r="E7" s="13" t="s">
        <v>1580</v>
      </c>
      <c r="F7" s="13" t="s">
        <v>1580</v>
      </c>
      <c r="G7" s="13" t="s">
        <v>1580</v>
      </c>
      <c r="H7" s="13" t="s">
        <v>1580</v>
      </c>
      <c r="I7" s="13" t="s">
        <v>1580</v>
      </c>
    </row>
    <row r="8" spans="1:9" x14ac:dyDescent="0.3">
      <c r="B8" s="6" t="s">
        <v>446</v>
      </c>
      <c r="C8" s="6" t="s">
        <v>447</v>
      </c>
      <c r="D8" s="9" t="s">
        <v>1683</v>
      </c>
      <c r="E8" s="9" t="s">
        <v>1580</v>
      </c>
      <c r="F8" s="9" t="s">
        <v>1580</v>
      </c>
      <c r="G8" s="9" t="s">
        <v>1580</v>
      </c>
      <c r="H8" s="9" t="s">
        <v>1580</v>
      </c>
      <c r="I8" s="9" t="s">
        <v>1580</v>
      </c>
    </row>
    <row r="9" spans="1:9" x14ac:dyDescent="0.3">
      <c r="B9" s="12" t="s">
        <v>448</v>
      </c>
      <c r="C9" s="12" t="s">
        <v>419</v>
      </c>
      <c r="D9" s="13" t="s">
        <v>1683</v>
      </c>
      <c r="E9" s="13" t="s">
        <v>1587</v>
      </c>
      <c r="F9" s="13" t="s">
        <v>1580</v>
      </c>
      <c r="G9" s="13" t="s">
        <v>1587</v>
      </c>
      <c r="H9" s="13" t="s">
        <v>1580</v>
      </c>
      <c r="I9" s="13" t="s">
        <v>1580</v>
      </c>
    </row>
    <row r="10" spans="1:9" x14ac:dyDescent="0.3">
      <c r="B10" s="6" t="s">
        <v>449</v>
      </c>
      <c r="C10" s="6" t="s">
        <v>450</v>
      </c>
      <c r="D10" s="9" t="s">
        <v>1579</v>
      </c>
      <c r="E10" s="9" t="s">
        <v>1587</v>
      </c>
      <c r="F10" s="9" t="s">
        <v>1580</v>
      </c>
      <c r="G10" s="9" t="s">
        <v>1587</v>
      </c>
      <c r="H10" s="9" t="s">
        <v>1580</v>
      </c>
      <c r="I10" s="9" t="s">
        <v>1580</v>
      </c>
    </row>
    <row r="11" spans="1:9" x14ac:dyDescent="0.3">
      <c r="B11" s="12" t="s">
        <v>451</v>
      </c>
      <c r="C11" s="12" t="s">
        <v>452</v>
      </c>
      <c r="D11" s="13" t="s">
        <v>1582</v>
      </c>
      <c r="E11" s="13" t="s">
        <v>1587</v>
      </c>
      <c r="F11" s="13" t="s">
        <v>1580</v>
      </c>
      <c r="G11" s="13" t="s">
        <v>1580</v>
      </c>
      <c r="H11" s="13" t="s">
        <v>1580</v>
      </c>
      <c r="I11" s="13"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5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2-000000000000}">
  <dimension ref="A1:I7"/>
  <sheetViews>
    <sheetView workbookViewId="0"/>
  </sheetViews>
  <sheetFormatPr baseColWidth="10" defaultRowHeight="14.4" x14ac:dyDescent="0.3"/>
  <cols>
    <col min="2" max="2" width="9.6640625" customWidth="1"/>
    <col min="3" max="3" width="41"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KCHK-AK-CHIR'!A1", "Zurück")</f>
        <v>Zurück</v>
      </c>
    </row>
    <row r="3" spans="1:9" x14ac:dyDescent="0.3">
      <c r="B3" s="7" t="s">
        <v>6872</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40</v>
      </c>
      <c r="C6" s="23"/>
      <c r="D6" s="29"/>
      <c r="E6" s="29"/>
      <c r="F6" s="29"/>
      <c r="G6" s="29"/>
      <c r="H6" s="29"/>
      <c r="I6" s="29"/>
    </row>
    <row r="7" spans="1:9" x14ac:dyDescent="0.3">
      <c r="B7" s="6" t="s">
        <v>91</v>
      </c>
      <c r="C7" s="6" t="s">
        <v>42</v>
      </c>
      <c r="D7" s="9" t="s">
        <v>1589</v>
      </c>
      <c r="E7" s="9" t="s">
        <v>1683</v>
      </c>
      <c r="F7" s="9" t="s">
        <v>1580</v>
      </c>
      <c r="G7" s="9" t="s">
        <v>1683</v>
      </c>
      <c r="H7" s="9" t="s">
        <v>1580</v>
      </c>
      <c r="I7" s="9" t="s">
        <v>1580</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5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2-000000000000}">
  <dimension ref="A1:G6"/>
  <sheetViews>
    <sheetView workbookViewId="0"/>
  </sheetViews>
  <sheetFormatPr baseColWidth="10" defaultRowHeight="14.4" x14ac:dyDescent="0.3"/>
  <cols>
    <col min="2" max="2" width="100.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KCHK-AK-CHIR'!A1", "Zurück")</f>
        <v>Zurück</v>
      </c>
    </row>
    <row r="3" spans="1:7" x14ac:dyDescent="0.3">
      <c r="B3" s="7" t="s">
        <v>6975</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1594</v>
      </c>
      <c r="C6" s="5" t="s">
        <v>1683</v>
      </c>
      <c r="D6" s="5" t="s">
        <v>1586</v>
      </c>
      <c r="E6" s="5" t="s">
        <v>1586</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5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2-000000000000}">
  <dimension ref="A1:G6"/>
  <sheetViews>
    <sheetView workbookViewId="0"/>
  </sheetViews>
  <sheetFormatPr baseColWidth="10" defaultRowHeight="14.4" x14ac:dyDescent="0.3"/>
  <cols>
    <col min="2" max="2" width="103.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KCHK-AK-CHIR'!A1", "Zurück")</f>
        <v>Zurück</v>
      </c>
    </row>
    <row r="3" spans="1:7" x14ac:dyDescent="0.3">
      <c r="B3" s="7" t="s">
        <v>6944</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1589</v>
      </c>
      <c r="C6" s="5" t="s">
        <v>1580</v>
      </c>
      <c r="D6" s="5" t="s">
        <v>1580</v>
      </c>
      <c r="E6" s="5" t="s">
        <v>1683</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8"/>
  <sheetViews>
    <sheetView workbookViewId="0"/>
  </sheetViews>
  <sheetFormatPr baseColWidth="10" defaultRowHeight="14.4" x14ac:dyDescent="0.3"/>
  <cols>
    <col min="2" max="2" width="9.6640625" customWidth="1"/>
    <col min="3" max="3" width="50.44140625" customWidth="1"/>
    <col min="4" max="4" width="17" customWidth="1"/>
    <col min="5" max="5" width="22.6640625" customWidth="1"/>
    <col min="6" max="6" width="67.6640625" customWidth="1"/>
    <col min="7" max="7" width="85.6640625" customWidth="1"/>
    <col min="8" max="8" width="33.6640625" customWidth="1"/>
  </cols>
  <sheetData>
    <row r="1" spans="1:8" x14ac:dyDescent="0.3">
      <c r="A1" s="2" t="str">
        <f>HYPERLINK("#'Auswahl Auswertungsmodul'!A1", "Zurück zum Start")</f>
        <v>Zurück zum Start</v>
      </c>
    </row>
    <row r="2" spans="1:8" x14ac:dyDescent="0.3">
      <c r="A2" s="2" t="str">
        <f>HYPERLINK("#'Auswahl WI-HI-A'!A1", "Zurück")</f>
        <v>Zurück</v>
      </c>
    </row>
    <row r="3" spans="1:8" x14ac:dyDescent="0.3">
      <c r="B3" s="7" t="s">
        <v>1958</v>
      </c>
    </row>
    <row r="4" spans="1:8" x14ac:dyDescent="0.3">
      <c r="B4" s="25" t="s">
        <v>35</v>
      </c>
      <c r="C4" s="25" t="s">
        <v>394</v>
      </c>
      <c r="D4" s="25" t="s">
        <v>1619</v>
      </c>
      <c r="E4" s="28" t="s">
        <v>1574</v>
      </c>
      <c r="F4" s="21" t="s">
        <v>1575</v>
      </c>
      <c r="G4" s="25" t="s">
        <v>1575</v>
      </c>
      <c r="H4" s="25" t="s">
        <v>1575</v>
      </c>
    </row>
    <row r="5" spans="1:8" x14ac:dyDescent="0.3">
      <c r="B5" s="22"/>
      <c r="C5" s="22"/>
      <c r="D5" s="22"/>
      <c r="E5" s="27"/>
      <c r="F5" s="8" t="s">
        <v>1848</v>
      </c>
      <c r="G5" s="8" t="s">
        <v>1577</v>
      </c>
      <c r="H5" s="8" t="s">
        <v>13</v>
      </c>
    </row>
    <row r="6" spans="1:8" ht="25.2" x14ac:dyDescent="0.3">
      <c r="B6" s="6" t="s">
        <v>670</v>
      </c>
      <c r="C6" s="6" t="s">
        <v>671</v>
      </c>
      <c r="D6" s="6" t="s">
        <v>1621</v>
      </c>
      <c r="E6" s="9" t="s">
        <v>1948</v>
      </c>
      <c r="F6" s="9" t="s">
        <v>1949</v>
      </c>
      <c r="G6" s="9" t="s">
        <v>1950</v>
      </c>
      <c r="H6" s="9" t="s">
        <v>1951</v>
      </c>
    </row>
    <row r="7" spans="1:8" ht="25.2" x14ac:dyDescent="0.3">
      <c r="B7" s="6" t="s">
        <v>670</v>
      </c>
      <c r="C7" s="6" t="s">
        <v>671</v>
      </c>
      <c r="D7" s="6" t="s">
        <v>1626</v>
      </c>
      <c r="E7" s="9" t="s">
        <v>1753</v>
      </c>
      <c r="F7" s="9" t="s">
        <v>1952</v>
      </c>
      <c r="G7" s="9" t="s">
        <v>371</v>
      </c>
      <c r="H7" s="9" t="s">
        <v>1953</v>
      </c>
    </row>
    <row r="8" spans="1:8" ht="25.2" x14ac:dyDescent="0.3">
      <c r="B8" s="6" t="s">
        <v>670</v>
      </c>
      <c r="C8" s="6" t="s">
        <v>671</v>
      </c>
      <c r="D8" s="6" t="s">
        <v>1631</v>
      </c>
      <c r="E8" s="9" t="s">
        <v>1954</v>
      </c>
      <c r="F8" s="9" t="s">
        <v>1955</v>
      </c>
      <c r="G8" s="9" t="s">
        <v>1956</v>
      </c>
      <c r="H8" s="9" t="s">
        <v>1957</v>
      </c>
    </row>
  </sheetData>
  <mergeCells count="5">
    <mergeCell ref="B4:B5"/>
    <mergeCell ref="C4:C5"/>
    <mergeCell ref="D4:D5"/>
    <mergeCell ref="E4:E5"/>
    <mergeCell ref="F4:H4"/>
  </mergeCells>
  <pageMargins left="0.7" right="0.7" top="0.75" bottom="0.75" header="0.3" footer="0.3"/>
  <pageSetup paperSize="9" orientation="portrait" horizontalDpi="300" verticalDpi="300"/>
</worksheet>
</file>

<file path=xl/worksheets/sheet5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2-000000000000}">
  <dimension ref="A1:E10"/>
  <sheetViews>
    <sheetView workbookViewId="0"/>
  </sheetViews>
  <sheetFormatPr baseColWidth="10" defaultRowHeight="14.4" x14ac:dyDescent="0.3"/>
  <cols>
    <col min="2" max="2" width="93.3320312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KCHK-AK-CHIR'!A1", "Zurück")</f>
        <v>Zurück</v>
      </c>
    </row>
    <row r="3" spans="1:5" x14ac:dyDescent="0.3">
      <c r="B3" s="7" t="s">
        <v>7420</v>
      </c>
    </row>
    <row r="4" spans="1:5" x14ac:dyDescent="0.3">
      <c r="B4" s="4" t="s">
        <v>7014</v>
      </c>
      <c r="C4" s="3" t="s">
        <v>7015</v>
      </c>
      <c r="D4" s="3" t="s">
        <v>7016</v>
      </c>
      <c r="E4" s="3" t="s">
        <v>7017</v>
      </c>
    </row>
    <row r="5" spans="1:5" x14ac:dyDescent="0.3">
      <c r="B5" s="6" t="s">
        <v>7408</v>
      </c>
      <c r="C5" s="5" t="s">
        <v>1579</v>
      </c>
      <c r="D5" s="5" t="s">
        <v>7409</v>
      </c>
      <c r="E5" s="5" t="s">
        <v>7229</v>
      </c>
    </row>
    <row r="6" spans="1:5" x14ac:dyDescent="0.3">
      <c r="B6" s="12" t="s">
        <v>7410</v>
      </c>
      <c r="C6" s="18" t="s">
        <v>1584</v>
      </c>
      <c r="D6" s="18" t="s">
        <v>7411</v>
      </c>
      <c r="E6" s="18" t="s">
        <v>7229</v>
      </c>
    </row>
    <row r="7" spans="1:5" x14ac:dyDescent="0.3">
      <c r="B7" s="6" t="s">
        <v>7412</v>
      </c>
      <c r="C7" s="5" t="s">
        <v>1683</v>
      </c>
      <c r="D7" s="5" t="s">
        <v>7413</v>
      </c>
      <c r="E7" s="5" t="s">
        <v>7414</v>
      </c>
    </row>
    <row r="8" spans="1:5" x14ac:dyDescent="0.3">
      <c r="B8" s="12" t="s">
        <v>7415</v>
      </c>
      <c r="C8" s="18" t="s">
        <v>1582</v>
      </c>
      <c r="D8" s="18" t="s">
        <v>7416</v>
      </c>
      <c r="E8" s="18" t="s">
        <v>7417</v>
      </c>
    </row>
    <row r="9" spans="1:5" x14ac:dyDescent="0.3">
      <c r="B9" s="6" t="s">
        <v>7418</v>
      </c>
      <c r="C9" s="5" t="s">
        <v>1579</v>
      </c>
      <c r="D9" s="5" t="s">
        <v>7362</v>
      </c>
      <c r="E9" s="5" t="s">
        <v>7229</v>
      </c>
    </row>
    <row r="10" spans="1:5" x14ac:dyDescent="0.3">
      <c r="B10" s="12" t="s">
        <v>3459</v>
      </c>
      <c r="C10" s="18" t="s">
        <v>1691</v>
      </c>
      <c r="D10" s="18" t="s">
        <v>7419</v>
      </c>
      <c r="E10" s="18" t="s">
        <v>7404</v>
      </c>
    </row>
  </sheetData>
  <pageMargins left="0.7" right="0.7" top="0.75" bottom="0.75" header="0.3" footer="0.3"/>
  <pageSetup paperSize="9" orientation="portrait" horizontalDpi="300" verticalDpi="300"/>
</worksheet>
</file>

<file path=xl/worksheets/sheet5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2-000000000000}">
  <dimension ref="A1:E12"/>
  <sheetViews>
    <sheetView workbookViewId="0"/>
  </sheetViews>
  <sheetFormatPr baseColWidth="10" defaultRowHeight="14.4" x14ac:dyDescent="0.3"/>
  <cols>
    <col min="2" max="2" width="9.6640625" customWidth="1"/>
    <col min="3" max="3" width="46.1093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KCHK-AK-CHIR'!A1", "Zurück")</f>
        <v>Zurück</v>
      </c>
    </row>
    <row r="3" spans="1:5" x14ac:dyDescent="0.3">
      <c r="B3" s="7" t="s">
        <v>453</v>
      </c>
    </row>
    <row r="4" spans="1:5" x14ac:dyDescent="0.3">
      <c r="B4" s="25" t="s">
        <v>35</v>
      </c>
      <c r="C4" s="25" t="s">
        <v>394</v>
      </c>
      <c r="D4" s="21" t="s">
        <v>37</v>
      </c>
      <c r="E4" s="25" t="s">
        <v>37</v>
      </c>
    </row>
    <row r="5" spans="1:5" x14ac:dyDescent="0.3">
      <c r="B5" s="22"/>
      <c r="C5" s="22"/>
      <c r="D5" s="8" t="s">
        <v>38</v>
      </c>
      <c r="E5" s="8" t="s">
        <v>39</v>
      </c>
    </row>
    <row r="6" spans="1:5" ht="25.2" x14ac:dyDescent="0.3">
      <c r="B6" s="6" t="s">
        <v>442</v>
      </c>
      <c r="C6" s="6" t="s">
        <v>443</v>
      </c>
      <c r="D6" s="9" t="s">
        <v>47</v>
      </c>
      <c r="E6" s="9" t="s">
        <v>48</v>
      </c>
    </row>
    <row r="7" spans="1:5" ht="25.2" x14ac:dyDescent="0.3">
      <c r="B7" s="12" t="s">
        <v>444</v>
      </c>
      <c r="C7" s="12" t="s">
        <v>445</v>
      </c>
      <c r="D7" s="13" t="s">
        <v>210</v>
      </c>
      <c r="E7" s="13" t="s">
        <v>211</v>
      </c>
    </row>
    <row r="8" spans="1:5" ht="25.2" x14ac:dyDescent="0.3">
      <c r="B8" s="6" t="s">
        <v>446</v>
      </c>
      <c r="C8" s="6" t="s">
        <v>447</v>
      </c>
      <c r="D8" s="9" t="s">
        <v>210</v>
      </c>
      <c r="E8" s="9" t="s">
        <v>211</v>
      </c>
    </row>
    <row r="9" spans="1:5" ht="25.2" x14ac:dyDescent="0.3">
      <c r="B9" s="12" t="s">
        <v>448</v>
      </c>
      <c r="C9" s="12" t="s">
        <v>419</v>
      </c>
      <c r="D9" s="13" t="s">
        <v>210</v>
      </c>
      <c r="E9" s="13" t="s">
        <v>211</v>
      </c>
    </row>
    <row r="10" spans="1:5" ht="25.2" x14ac:dyDescent="0.3">
      <c r="B10" s="6" t="s">
        <v>449</v>
      </c>
      <c r="C10" s="6" t="s">
        <v>450</v>
      </c>
      <c r="D10" s="9" t="s">
        <v>47</v>
      </c>
      <c r="E10" s="9" t="s">
        <v>48</v>
      </c>
    </row>
    <row r="11" spans="1:5" ht="25.2" x14ac:dyDescent="0.3">
      <c r="B11" s="12" t="s">
        <v>451</v>
      </c>
      <c r="C11" s="12" t="s">
        <v>452</v>
      </c>
      <c r="D11" s="13" t="s">
        <v>67</v>
      </c>
      <c r="E11" s="13" t="s">
        <v>68</v>
      </c>
    </row>
    <row r="12" spans="1:5" ht="25.2" x14ac:dyDescent="0.3">
      <c r="B12" s="10" t="s">
        <v>52</v>
      </c>
      <c r="C12" s="10"/>
      <c r="D12" s="11" t="s">
        <v>244</v>
      </c>
      <c r="E12" s="11" t="s">
        <v>245</v>
      </c>
    </row>
  </sheetData>
  <mergeCells count="3">
    <mergeCell ref="B4:B5"/>
    <mergeCell ref="C4:C5"/>
    <mergeCell ref="D4:E4"/>
  </mergeCells>
  <pageMargins left="0.7" right="0.7" top="0.75" bottom="0.75" header="0.3" footer="0.3"/>
  <pageSetup paperSize="9" orientation="portrait" horizontalDpi="300" verticalDpi="300"/>
</worksheet>
</file>

<file path=xl/worksheets/sheet5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2-000000000000}">
  <dimension ref="A1:E8"/>
  <sheetViews>
    <sheetView workbookViewId="0"/>
  </sheetViews>
  <sheetFormatPr baseColWidth="10" defaultRowHeight="14.4" x14ac:dyDescent="0.3"/>
  <cols>
    <col min="2" max="2" width="9.6640625" customWidth="1"/>
    <col min="3" max="3" width="41"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KCHK-AK-CHIR'!A1", "Zurück")</f>
        <v>Zurück</v>
      </c>
    </row>
    <row r="3" spans="1:5" x14ac:dyDescent="0.3">
      <c r="B3" s="7" t="s">
        <v>92</v>
      </c>
    </row>
    <row r="4" spans="1:5" x14ac:dyDescent="0.3">
      <c r="B4" s="25" t="s">
        <v>35</v>
      </c>
      <c r="C4" s="25" t="s">
        <v>36</v>
      </c>
      <c r="D4" s="21" t="s">
        <v>37</v>
      </c>
      <c r="E4" s="25" t="s">
        <v>37</v>
      </c>
    </row>
    <row r="5" spans="1:5" x14ac:dyDescent="0.3">
      <c r="B5" s="22"/>
      <c r="C5" s="22"/>
      <c r="D5" s="8" t="s">
        <v>38</v>
      </c>
      <c r="E5" s="8" t="s">
        <v>39</v>
      </c>
    </row>
    <row r="6" spans="1:5" x14ac:dyDescent="0.3">
      <c r="B6" s="23" t="s">
        <v>40</v>
      </c>
      <c r="C6" s="23"/>
      <c r="D6" s="29"/>
      <c r="E6" s="29"/>
    </row>
    <row r="7" spans="1:5" ht="25.2" x14ac:dyDescent="0.3">
      <c r="B7" s="6" t="s">
        <v>91</v>
      </c>
      <c r="C7" s="6" t="s">
        <v>42</v>
      </c>
      <c r="D7" s="9" t="s">
        <v>88</v>
      </c>
      <c r="E7" s="9" t="s">
        <v>89</v>
      </c>
    </row>
    <row r="8" spans="1:5" ht="25.2" x14ac:dyDescent="0.3">
      <c r="B8" s="10" t="s">
        <v>52</v>
      </c>
      <c r="C8" s="10"/>
      <c r="D8" s="11" t="s">
        <v>88</v>
      </c>
      <c r="E8" s="11" t="s">
        <v>89</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5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2-000000000000}">
  <dimension ref="A1:G12"/>
  <sheetViews>
    <sheetView workbookViewId="0"/>
  </sheetViews>
  <sheetFormatPr baseColWidth="10" defaultRowHeight="14.4" x14ac:dyDescent="0.3"/>
  <cols>
    <col min="2" max="2" width="9.6640625" customWidth="1"/>
    <col min="3" max="3" width="46.109375"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KCHK-AK-CHIR'!A1", "Zurück")</f>
        <v>Zurück</v>
      </c>
    </row>
    <row r="3" spans="1:7" x14ac:dyDescent="0.3">
      <c r="B3" s="7" t="s">
        <v>1195</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442</v>
      </c>
      <c r="C6" s="6" t="s">
        <v>443</v>
      </c>
      <c r="D6" s="9" t="s">
        <v>48</v>
      </c>
      <c r="E6" s="9" t="s">
        <v>47</v>
      </c>
      <c r="F6" s="9" t="s">
        <v>48</v>
      </c>
      <c r="G6" s="9" t="s">
        <v>48</v>
      </c>
    </row>
    <row r="7" spans="1:7" ht="25.2" x14ac:dyDescent="0.3">
      <c r="B7" s="12" t="s">
        <v>444</v>
      </c>
      <c r="C7" s="12" t="s">
        <v>445</v>
      </c>
      <c r="D7" s="13" t="s">
        <v>211</v>
      </c>
      <c r="E7" s="13" t="s">
        <v>210</v>
      </c>
      <c r="F7" s="13" t="s">
        <v>211</v>
      </c>
      <c r="G7" s="13" t="s">
        <v>211</v>
      </c>
    </row>
    <row r="8" spans="1:7" ht="25.2" x14ac:dyDescent="0.3">
      <c r="B8" s="6" t="s">
        <v>446</v>
      </c>
      <c r="C8" s="6" t="s">
        <v>447</v>
      </c>
      <c r="D8" s="9" t="s">
        <v>210</v>
      </c>
      <c r="E8" s="9" t="s">
        <v>211</v>
      </c>
      <c r="F8" s="9" t="s">
        <v>211</v>
      </c>
      <c r="G8" s="9" t="s">
        <v>211</v>
      </c>
    </row>
    <row r="9" spans="1:7" ht="25.2" x14ac:dyDescent="0.3">
      <c r="B9" s="12" t="s">
        <v>448</v>
      </c>
      <c r="C9" s="12" t="s">
        <v>419</v>
      </c>
      <c r="D9" s="13" t="s">
        <v>211</v>
      </c>
      <c r="E9" s="13" t="s">
        <v>210</v>
      </c>
      <c r="F9" s="13" t="s">
        <v>211</v>
      </c>
      <c r="G9" s="13" t="s">
        <v>211</v>
      </c>
    </row>
    <row r="10" spans="1:7" ht="25.2" x14ac:dyDescent="0.3">
      <c r="B10" s="6" t="s">
        <v>449</v>
      </c>
      <c r="C10" s="6" t="s">
        <v>450</v>
      </c>
      <c r="D10" s="9" t="s">
        <v>48</v>
      </c>
      <c r="E10" s="9" t="s">
        <v>47</v>
      </c>
      <c r="F10" s="9" t="s">
        <v>48</v>
      </c>
      <c r="G10" s="9" t="s">
        <v>48</v>
      </c>
    </row>
    <row r="11" spans="1:7" ht="25.2" x14ac:dyDescent="0.3">
      <c r="B11" s="12" t="s">
        <v>451</v>
      </c>
      <c r="C11" s="12" t="s">
        <v>452</v>
      </c>
      <c r="D11" s="13" t="s">
        <v>67</v>
      </c>
      <c r="E11" s="13" t="s">
        <v>68</v>
      </c>
      <c r="F11" s="13" t="s">
        <v>68</v>
      </c>
      <c r="G11" s="13" t="s">
        <v>68</v>
      </c>
    </row>
    <row r="12" spans="1:7" x14ac:dyDescent="0.3">
      <c r="B12"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5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2-000000000000}">
  <dimension ref="A1:G8"/>
  <sheetViews>
    <sheetView workbookViewId="0"/>
  </sheetViews>
  <sheetFormatPr baseColWidth="10" defaultRowHeight="14.4" x14ac:dyDescent="0.3"/>
  <cols>
    <col min="2" max="2" width="9.6640625" customWidth="1"/>
    <col min="3" max="3" width="41"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KCHK-AK-CHIR'!A1", "Zurück")</f>
        <v>Zurück</v>
      </c>
    </row>
    <row r="3" spans="1:7" x14ac:dyDescent="0.3">
      <c r="B3" s="7" t="s">
        <v>971</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40</v>
      </c>
      <c r="C6" s="23"/>
      <c r="D6" s="29"/>
      <c r="E6" s="29"/>
      <c r="F6" s="29"/>
      <c r="G6" s="29"/>
    </row>
    <row r="7" spans="1:7" ht="25.2" x14ac:dyDescent="0.3">
      <c r="B7" s="6" t="s">
        <v>91</v>
      </c>
      <c r="C7" s="6" t="s">
        <v>42</v>
      </c>
      <c r="D7" s="9" t="s">
        <v>89</v>
      </c>
      <c r="E7" s="9" t="s">
        <v>88</v>
      </c>
      <c r="F7" s="9" t="s">
        <v>89</v>
      </c>
      <c r="G7" s="9" t="s">
        <v>89</v>
      </c>
    </row>
    <row r="8" spans="1:7" x14ac:dyDescent="0.3">
      <c r="B8" s="17" t="s">
        <v>968</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5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2-000000000000}">
  <dimension ref="A1:D6"/>
  <sheetViews>
    <sheetView workbookViewId="0"/>
  </sheetViews>
  <sheetFormatPr baseColWidth="10" defaultRowHeight="14.4" x14ac:dyDescent="0.3"/>
  <cols>
    <col min="2" max="2" width="9.6640625" customWidth="1"/>
    <col min="3" max="3" width="46.109375" customWidth="1"/>
    <col min="4" max="4" width="219.6640625" customWidth="1"/>
  </cols>
  <sheetData>
    <row r="1" spans="1:4" x14ac:dyDescent="0.3">
      <c r="A1" s="2" t="str">
        <f>HYPERLINK("#'Auswahl Auswertungsmodul'!A1", "Zurück zum Start")</f>
        <v>Zurück zum Start</v>
      </c>
    </row>
    <row r="2" spans="1:4" x14ac:dyDescent="0.3">
      <c r="A2" s="2" t="str">
        <f>HYPERLINK("#'Auswahl KCHK-AK-CHIR'!A1", "Zurück")</f>
        <v>Zurück</v>
      </c>
    </row>
    <row r="3" spans="1:4" x14ac:dyDescent="0.3">
      <c r="B3" s="7" t="s">
        <v>1442</v>
      </c>
    </row>
    <row r="4" spans="1:4" x14ac:dyDescent="0.3">
      <c r="B4" s="3" t="s">
        <v>35</v>
      </c>
      <c r="C4" s="4" t="s">
        <v>394</v>
      </c>
      <c r="D4" s="4" t="s">
        <v>1101</v>
      </c>
    </row>
    <row r="5" spans="1:4" x14ac:dyDescent="0.3">
      <c r="B5" s="5" t="s">
        <v>446</v>
      </c>
      <c r="C5" s="6" t="s">
        <v>447</v>
      </c>
      <c r="D5" s="6" t="s">
        <v>1440</v>
      </c>
    </row>
    <row r="6" spans="1:4" x14ac:dyDescent="0.3">
      <c r="B6" s="18" t="s">
        <v>451</v>
      </c>
      <c r="C6" s="12" t="s">
        <v>452</v>
      </c>
      <c r="D6" s="12" t="s">
        <v>1441</v>
      </c>
    </row>
  </sheetData>
  <pageMargins left="0.7" right="0.7" top="0.75" bottom="0.75" header="0.3" footer="0.3"/>
  <pageSetup paperSize="9" orientation="portrait" horizontalDpi="300" verticalDpi="300"/>
</worksheet>
</file>

<file path=xl/worksheets/sheet5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KCHK-AK-CHIR'!A1", "Zurück")</f>
        <v>Zurück</v>
      </c>
    </row>
  </sheetData>
  <pageMargins left="0.7" right="0.7" top="0.75" bottom="0.75" header="0.3" footer="0.3"/>
  <pageSetup paperSize="9" orientation="portrait" horizontalDpi="300" verticalDpi="300"/>
</worksheet>
</file>

<file path=xl/worksheets/sheet5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2-000000000000}">
  <dimension ref="A1:G7"/>
  <sheetViews>
    <sheetView workbookViewId="0"/>
  </sheetViews>
  <sheetFormatPr baseColWidth="10" defaultRowHeight="14.4" x14ac:dyDescent="0.3"/>
  <cols>
    <col min="2" max="2" width="9.6640625" customWidth="1"/>
    <col min="3" max="3" width="41"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KCHK-AK-CHIR'!A1", "Zurück")</f>
        <v>Zurück</v>
      </c>
    </row>
    <row r="3" spans="1:7" x14ac:dyDescent="0.3">
      <c r="B3" s="7" t="s">
        <v>1591</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40</v>
      </c>
      <c r="C6" s="23"/>
      <c r="D6" s="29"/>
      <c r="E6" s="29"/>
      <c r="F6" s="29"/>
      <c r="G6" s="29"/>
    </row>
    <row r="7" spans="1:7" ht="25.2" x14ac:dyDescent="0.3">
      <c r="B7" s="6" t="s">
        <v>91</v>
      </c>
      <c r="C7" s="6" t="s">
        <v>42</v>
      </c>
      <c r="D7" s="9" t="s">
        <v>1589</v>
      </c>
      <c r="E7" s="9" t="s">
        <v>1590</v>
      </c>
      <c r="F7" s="9" t="s">
        <v>89</v>
      </c>
      <c r="G7" s="9" t="s">
        <v>89</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5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KCHK-AK-CHIR'!A1", "Zurück")</f>
        <v>Zurück</v>
      </c>
    </row>
  </sheetData>
  <pageMargins left="0.7" right="0.7" top="0.75" bottom="0.75" header="0.3" footer="0.3"/>
  <pageSetup paperSize="9" orientation="portrait" horizontalDpi="300" verticalDpi="300"/>
</worksheet>
</file>

<file path=xl/worksheets/sheet5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2-000000000000}">
  <dimension ref="A1:G11"/>
  <sheetViews>
    <sheetView workbookViewId="0"/>
  </sheetViews>
  <sheetFormatPr baseColWidth="10" defaultRowHeight="14.4" x14ac:dyDescent="0.3"/>
  <cols>
    <col min="2" max="2" width="9.6640625" customWidth="1"/>
    <col min="3" max="3" width="46.10937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KCHK-AK-CHIR'!A1", "Zurück")</f>
        <v>Zurück</v>
      </c>
    </row>
    <row r="3" spans="1:7" x14ac:dyDescent="0.3">
      <c r="B3" s="7" t="s">
        <v>1865</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442</v>
      </c>
      <c r="C6" s="6" t="s">
        <v>443</v>
      </c>
      <c r="D6" s="9" t="s">
        <v>1579</v>
      </c>
      <c r="E6" s="9" t="s">
        <v>48</v>
      </c>
      <c r="F6" s="9" t="s">
        <v>48</v>
      </c>
      <c r="G6" s="9" t="s">
        <v>48</v>
      </c>
    </row>
    <row r="7" spans="1:7" ht="25.2" x14ac:dyDescent="0.3">
      <c r="B7" s="12" t="s">
        <v>444</v>
      </c>
      <c r="C7" s="12" t="s">
        <v>445</v>
      </c>
      <c r="D7" s="13" t="s">
        <v>1683</v>
      </c>
      <c r="E7" s="13" t="s">
        <v>211</v>
      </c>
      <c r="F7" s="13" t="s">
        <v>211</v>
      </c>
      <c r="G7" s="13" t="s">
        <v>211</v>
      </c>
    </row>
    <row r="8" spans="1:7" ht="25.2" x14ac:dyDescent="0.3">
      <c r="B8" s="6" t="s">
        <v>446</v>
      </c>
      <c r="C8" s="6" t="s">
        <v>447</v>
      </c>
      <c r="D8" s="9" t="s">
        <v>1683</v>
      </c>
      <c r="E8" s="9" t="s">
        <v>211</v>
      </c>
      <c r="F8" s="9" t="s">
        <v>211</v>
      </c>
      <c r="G8" s="9" t="s">
        <v>211</v>
      </c>
    </row>
    <row r="9" spans="1:7" ht="25.2" x14ac:dyDescent="0.3">
      <c r="B9" s="12" t="s">
        <v>448</v>
      </c>
      <c r="C9" s="12" t="s">
        <v>419</v>
      </c>
      <c r="D9" s="13" t="s">
        <v>1683</v>
      </c>
      <c r="E9" s="13" t="s">
        <v>1007</v>
      </c>
      <c r="F9" s="13" t="s">
        <v>211</v>
      </c>
      <c r="G9" s="13" t="s">
        <v>211</v>
      </c>
    </row>
    <row r="10" spans="1:7" ht="25.2" x14ac:dyDescent="0.3">
      <c r="B10" s="6" t="s">
        <v>449</v>
      </c>
      <c r="C10" s="6" t="s">
        <v>450</v>
      </c>
      <c r="D10" s="9" t="s">
        <v>1579</v>
      </c>
      <c r="E10" s="9" t="s">
        <v>965</v>
      </c>
      <c r="F10" s="9" t="s">
        <v>48</v>
      </c>
      <c r="G10" s="9" t="s">
        <v>48</v>
      </c>
    </row>
    <row r="11" spans="1:7" ht="25.2" x14ac:dyDescent="0.3">
      <c r="B11" s="12" t="s">
        <v>451</v>
      </c>
      <c r="C11" s="12" t="s">
        <v>452</v>
      </c>
      <c r="D11" s="13" t="s">
        <v>1582</v>
      </c>
      <c r="E11" s="13" t="s">
        <v>68</v>
      </c>
      <c r="F11" s="13" t="s">
        <v>68</v>
      </c>
      <c r="G11" s="13" t="s">
        <v>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9"/>
  <sheetViews>
    <sheetView workbookViewId="0"/>
  </sheetViews>
  <sheetFormatPr baseColWidth="10" defaultRowHeight="14.4" x14ac:dyDescent="0.3"/>
  <cols>
    <col min="2" max="2" width="79.5546875" customWidth="1"/>
    <col min="3" max="3" width="25.6640625" customWidth="1"/>
    <col min="4" max="4" width="54.6640625" customWidth="1"/>
    <col min="5"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Ü'!A1", "Zurück")</f>
        <v>Zurück</v>
      </c>
    </row>
    <row r="3" spans="1:8" x14ac:dyDescent="0.3">
      <c r="B3" s="7" t="s">
        <v>7680</v>
      </c>
    </row>
    <row r="4" spans="1:8" x14ac:dyDescent="0.3">
      <c r="B4" s="4" t="s">
        <v>7593</v>
      </c>
      <c r="C4" s="19" t="s">
        <v>3418</v>
      </c>
      <c r="D4" s="19" t="s">
        <v>7641</v>
      </c>
      <c r="E4" s="19" t="s">
        <v>3420</v>
      </c>
      <c r="F4" s="19" t="s">
        <v>3421</v>
      </c>
      <c r="G4" s="19" t="s">
        <v>3422</v>
      </c>
      <c r="H4" s="19" t="s">
        <v>3423</v>
      </c>
    </row>
    <row r="5" spans="1:8" ht="25.2" x14ac:dyDescent="0.3">
      <c r="B5" s="6" t="s">
        <v>7595</v>
      </c>
      <c r="C5" s="9" t="s">
        <v>3920</v>
      </c>
      <c r="D5" s="9" t="s">
        <v>3921</v>
      </c>
      <c r="E5" s="9" t="s">
        <v>1580</v>
      </c>
      <c r="F5" s="9" t="s">
        <v>3922</v>
      </c>
      <c r="G5" s="9" t="s">
        <v>3923</v>
      </c>
      <c r="H5" s="9" t="s">
        <v>3924</v>
      </c>
    </row>
    <row r="6" spans="1:8" ht="25.2" x14ac:dyDescent="0.3">
      <c r="B6" s="12" t="s">
        <v>7642</v>
      </c>
      <c r="C6" s="13" t="s">
        <v>3960</v>
      </c>
      <c r="D6" s="13" t="s">
        <v>3961</v>
      </c>
      <c r="E6" s="13" t="s">
        <v>3962</v>
      </c>
      <c r="F6" s="13" t="s">
        <v>3963</v>
      </c>
      <c r="G6" s="13" t="s">
        <v>3964</v>
      </c>
      <c r="H6" s="13" t="s">
        <v>3965</v>
      </c>
    </row>
    <row r="7" spans="1:8" ht="25.2" x14ac:dyDescent="0.3">
      <c r="B7" s="6" t="s">
        <v>7643</v>
      </c>
      <c r="C7" s="9" t="s">
        <v>3980</v>
      </c>
      <c r="D7" s="9" t="s">
        <v>3981</v>
      </c>
      <c r="E7" s="9" t="s">
        <v>3982</v>
      </c>
      <c r="F7" s="9" t="s">
        <v>3983</v>
      </c>
      <c r="G7" s="9" t="s">
        <v>3984</v>
      </c>
      <c r="H7" s="9" t="s">
        <v>3985</v>
      </c>
    </row>
    <row r="8" spans="1:8" ht="25.2" x14ac:dyDescent="0.3">
      <c r="B8" s="12" t="s">
        <v>7644</v>
      </c>
      <c r="C8" s="13" t="s">
        <v>4012</v>
      </c>
      <c r="D8" s="13" t="s">
        <v>4013</v>
      </c>
      <c r="E8" s="13" t="s">
        <v>1580</v>
      </c>
      <c r="F8" s="13" t="s">
        <v>4014</v>
      </c>
      <c r="G8" s="13" t="s">
        <v>2647</v>
      </c>
      <c r="H8" s="13" t="s">
        <v>4015</v>
      </c>
    </row>
    <row r="9" spans="1:8" ht="25.2" x14ac:dyDescent="0.3">
      <c r="B9" s="6" t="s">
        <v>7645</v>
      </c>
      <c r="C9" s="9" t="s">
        <v>4034</v>
      </c>
      <c r="D9" s="9" t="s">
        <v>4035</v>
      </c>
      <c r="E9" s="9" t="s">
        <v>1580</v>
      </c>
      <c r="F9" s="9" t="s">
        <v>4036</v>
      </c>
      <c r="G9" s="9" t="s">
        <v>4037</v>
      </c>
      <c r="H9" s="9" t="s">
        <v>4038</v>
      </c>
    </row>
    <row r="10" spans="1:8" ht="25.2" x14ac:dyDescent="0.3">
      <c r="B10" s="12" t="s">
        <v>7597</v>
      </c>
      <c r="C10" s="13" t="s">
        <v>3838</v>
      </c>
      <c r="D10" s="13" t="s">
        <v>3839</v>
      </c>
      <c r="E10" s="13" t="s">
        <v>1580</v>
      </c>
      <c r="F10" s="13" t="s">
        <v>3840</v>
      </c>
      <c r="G10" s="13" t="s">
        <v>3841</v>
      </c>
      <c r="H10" s="13" t="s">
        <v>3842</v>
      </c>
    </row>
    <row r="11" spans="1:8" ht="25.2" x14ac:dyDescent="0.3">
      <c r="B11" s="6" t="s">
        <v>7646</v>
      </c>
      <c r="C11" s="9" t="s">
        <v>3876</v>
      </c>
      <c r="D11" s="9" t="s">
        <v>3877</v>
      </c>
      <c r="E11" s="9" t="s">
        <v>1580</v>
      </c>
      <c r="F11" s="9" t="s">
        <v>3878</v>
      </c>
      <c r="G11" s="9" t="s">
        <v>3879</v>
      </c>
      <c r="H11" s="9" t="s">
        <v>3880</v>
      </c>
    </row>
    <row r="12" spans="1:8" ht="25.2" x14ac:dyDescent="0.3">
      <c r="B12" s="12" t="s">
        <v>7598</v>
      </c>
      <c r="C12" s="13" t="s">
        <v>1650</v>
      </c>
      <c r="D12" s="13" t="s">
        <v>7647</v>
      </c>
      <c r="E12" s="13" t="s">
        <v>1580</v>
      </c>
      <c r="F12" s="13" t="s">
        <v>399</v>
      </c>
      <c r="G12" s="13" t="s">
        <v>1180</v>
      </c>
      <c r="H12" s="13" t="s">
        <v>1180</v>
      </c>
    </row>
    <row r="13" spans="1:8" ht="25.2" x14ac:dyDescent="0.3">
      <c r="B13" s="6" t="s">
        <v>7648</v>
      </c>
      <c r="C13" s="9" t="s">
        <v>1688</v>
      </c>
      <c r="D13" s="9" t="s">
        <v>7649</v>
      </c>
      <c r="E13" s="9" t="s">
        <v>1580</v>
      </c>
      <c r="F13" s="9" t="s">
        <v>112</v>
      </c>
      <c r="G13" s="9" t="s">
        <v>3372</v>
      </c>
      <c r="H13" s="9" t="s">
        <v>3372</v>
      </c>
    </row>
    <row r="14" spans="1:8" ht="25.2" x14ac:dyDescent="0.3">
      <c r="B14" s="12" t="s">
        <v>7602</v>
      </c>
      <c r="C14" s="13" t="s">
        <v>1609</v>
      </c>
      <c r="D14" s="13" t="s">
        <v>7650</v>
      </c>
      <c r="E14" s="13" t="s">
        <v>1580</v>
      </c>
      <c r="F14" s="13" t="s">
        <v>428</v>
      </c>
      <c r="G14" s="13" t="s">
        <v>7651</v>
      </c>
      <c r="H14" s="13" t="s">
        <v>7651</v>
      </c>
    </row>
    <row r="15" spans="1:8" ht="25.2" x14ac:dyDescent="0.3">
      <c r="B15" s="6" t="s">
        <v>7603</v>
      </c>
      <c r="C15" s="9" t="s">
        <v>1756</v>
      </c>
      <c r="D15" s="9" t="s">
        <v>7652</v>
      </c>
      <c r="E15" s="9" t="s">
        <v>1580</v>
      </c>
      <c r="F15" s="9" t="s">
        <v>272</v>
      </c>
      <c r="G15" s="9" t="s">
        <v>7653</v>
      </c>
      <c r="H15" s="9" t="s">
        <v>7653</v>
      </c>
    </row>
    <row r="16" spans="1:8" ht="25.2" x14ac:dyDescent="0.3">
      <c r="B16" s="12" t="s">
        <v>7605</v>
      </c>
      <c r="C16" s="13" t="s">
        <v>1600</v>
      </c>
      <c r="D16" s="13" t="s">
        <v>3891</v>
      </c>
      <c r="E16" s="13" t="s">
        <v>1580</v>
      </c>
      <c r="F16" s="13" t="s">
        <v>98</v>
      </c>
      <c r="G16" s="13" t="s">
        <v>3396</v>
      </c>
      <c r="H16" s="13" t="s">
        <v>3396</v>
      </c>
    </row>
    <row r="17" spans="2:8" ht="25.2" x14ac:dyDescent="0.3">
      <c r="B17" s="6" t="s">
        <v>7606</v>
      </c>
      <c r="C17" s="9" t="s">
        <v>1609</v>
      </c>
      <c r="D17" s="9" t="s">
        <v>7654</v>
      </c>
      <c r="E17" s="9" t="s">
        <v>1580</v>
      </c>
      <c r="F17" s="9" t="s">
        <v>553</v>
      </c>
      <c r="G17" s="9" t="s">
        <v>2533</v>
      </c>
      <c r="H17" s="9" t="s">
        <v>2533</v>
      </c>
    </row>
    <row r="18" spans="2:8" ht="25.2" x14ac:dyDescent="0.3">
      <c r="B18" s="12" t="s">
        <v>7608</v>
      </c>
      <c r="C18" s="13" t="s">
        <v>1597</v>
      </c>
      <c r="D18" s="13" t="s">
        <v>7655</v>
      </c>
      <c r="E18" s="13" t="s">
        <v>1580</v>
      </c>
      <c r="F18" s="13" t="s">
        <v>94</v>
      </c>
      <c r="G18" s="13" t="s">
        <v>1042</v>
      </c>
      <c r="H18" s="13" t="s">
        <v>1042</v>
      </c>
    </row>
    <row r="19" spans="2:8" ht="25.2" x14ac:dyDescent="0.3">
      <c r="B19" s="6" t="s">
        <v>7610</v>
      </c>
      <c r="C19" s="9" t="s">
        <v>1711</v>
      </c>
      <c r="D19" s="9" t="s">
        <v>7656</v>
      </c>
      <c r="E19" s="9" t="s">
        <v>1580</v>
      </c>
      <c r="F19" s="9" t="s">
        <v>272</v>
      </c>
      <c r="G19" s="9" t="s">
        <v>2528</v>
      </c>
      <c r="H19" s="9" t="s">
        <v>2528</v>
      </c>
    </row>
    <row r="20" spans="2:8" ht="25.2" x14ac:dyDescent="0.3">
      <c r="B20" s="12" t="s">
        <v>7617</v>
      </c>
      <c r="C20" s="13" t="s">
        <v>3598</v>
      </c>
      <c r="D20" s="13" t="s">
        <v>7657</v>
      </c>
      <c r="E20" s="13" t="s">
        <v>1580</v>
      </c>
      <c r="F20" s="13" t="s">
        <v>7658</v>
      </c>
      <c r="G20" s="13" t="s">
        <v>7659</v>
      </c>
      <c r="H20" s="13" t="s">
        <v>1598</v>
      </c>
    </row>
    <row r="21" spans="2:8" ht="25.2" x14ac:dyDescent="0.3">
      <c r="B21" s="6" t="s">
        <v>7660</v>
      </c>
      <c r="C21" s="9" t="s">
        <v>1982</v>
      </c>
      <c r="D21" s="9" t="s">
        <v>7661</v>
      </c>
      <c r="E21" s="9" t="s">
        <v>1580</v>
      </c>
      <c r="F21" s="9" t="s">
        <v>7662</v>
      </c>
      <c r="G21" s="9" t="s">
        <v>7663</v>
      </c>
      <c r="H21" s="9" t="s">
        <v>7664</v>
      </c>
    </row>
    <row r="22" spans="2:8" ht="25.2" x14ac:dyDescent="0.3">
      <c r="B22" s="12" t="s">
        <v>7619</v>
      </c>
      <c r="C22" s="13" t="s">
        <v>3514</v>
      </c>
      <c r="D22" s="13" t="s">
        <v>7665</v>
      </c>
      <c r="E22" s="13" t="s">
        <v>1580</v>
      </c>
      <c r="F22" s="13" t="s">
        <v>7666</v>
      </c>
      <c r="G22" s="13" t="s">
        <v>4384</v>
      </c>
      <c r="H22" s="13" t="s">
        <v>7667</v>
      </c>
    </row>
    <row r="23" spans="2:8" ht="25.2" x14ac:dyDescent="0.3">
      <c r="B23" s="6" t="s">
        <v>7621</v>
      </c>
      <c r="C23" s="9" t="s">
        <v>1982</v>
      </c>
      <c r="D23" s="9" t="s">
        <v>7668</v>
      </c>
      <c r="E23" s="9" t="s">
        <v>1580</v>
      </c>
      <c r="F23" s="9" t="s">
        <v>7669</v>
      </c>
      <c r="G23" s="9" t="s">
        <v>1023</v>
      </c>
      <c r="H23" s="9" t="s">
        <v>1970</v>
      </c>
    </row>
    <row r="24" spans="2:8" ht="25.2" x14ac:dyDescent="0.3">
      <c r="B24" s="12" t="s">
        <v>7623</v>
      </c>
      <c r="C24" s="13" t="s">
        <v>7670</v>
      </c>
      <c r="D24" s="13" t="s">
        <v>7671</v>
      </c>
      <c r="E24" s="13" t="s">
        <v>1580</v>
      </c>
      <c r="F24" s="13" t="s">
        <v>7672</v>
      </c>
      <c r="G24" s="13" t="s">
        <v>7673</v>
      </c>
      <c r="H24" s="13" t="s">
        <v>7674</v>
      </c>
    </row>
    <row r="25" spans="2:8" ht="25.2" x14ac:dyDescent="0.3">
      <c r="B25" s="6" t="s">
        <v>7625</v>
      </c>
      <c r="C25" s="9" t="s">
        <v>1982</v>
      </c>
      <c r="D25" s="9" t="s">
        <v>7675</v>
      </c>
      <c r="E25" s="9" t="s">
        <v>1580</v>
      </c>
      <c r="F25" s="9" t="s">
        <v>7676</v>
      </c>
      <c r="G25" s="9" t="s">
        <v>7677</v>
      </c>
      <c r="H25" s="9" t="s">
        <v>7678</v>
      </c>
    </row>
    <row r="26" spans="2:8" ht="25.2" x14ac:dyDescent="0.3">
      <c r="B26" s="12" t="s">
        <v>7627</v>
      </c>
      <c r="C26" s="13" t="s">
        <v>4134</v>
      </c>
      <c r="D26" s="13" t="s">
        <v>4135</v>
      </c>
      <c r="E26" s="13" t="s">
        <v>1580</v>
      </c>
      <c r="F26" s="13" t="s">
        <v>4136</v>
      </c>
      <c r="G26" s="13" t="s">
        <v>4137</v>
      </c>
      <c r="H26" s="13" t="s">
        <v>4138</v>
      </c>
    </row>
    <row r="27" spans="2:8" ht="25.2" x14ac:dyDescent="0.3">
      <c r="B27" s="6" t="s">
        <v>7628</v>
      </c>
      <c r="C27" s="9" t="s">
        <v>4417</v>
      </c>
      <c r="D27" s="9" t="s">
        <v>4418</v>
      </c>
      <c r="E27" s="9" t="s">
        <v>1580</v>
      </c>
      <c r="F27" s="9" t="s">
        <v>4419</v>
      </c>
      <c r="G27" s="9" t="s">
        <v>4420</v>
      </c>
      <c r="H27" s="9" t="s">
        <v>4421</v>
      </c>
    </row>
    <row r="28" spans="2:8" ht="25.2" x14ac:dyDescent="0.3">
      <c r="B28" s="12" t="s">
        <v>7629</v>
      </c>
      <c r="C28" s="13" t="s">
        <v>4314</v>
      </c>
      <c r="D28" s="13" t="s">
        <v>4315</v>
      </c>
      <c r="E28" s="13" t="s">
        <v>1580</v>
      </c>
      <c r="F28" s="13" t="s">
        <v>4316</v>
      </c>
      <c r="G28" s="13" t="s">
        <v>4317</v>
      </c>
      <c r="H28" s="13" t="s">
        <v>4318</v>
      </c>
    </row>
    <row r="29" spans="2:8" ht="25.2" x14ac:dyDescent="0.3">
      <c r="B29" s="6" t="s">
        <v>7630</v>
      </c>
      <c r="C29" s="9" t="s">
        <v>4165</v>
      </c>
      <c r="D29" s="9" t="s">
        <v>4166</v>
      </c>
      <c r="E29" s="9" t="s">
        <v>1580</v>
      </c>
      <c r="F29" s="9" t="s">
        <v>4167</v>
      </c>
      <c r="G29" s="9" t="s">
        <v>4168</v>
      </c>
      <c r="H29" s="9" t="s">
        <v>4169</v>
      </c>
    </row>
    <row r="30" spans="2:8" ht="25.2" x14ac:dyDescent="0.3">
      <c r="B30" s="12" t="s">
        <v>7631</v>
      </c>
      <c r="C30" s="13" t="s">
        <v>4347</v>
      </c>
      <c r="D30" s="13" t="s">
        <v>4348</v>
      </c>
      <c r="E30" s="13" t="s">
        <v>1580</v>
      </c>
      <c r="F30" s="13" t="s">
        <v>4349</v>
      </c>
      <c r="G30" s="13" t="s">
        <v>4350</v>
      </c>
      <c r="H30" s="13" t="s">
        <v>4351</v>
      </c>
    </row>
    <row r="31" spans="2:8" ht="25.2" x14ac:dyDescent="0.3">
      <c r="B31" s="6" t="s">
        <v>7632</v>
      </c>
      <c r="C31" s="9" t="s">
        <v>4067</v>
      </c>
      <c r="D31" s="9" t="s">
        <v>4068</v>
      </c>
      <c r="E31" s="9" t="s">
        <v>1580</v>
      </c>
      <c r="F31" s="9" t="s">
        <v>4069</v>
      </c>
      <c r="G31" s="9" t="s">
        <v>4070</v>
      </c>
      <c r="H31" s="9" t="s">
        <v>4071</v>
      </c>
    </row>
    <row r="32" spans="2:8" ht="25.2" x14ac:dyDescent="0.3">
      <c r="B32" s="12" t="s">
        <v>7633</v>
      </c>
      <c r="C32" s="13" t="s">
        <v>4079</v>
      </c>
      <c r="D32" s="13" t="s">
        <v>4080</v>
      </c>
      <c r="E32" s="13" t="s">
        <v>1580</v>
      </c>
      <c r="F32" s="13" t="s">
        <v>1284</v>
      </c>
      <c r="G32" s="13" t="s">
        <v>249</v>
      </c>
      <c r="H32" s="13" t="s">
        <v>195</v>
      </c>
    </row>
    <row r="33" spans="2:8" ht="25.2" x14ac:dyDescent="0.3">
      <c r="B33" s="6" t="s">
        <v>7634</v>
      </c>
      <c r="C33" s="9" t="s">
        <v>4097</v>
      </c>
      <c r="D33" s="9" t="s">
        <v>4098</v>
      </c>
      <c r="E33" s="9" t="s">
        <v>1580</v>
      </c>
      <c r="F33" s="9" t="s">
        <v>4099</v>
      </c>
      <c r="G33" s="9" t="s">
        <v>4100</v>
      </c>
      <c r="H33" s="9" t="s">
        <v>4101</v>
      </c>
    </row>
    <row r="34" spans="2:8" ht="25.2" x14ac:dyDescent="0.3">
      <c r="B34" s="12" t="s">
        <v>7635</v>
      </c>
      <c r="C34" s="13" t="s">
        <v>1948</v>
      </c>
      <c r="D34" s="13" t="s">
        <v>4110</v>
      </c>
      <c r="E34" s="13" t="s">
        <v>1580</v>
      </c>
      <c r="F34" s="13" t="s">
        <v>4111</v>
      </c>
      <c r="G34" s="13" t="s">
        <v>1852</v>
      </c>
      <c r="H34" s="13" t="s">
        <v>2008</v>
      </c>
    </row>
    <row r="35" spans="2:8" ht="25.2" x14ac:dyDescent="0.3">
      <c r="B35" s="6" t="s">
        <v>7636</v>
      </c>
      <c r="C35" s="9" t="s">
        <v>4193</v>
      </c>
      <c r="D35" s="9" t="s">
        <v>4194</v>
      </c>
      <c r="E35" s="9" t="s">
        <v>1580</v>
      </c>
      <c r="F35" s="9" t="s">
        <v>4195</v>
      </c>
      <c r="G35" s="9" t="s">
        <v>4196</v>
      </c>
      <c r="H35" s="9" t="s">
        <v>4197</v>
      </c>
    </row>
    <row r="36" spans="2:8" ht="25.2" x14ac:dyDescent="0.3">
      <c r="B36" s="12" t="s">
        <v>7637</v>
      </c>
      <c r="C36" s="13" t="s">
        <v>4369</v>
      </c>
      <c r="D36" s="13" t="s">
        <v>4370</v>
      </c>
      <c r="E36" s="13" t="s">
        <v>1580</v>
      </c>
      <c r="F36" s="13" t="s">
        <v>4371</v>
      </c>
      <c r="G36" s="13" t="s">
        <v>4372</v>
      </c>
      <c r="H36" s="13" t="s">
        <v>4373</v>
      </c>
    </row>
    <row r="37" spans="2:8" ht="25.2" x14ac:dyDescent="0.3">
      <c r="B37" s="6" t="s">
        <v>7638</v>
      </c>
      <c r="C37" s="9" t="s">
        <v>4276</v>
      </c>
      <c r="D37" s="9" t="s">
        <v>4277</v>
      </c>
      <c r="E37" s="9" t="s">
        <v>1580</v>
      </c>
      <c r="F37" s="9" t="s">
        <v>4278</v>
      </c>
      <c r="G37" s="9" t="s">
        <v>4279</v>
      </c>
      <c r="H37" s="9" t="s">
        <v>4280</v>
      </c>
    </row>
    <row r="38" spans="2:8" ht="25.2" x14ac:dyDescent="0.3">
      <c r="B38" s="12" t="s">
        <v>7639</v>
      </c>
      <c r="C38" s="13" t="s">
        <v>4231</v>
      </c>
      <c r="D38" s="13" t="s">
        <v>4232</v>
      </c>
      <c r="E38" s="13" t="s">
        <v>1580</v>
      </c>
      <c r="F38" s="13" t="s">
        <v>4233</v>
      </c>
      <c r="G38" s="13" t="s">
        <v>4234</v>
      </c>
      <c r="H38" s="13" t="s">
        <v>4235</v>
      </c>
    </row>
    <row r="39" spans="2:8" ht="25.2" x14ac:dyDescent="0.3">
      <c r="B39" s="6" t="s">
        <v>7679</v>
      </c>
      <c r="C39" s="9" t="s">
        <v>4287</v>
      </c>
      <c r="D39" s="9" t="s">
        <v>4288</v>
      </c>
      <c r="E39" s="9" t="s">
        <v>1580</v>
      </c>
      <c r="F39" s="9" t="s">
        <v>1379</v>
      </c>
      <c r="G39" s="9" t="s">
        <v>2073</v>
      </c>
      <c r="H39" s="9" t="s">
        <v>1981</v>
      </c>
    </row>
  </sheetData>
  <pageMargins left="0.7" right="0.7" top="0.75" bottom="0.75" header="0.3" footer="0.3"/>
  <pageSetup paperSize="9" orientation="portrait"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E7"/>
  <sheetViews>
    <sheetView workbookViewId="0"/>
  </sheetViews>
  <sheetFormatPr baseColWidth="10" defaultRowHeight="14.4" x14ac:dyDescent="0.3"/>
  <cols>
    <col min="2" max="2" width="9.6640625" customWidth="1"/>
    <col min="3" max="3" width="58.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WI-HI-A'!A1", "Zurück")</f>
        <v>Zurück</v>
      </c>
    </row>
    <row r="3" spans="1:5" x14ac:dyDescent="0.3">
      <c r="B3" s="7" t="s">
        <v>2164</v>
      </c>
    </row>
    <row r="4" spans="1:5" x14ac:dyDescent="0.3">
      <c r="B4" s="3" t="s">
        <v>35</v>
      </c>
      <c r="C4" s="4" t="s">
        <v>394</v>
      </c>
      <c r="D4" s="3" t="s">
        <v>1765</v>
      </c>
      <c r="E4" s="4" t="s">
        <v>1101</v>
      </c>
    </row>
    <row r="5" spans="1:5" ht="409.6" x14ac:dyDescent="0.3">
      <c r="B5" s="5" t="s">
        <v>670</v>
      </c>
      <c r="C5" s="6" t="s">
        <v>671</v>
      </c>
      <c r="D5" s="5" t="s">
        <v>6</v>
      </c>
      <c r="E5" s="6" t="s">
        <v>2161</v>
      </c>
    </row>
    <row r="6" spans="1:5" ht="365.4" x14ac:dyDescent="0.3">
      <c r="B6" s="18" t="s">
        <v>670</v>
      </c>
      <c r="C6" s="12" t="s">
        <v>671</v>
      </c>
      <c r="D6" s="18" t="s">
        <v>9</v>
      </c>
      <c r="E6" s="12" t="s">
        <v>2162</v>
      </c>
    </row>
    <row r="7" spans="1:5" ht="226.8" x14ac:dyDescent="0.3">
      <c r="B7" s="5" t="s">
        <v>670</v>
      </c>
      <c r="C7" s="6" t="s">
        <v>671</v>
      </c>
      <c r="D7" s="5" t="s">
        <v>12</v>
      </c>
      <c r="E7" s="6" t="s">
        <v>2163</v>
      </c>
    </row>
  </sheetData>
  <pageMargins left="0.7" right="0.7" top="0.75" bottom="0.75" header="0.3" footer="0.3"/>
  <pageSetup paperSize="9" orientation="portrait" horizontalDpi="300" verticalDpi="300"/>
</worksheet>
</file>

<file path=xl/worksheets/sheet6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KCHK-AK-CHIR'!A1", "Zurück")</f>
        <v>Zurück</v>
      </c>
    </row>
  </sheetData>
  <pageMargins left="0.7" right="0.7" top="0.75" bottom="0.75" header="0.3" footer="0.3"/>
  <pageSetup paperSize="9" orientation="portrait" horizontalDpi="300" verticalDpi="300"/>
</worksheet>
</file>

<file path=xl/worksheets/sheet6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2-000000000000}">
  <dimension ref="A1:F7"/>
  <sheetViews>
    <sheetView workbookViewId="0"/>
  </sheetViews>
  <sheetFormatPr baseColWidth="10" defaultRowHeight="14.4" x14ac:dyDescent="0.3"/>
  <cols>
    <col min="2" max="2" width="9.6640625" customWidth="1"/>
    <col min="3" max="3" width="41"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KCHK-AK-CHIR'!A1", "Zurück")</f>
        <v>Zurück</v>
      </c>
    </row>
    <row r="3" spans="1:6" x14ac:dyDescent="0.3">
      <c r="B3" s="7" t="s">
        <v>2314</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40</v>
      </c>
      <c r="C6" s="23"/>
      <c r="D6" s="29"/>
      <c r="E6" s="29"/>
      <c r="F6" s="29"/>
    </row>
    <row r="7" spans="1:6" ht="25.2" x14ac:dyDescent="0.3">
      <c r="B7" s="6" t="s">
        <v>91</v>
      </c>
      <c r="C7" s="6" t="s">
        <v>42</v>
      </c>
      <c r="D7" s="9" t="s">
        <v>1589</v>
      </c>
      <c r="E7" s="9" t="s">
        <v>1639</v>
      </c>
      <c r="F7" s="9" t="s">
        <v>89</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6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KCHK-AK-CHIR'!A1", "Zurück")</f>
        <v>Zurück</v>
      </c>
    </row>
  </sheetData>
  <pageMargins left="0.7" right="0.7" top="0.75" bottom="0.75" header="0.3" footer="0.3"/>
  <pageSetup paperSize="9" orientation="portrait" horizontalDpi="300" verticalDpi="300"/>
</worksheet>
</file>

<file path=xl/worksheets/sheet6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2-000000000000}">
  <dimension ref="A1:H11"/>
  <sheetViews>
    <sheetView workbookViewId="0"/>
  </sheetViews>
  <sheetFormatPr baseColWidth="10" defaultRowHeight="14.4" x14ac:dyDescent="0.3"/>
  <cols>
    <col min="2" max="2" width="9.6640625" customWidth="1"/>
    <col min="3" max="3" width="46.10937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KCHK-AK-CHIR'!A1", "Zurück")</f>
        <v>Zurück</v>
      </c>
    </row>
    <row r="3" spans="1:8" x14ac:dyDescent="0.3">
      <c r="B3" s="7" t="s">
        <v>2454</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442</v>
      </c>
      <c r="C6" s="6" t="s">
        <v>443</v>
      </c>
      <c r="D6" s="9" t="s">
        <v>1579</v>
      </c>
      <c r="E6" s="9" t="s">
        <v>48</v>
      </c>
      <c r="F6" s="9" t="s">
        <v>47</v>
      </c>
      <c r="G6" s="9" t="s">
        <v>48</v>
      </c>
      <c r="H6" s="9" t="s">
        <v>48</v>
      </c>
    </row>
    <row r="7" spans="1:8" ht="25.2" x14ac:dyDescent="0.3">
      <c r="B7" s="12" t="s">
        <v>444</v>
      </c>
      <c r="C7" s="12" t="s">
        <v>445</v>
      </c>
      <c r="D7" s="13" t="s">
        <v>1683</v>
      </c>
      <c r="E7" s="13" t="s">
        <v>211</v>
      </c>
      <c r="F7" s="13" t="s">
        <v>210</v>
      </c>
      <c r="G7" s="13" t="s">
        <v>211</v>
      </c>
      <c r="H7" s="13" t="s">
        <v>211</v>
      </c>
    </row>
    <row r="8" spans="1:8" ht="25.2" x14ac:dyDescent="0.3">
      <c r="B8" s="6" t="s">
        <v>446</v>
      </c>
      <c r="C8" s="6" t="s">
        <v>447</v>
      </c>
      <c r="D8" s="9" t="s">
        <v>1683</v>
      </c>
      <c r="E8" s="9" t="s">
        <v>211</v>
      </c>
      <c r="F8" s="9" t="s">
        <v>211</v>
      </c>
      <c r="G8" s="9" t="s">
        <v>211</v>
      </c>
      <c r="H8" s="9" t="s">
        <v>211</v>
      </c>
    </row>
    <row r="9" spans="1:8" ht="25.2" x14ac:dyDescent="0.3">
      <c r="B9" s="12" t="s">
        <v>448</v>
      </c>
      <c r="C9" s="12" t="s">
        <v>419</v>
      </c>
      <c r="D9" s="13" t="s">
        <v>1683</v>
      </c>
      <c r="E9" s="13" t="s">
        <v>211</v>
      </c>
      <c r="F9" s="13" t="s">
        <v>1008</v>
      </c>
      <c r="G9" s="13" t="s">
        <v>211</v>
      </c>
      <c r="H9" s="13" t="s">
        <v>211</v>
      </c>
    </row>
    <row r="10" spans="1:8" ht="25.2" x14ac:dyDescent="0.3">
      <c r="B10" s="6" t="s">
        <v>449</v>
      </c>
      <c r="C10" s="6" t="s">
        <v>450</v>
      </c>
      <c r="D10" s="9" t="s">
        <v>1579</v>
      </c>
      <c r="E10" s="9" t="s">
        <v>48</v>
      </c>
      <c r="F10" s="9" t="s">
        <v>966</v>
      </c>
      <c r="G10" s="9" t="s">
        <v>48</v>
      </c>
      <c r="H10" s="9" t="s">
        <v>48</v>
      </c>
    </row>
    <row r="11" spans="1:8" ht="25.2" x14ac:dyDescent="0.3">
      <c r="B11" s="12" t="s">
        <v>451</v>
      </c>
      <c r="C11" s="12" t="s">
        <v>452</v>
      </c>
      <c r="D11" s="13" t="s">
        <v>1582</v>
      </c>
      <c r="E11" s="13" t="s">
        <v>68</v>
      </c>
      <c r="F11" s="13" t="s">
        <v>68</v>
      </c>
      <c r="G11" s="13" t="s">
        <v>68</v>
      </c>
      <c r="H11" s="13" t="s">
        <v>68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6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KCHK-AK-CHIR'!A1", "Zurück")</f>
        <v>Zurück</v>
      </c>
    </row>
  </sheetData>
  <pageMargins left="0.7" right="0.7" top="0.75" bottom="0.75" header="0.3" footer="0.3"/>
  <pageSetup paperSize="9" orientation="portrait" horizontalDpi="300" verticalDpi="300"/>
</worksheet>
</file>

<file path=xl/worksheets/sheet6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2-000000000000}">
  <dimension ref="A1:E7"/>
  <sheetViews>
    <sheetView workbookViewId="0"/>
  </sheetViews>
  <sheetFormatPr baseColWidth="10" defaultRowHeight="14.4" x14ac:dyDescent="0.3"/>
  <cols>
    <col min="2" max="2" width="9.6640625" customWidth="1"/>
    <col min="3" max="3" width="41"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KCHK-AK-CHIR'!A1", "Zurück")</f>
        <v>Zurück</v>
      </c>
    </row>
    <row r="3" spans="1:5" x14ac:dyDescent="0.3">
      <c r="B3" s="7" t="s">
        <v>2914</v>
      </c>
    </row>
    <row r="4" spans="1:5" x14ac:dyDescent="0.3">
      <c r="B4" s="25" t="s">
        <v>35</v>
      </c>
      <c r="C4" s="25" t="s">
        <v>36</v>
      </c>
      <c r="D4" s="28" t="s">
        <v>1574</v>
      </c>
      <c r="E4" s="16" t="s">
        <v>1575</v>
      </c>
    </row>
    <row r="5" spans="1:5" x14ac:dyDescent="0.3">
      <c r="B5" s="22"/>
      <c r="C5" s="22"/>
      <c r="D5" s="27"/>
      <c r="E5" s="8" t="s">
        <v>2910</v>
      </c>
    </row>
    <row r="6" spans="1:5" x14ac:dyDescent="0.3">
      <c r="B6" s="23" t="s">
        <v>40</v>
      </c>
      <c r="C6" s="23"/>
      <c r="D6" s="29"/>
      <c r="E6" s="29"/>
    </row>
    <row r="7" spans="1:5" ht="25.2" x14ac:dyDescent="0.3">
      <c r="B7" s="6" t="s">
        <v>91</v>
      </c>
      <c r="C7" s="6" t="s">
        <v>42</v>
      </c>
      <c r="D7" s="9" t="s">
        <v>1589</v>
      </c>
      <c r="E7" s="9" t="s">
        <v>89</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6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KCHK-AK-CHIR'!A1", "Zurück")</f>
        <v>Zurück</v>
      </c>
    </row>
  </sheetData>
  <pageMargins left="0.7" right="0.7" top="0.75" bottom="0.75" header="0.3" footer="0.3"/>
  <pageSetup paperSize="9" orientation="portrait" horizontalDpi="300" verticalDpi="300"/>
</worksheet>
</file>

<file path=xl/worksheets/sheet6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2-000000000000}">
  <dimension ref="A1:H11"/>
  <sheetViews>
    <sheetView workbookViewId="0"/>
  </sheetViews>
  <sheetFormatPr baseColWidth="10" defaultRowHeight="14.4" x14ac:dyDescent="0.3"/>
  <cols>
    <col min="2" max="2" width="9.6640625" customWidth="1"/>
    <col min="3" max="3" width="46.10937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KCHK-AK-CHIR'!A1", "Zurück")</f>
        <v>Zurück</v>
      </c>
    </row>
    <row r="3" spans="1:8" x14ac:dyDescent="0.3">
      <c r="B3" s="7" t="s">
        <v>3014</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442</v>
      </c>
      <c r="C6" s="6" t="s">
        <v>443</v>
      </c>
      <c r="D6" s="9" t="s">
        <v>1579</v>
      </c>
      <c r="E6" s="9" t="s">
        <v>48</v>
      </c>
      <c r="F6" s="9" t="s">
        <v>48</v>
      </c>
      <c r="G6" s="9" t="s">
        <v>48</v>
      </c>
      <c r="H6" s="9" t="s">
        <v>48</v>
      </c>
    </row>
    <row r="7" spans="1:8" ht="25.2" x14ac:dyDescent="0.3">
      <c r="B7" s="12" t="s">
        <v>444</v>
      </c>
      <c r="C7" s="12" t="s">
        <v>445</v>
      </c>
      <c r="D7" s="13" t="s">
        <v>1683</v>
      </c>
      <c r="E7" s="13" t="s">
        <v>211</v>
      </c>
      <c r="F7" s="13" t="s">
        <v>211</v>
      </c>
      <c r="G7" s="13" t="s">
        <v>211</v>
      </c>
      <c r="H7" s="13" t="s">
        <v>211</v>
      </c>
    </row>
    <row r="8" spans="1:8" ht="25.2" x14ac:dyDescent="0.3">
      <c r="B8" s="6" t="s">
        <v>446</v>
      </c>
      <c r="C8" s="6" t="s">
        <v>447</v>
      </c>
      <c r="D8" s="9" t="s">
        <v>1683</v>
      </c>
      <c r="E8" s="9" t="s">
        <v>211</v>
      </c>
      <c r="F8" s="9" t="s">
        <v>211</v>
      </c>
      <c r="G8" s="9" t="s">
        <v>211</v>
      </c>
      <c r="H8" s="9" t="s">
        <v>211</v>
      </c>
    </row>
    <row r="9" spans="1:8" ht="25.2" x14ac:dyDescent="0.3">
      <c r="B9" s="12" t="s">
        <v>448</v>
      </c>
      <c r="C9" s="12" t="s">
        <v>419</v>
      </c>
      <c r="D9" s="13" t="s">
        <v>1683</v>
      </c>
      <c r="E9" s="13" t="s">
        <v>211</v>
      </c>
      <c r="F9" s="13" t="s">
        <v>211</v>
      </c>
      <c r="G9" s="13" t="s">
        <v>211</v>
      </c>
      <c r="H9" s="13" t="s">
        <v>211</v>
      </c>
    </row>
    <row r="10" spans="1:8" ht="25.2" x14ac:dyDescent="0.3">
      <c r="B10" s="6" t="s">
        <v>449</v>
      </c>
      <c r="C10" s="6" t="s">
        <v>450</v>
      </c>
      <c r="D10" s="9" t="s">
        <v>1579</v>
      </c>
      <c r="E10" s="9" t="s">
        <v>48</v>
      </c>
      <c r="F10" s="9" t="s">
        <v>48</v>
      </c>
      <c r="G10" s="9" t="s">
        <v>48</v>
      </c>
      <c r="H10" s="9" t="s">
        <v>48</v>
      </c>
    </row>
    <row r="11" spans="1:8" ht="25.2" x14ac:dyDescent="0.3">
      <c r="B11" s="12" t="s">
        <v>451</v>
      </c>
      <c r="C11" s="12" t="s">
        <v>452</v>
      </c>
      <c r="D11" s="13" t="s">
        <v>1582</v>
      </c>
      <c r="E11" s="13" t="s">
        <v>68</v>
      </c>
      <c r="F11" s="13" t="s">
        <v>68</v>
      </c>
      <c r="G11" s="13" t="s">
        <v>68</v>
      </c>
      <c r="H11" s="13" t="s">
        <v>68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6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KCHK-AK-CHIR'!A1", "Zurück")</f>
        <v>Zurück</v>
      </c>
    </row>
  </sheetData>
  <pageMargins left="0.7" right="0.7" top="0.75" bottom="0.75" header="0.3" footer="0.3"/>
  <pageSetup paperSize="9" orientation="portrait" horizontalDpi="300" verticalDpi="300"/>
</worksheet>
</file>

<file path=xl/worksheets/sheet6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2-000000000000}">
  <dimension ref="A1:G11"/>
  <sheetViews>
    <sheetView workbookViewId="0"/>
  </sheetViews>
  <sheetFormatPr baseColWidth="10" defaultRowHeight="14.4" x14ac:dyDescent="0.3"/>
  <cols>
    <col min="2" max="2" width="9.6640625" customWidth="1"/>
    <col min="3" max="3" width="46.1093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KCHK-AK-CHIR'!A1", "Zurück")</f>
        <v>Zurück</v>
      </c>
    </row>
    <row r="3" spans="1:7" x14ac:dyDescent="0.3">
      <c r="B3" s="7" t="s">
        <v>3328</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442</v>
      </c>
      <c r="C6" s="6" t="s">
        <v>443</v>
      </c>
      <c r="D6" s="9" t="s">
        <v>51</v>
      </c>
      <c r="E6" s="9" t="s">
        <v>48</v>
      </c>
      <c r="F6" s="9" t="s">
        <v>51</v>
      </c>
      <c r="G6" s="9" t="s">
        <v>48</v>
      </c>
    </row>
    <row r="7" spans="1:7" ht="25.2" x14ac:dyDescent="0.3">
      <c r="B7" s="12" t="s">
        <v>444</v>
      </c>
      <c r="C7" s="12" t="s">
        <v>445</v>
      </c>
      <c r="D7" s="13" t="s">
        <v>51</v>
      </c>
      <c r="E7" s="13" t="s">
        <v>211</v>
      </c>
      <c r="F7" s="13" t="s">
        <v>51</v>
      </c>
      <c r="G7" s="13" t="s">
        <v>211</v>
      </c>
    </row>
    <row r="8" spans="1:7" ht="25.2" x14ac:dyDescent="0.3">
      <c r="B8" s="6" t="s">
        <v>446</v>
      </c>
      <c r="C8" s="6" t="s">
        <v>447</v>
      </c>
      <c r="D8" s="9" t="s">
        <v>51</v>
      </c>
      <c r="E8" s="9" t="s">
        <v>51</v>
      </c>
      <c r="F8" s="9" t="s">
        <v>51</v>
      </c>
      <c r="G8" s="9" t="s">
        <v>51</v>
      </c>
    </row>
    <row r="9" spans="1:7" ht="25.2" x14ac:dyDescent="0.3">
      <c r="B9" s="12" t="s">
        <v>448</v>
      </c>
      <c r="C9" s="12" t="s">
        <v>419</v>
      </c>
      <c r="D9" s="13" t="s">
        <v>87</v>
      </c>
      <c r="E9" s="13" t="s">
        <v>83</v>
      </c>
      <c r="F9" s="13" t="s">
        <v>87</v>
      </c>
      <c r="G9" s="13" t="s">
        <v>83</v>
      </c>
    </row>
    <row r="10" spans="1:7" ht="25.2" x14ac:dyDescent="0.3">
      <c r="B10" s="6" t="s">
        <v>449</v>
      </c>
      <c r="C10" s="6" t="s">
        <v>450</v>
      </c>
      <c r="D10" s="9" t="s">
        <v>87</v>
      </c>
      <c r="E10" s="9" t="s">
        <v>211</v>
      </c>
      <c r="F10" s="9" t="s">
        <v>87</v>
      </c>
      <c r="G10" s="9" t="s">
        <v>211</v>
      </c>
    </row>
    <row r="11" spans="1:7" ht="25.2" x14ac:dyDescent="0.3">
      <c r="B11" s="12" t="s">
        <v>451</v>
      </c>
      <c r="C11" s="12" t="s">
        <v>452</v>
      </c>
      <c r="D11" s="13" t="s">
        <v>51</v>
      </c>
      <c r="E11" s="13" t="s">
        <v>51</v>
      </c>
      <c r="F11" s="13" t="s">
        <v>51</v>
      </c>
      <c r="G11" s="13" t="s">
        <v>51</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8"/>
  <sheetViews>
    <sheetView workbookViewId="0"/>
  </sheetViews>
  <sheetFormatPr baseColWidth="10" defaultRowHeight="14.4" x14ac:dyDescent="0.3"/>
  <cols>
    <col min="2" max="2" width="9.6640625" customWidth="1"/>
    <col min="3" max="3" width="50.44140625" customWidth="1"/>
    <col min="4" max="4" width="17" customWidth="1"/>
    <col min="5" max="5" width="22.6640625" customWidth="1"/>
    <col min="6" max="6" width="29.6640625" customWidth="1"/>
    <col min="7" max="7" width="57.6640625" customWidth="1"/>
    <col min="8" max="8" width="80.6640625" customWidth="1"/>
    <col min="9" max="9" width="35.6640625" customWidth="1"/>
  </cols>
  <sheetData>
    <row r="1" spans="1:9" x14ac:dyDescent="0.3">
      <c r="A1" s="2" t="str">
        <f>HYPERLINK("#'Auswahl Auswertungsmodul'!A1", "Zurück zum Start")</f>
        <v>Zurück zum Start</v>
      </c>
    </row>
    <row r="2" spans="1:9" x14ac:dyDescent="0.3">
      <c r="A2" s="2" t="str">
        <f>HYPERLINK("#'Auswahl WI-HI-A'!A1", "Zurück")</f>
        <v>Zurück</v>
      </c>
    </row>
    <row r="3" spans="1:9" x14ac:dyDescent="0.3">
      <c r="B3" s="7" t="s">
        <v>2546</v>
      </c>
    </row>
    <row r="4" spans="1:9" x14ac:dyDescent="0.3">
      <c r="B4" s="25" t="s">
        <v>35</v>
      </c>
      <c r="C4" s="25" t="s">
        <v>394</v>
      </c>
      <c r="D4" s="25" t="s">
        <v>1619</v>
      </c>
      <c r="E4" s="28" t="s">
        <v>1574</v>
      </c>
      <c r="F4" s="21" t="s">
        <v>1575</v>
      </c>
      <c r="G4" s="25" t="s">
        <v>1575</v>
      </c>
      <c r="H4" s="25" t="s">
        <v>1575</v>
      </c>
      <c r="I4" s="25" t="s">
        <v>1575</v>
      </c>
    </row>
    <row r="5" spans="1:9" x14ac:dyDescent="0.3">
      <c r="B5" s="22"/>
      <c r="C5" s="22"/>
      <c r="D5" s="22"/>
      <c r="E5" s="27"/>
      <c r="F5" s="8" t="s">
        <v>2436</v>
      </c>
      <c r="G5" s="8" t="s">
        <v>2437</v>
      </c>
      <c r="H5" s="8" t="s">
        <v>2438</v>
      </c>
      <c r="I5" s="8" t="s">
        <v>33</v>
      </c>
    </row>
    <row r="6" spans="1:9" ht="25.2" x14ac:dyDescent="0.3">
      <c r="B6" s="6" t="s">
        <v>670</v>
      </c>
      <c r="C6" s="6" t="s">
        <v>671</v>
      </c>
      <c r="D6" s="6" t="s">
        <v>1621</v>
      </c>
      <c r="E6" s="9" t="s">
        <v>1948</v>
      </c>
      <c r="F6" s="9" t="s">
        <v>2539</v>
      </c>
      <c r="G6" s="9" t="s">
        <v>674</v>
      </c>
      <c r="H6" s="9" t="s">
        <v>2540</v>
      </c>
      <c r="I6" s="9" t="s">
        <v>2541</v>
      </c>
    </row>
    <row r="7" spans="1:9" ht="25.2" x14ac:dyDescent="0.3">
      <c r="B7" s="6" t="s">
        <v>670</v>
      </c>
      <c r="C7" s="6" t="s">
        <v>671</v>
      </c>
      <c r="D7" s="6" t="s">
        <v>1626</v>
      </c>
      <c r="E7" s="9" t="s">
        <v>1753</v>
      </c>
      <c r="F7" s="9" t="s">
        <v>371</v>
      </c>
      <c r="G7" s="9" t="s">
        <v>371</v>
      </c>
      <c r="H7" s="9" t="s">
        <v>2076</v>
      </c>
      <c r="I7" s="9" t="s">
        <v>371</v>
      </c>
    </row>
    <row r="8" spans="1:9" ht="25.2" x14ac:dyDescent="0.3">
      <c r="B8" s="6" t="s">
        <v>670</v>
      </c>
      <c r="C8" s="6" t="s">
        <v>671</v>
      </c>
      <c r="D8" s="6" t="s">
        <v>1631</v>
      </c>
      <c r="E8" s="9" t="s">
        <v>1954</v>
      </c>
      <c r="F8" s="9" t="s">
        <v>2542</v>
      </c>
      <c r="G8" s="9" t="s">
        <v>2543</v>
      </c>
      <c r="H8" s="9" t="s">
        <v>2544</v>
      </c>
      <c r="I8" s="9" t="s">
        <v>2545</v>
      </c>
    </row>
  </sheetData>
  <mergeCells count="5">
    <mergeCell ref="B4:B5"/>
    <mergeCell ref="C4:C5"/>
    <mergeCell ref="D4:D5"/>
    <mergeCell ref="E4:E5"/>
    <mergeCell ref="F4:I4"/>
  </mergeCells>
  <pageMargins left="0.7" right="0.7" top="0.75" bottom="0.75" header="0.3" footer="0.3"/>
  <pageSetup paperSize="9" orientation="portrait" horizontalDpi="300" verticalDpi="300"/>
</worksheet>
</file>

<file path=xl/worksheets/sheet6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2-000000000000}">
  <dimension ref="A1:G7"/>
  <sheetViews>
    <sheetView workbookViewId="0"/>
  </sheetViews>
  <sheetFormatPr baseColWidth="10" defaultRowHeight="14.4" x14ac:dyDescent="0.3"/>
  <cols>
    <col min="2" max="2" width="9.6640625" customWidth="1"/>
    <col min="3" max="3" width="41"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KCHK-AK-CHIR'!A1", "Zurück")</f>
        <v>Zurück</v>
      </c>
    </row>
    <row r="3" spans="1:7" x14ac:dyDescent="0.3">
      <c r="B3" s="7" t="s">
        <v>3294</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40</v>
      </c>
      <c r="C6" s="23"/>
      <c r="D6" s="29"/>
      <c r="E6" s="29"/>
      <c r="F6" s="29"/>
      <c r="G6" s="29"/>
    </row>
    <row r="7" spans="1:7" ht="25.2" x14ac:dyDescent="0.3">
      <c r="B7" s="6" t="s">
        <v>91</v>
      </c>
      <c r="C7" s="6" t="s">
        <v>42</v>
      </c>
      <c r="D7" s="9" t="s">
        <v>211</v>
      </c>
      <c r="E7" s="9" t="s">
        <v>77</v>
      </c>
      <c r="F7" s="9" t="s">
        <v>211</v>
      </c>
      <c r="G7" s="9" t="s">
        <v>77</v>
      </c>
    </row>
  </sheetData>
  <mergeCells count="5">
    <mergeCell ref="B4:B5"/>
    <mergeCell ref="C4:C5"/>
    <mergeCell ref="D4:E4"/>
    <mergeCell ref="F4:G4"/>
    <mergeCell ref="B6:G6"/>
  </mergeCells>
  <pageMargins left="0.7" right="0.7" top="0.75" bottom="0.75" header="0.3" footer="0.3"/>
  <pageSetup paperSize="9" orientation="portrait" horizontalDpi="300" verticalDpi="300"/>
</worksheet>
</file>

<file path=xl/worksheets/sheet6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KCHK-AK-CHIR'!A1", "Zurück")</f>
        <v>Zurück</v>
      </c>
    </row>
  </sheetData>
  <pageMargins left="0.7" right="0.7" top="0.75" bottom="0.75" header="0.3" footer="0.3"/>
  <pageSetup paperSize="9" orientation="portrait" horizontalDpi="300" verticalDpi="300"/>
</worksheet>
</file>

<file path=xl/worksheets/sheet6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KCHK-AK-CHIR'!A1", "Zurück")</f>
        <v>Zurück</v>
      </c>
    </row>
  </sheetData>
  <pageMargins left="0.7" right="0.7" top="0.75" bottom="0.75" header="0.3" footer="0.3"/>
  <pageSetup paperSize="9" orientation="portrait" horizontalDpi="300" verticalDpi="300"/>
</worksheet>
</file>

<file path=xl/worksheets/sheet6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2-000000000000}">
  <dimension ref="A1:K18"/>
  <sheetViews>
    <sheetView workbookViewId="0"/>
  </sheetViews>
  <sheetFormatPr baseColWidth="10" defaultRowHeight="14.4" x14ac:dyDescent="0.3"/>
  <cols>
    <col min="2" max="2" width="9.6640625" customWidth="1"/>
    <col min="3" max="3" width="46.1093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KCHK-AK-CHIR'!A1", "Zurück")</f>
        <v>Zurück</v>
      </c>
    </row>
    <row r="3" spans="1:11" x14ac:dyDescent="0.3">
      <c r="B3" s="7" t="s">
        <v>4486</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442</v>
      </c>
      <c r="C6" s="6" t="s">
        <v>443</v>
      </c>
      <c r="D6" s="6" t="s">
        <v>1621</v>
      </c>
      <c r="E6" s="9" t="s">
        <v>1580</v>
      </c>
      <c r="F6" s="9" t="s">
        <v>1580</v>
      </c>
      <c r="G6" s="9" t="s">
        <v>1580</v>
      </c>
      <c r="H6" s="9" t="s">
        <v>1580</v>
      </c>
      <c r="I6" s="9" t="s">
        <v>1580</v>
      </c>
      <c r="J6" s="9" t="s">
        <v>1580</v>
      </c>
      <c r="K6" s="9" t="s">
        <v>1580</v>
      </c>
    </row>
    <row r="7" spans="1:11" x14ac:dyDescent="0.3">
      <c r="B7" s="6" t="s">
        <v>442</v>
      </c>
      <c r="C7" s="6" t="s">
        <v>443</v>
      </c>
      <c r="D7" s="6" t="s">
        <v>4452</v>
      </c>
      <c r="E7" s="9" t="s">
        <v>1580</v>
      </c>
      <c r="F7" s="9" t="s">
        <v>1580</v>
      </c>
      <c r="G7" s="9" t="s">
        <v>1580</v>
      </c>
      <c r="H7" s="9" t="s">
        <v>1580</v>
      </c>
      <c r="I7" s="9" t="s">
        <v>1580</v>
      </c>
      <c r="J7" s="9" t="s">
        <v>1580</v>
      </c>
      <c r="K7" s="9" t="s">
        <v>1580</v>
      </c>
    </row>
    <row r="8" spans="1:11" x14ac:dyDescent="0.3">
      <c r="B8" s="6" t="s">
        <v>444</v>
      </c>
      <c r="C8" s="6" t="s">
        <v>445</v>
      </c>
      <c r="D8" s="6" t="s">
        <v>1621</v>
      </c>
      <c r="E8" s="9" t="s">
        <v>1580</v>
      </c>
      <c r="F8" s="9" t="s">
        <v>1580</v>
      </c>
      <c r="G8" s="9" t="s">
        <v>1580</v>
      </c>
      <c r="H8" s="9" t="s">
        <v>1580</v>
      </c>
      <c r="I8" s="9" t="s">
        <v>1580</v>
      </c>
      <c r="J8" s="9" t="s">
        <v>1580</v>
      </c>
      <c r="K8" s="9" t="s">
        <v>1580</v>
      </c>
    </row>
    <row r="9" spans="1:11" x14ac:dyDescent="0.3">
      <c r="B9" s="6" t="s">
        <v>444</v>
      </c>
      <c r="C9" s="6" t="s">
        <v>445</v>
      </c>
      <c r="D9" s="6" t="s">
        <v>4452</v>
      </c>
      <c r="E9" s="9" t="s">
        <v>1580</v>
      </c>
      <c r="F9" s="9" t="s">
        <v>1580</v>
      </c>
      <c r="G9" s="9" t="s">
        <v>1580</v>
      </c>
      <c r="H9" s="9" t="s">
        <v>1580</v>
      </c>
      <c r="I9" s="9" t="s">
        <v>1580</v>
      </c>
      <c r="J9" s="9" t="s">
        <v>1580</v>
      </c>
      <c r="K9" s="9" t="s">
        <v>1580</v>
      </c>
    </row>
    <row r="10" spans="1:11" x14ac:dyDescent="0.3">
      <c r="B10" s="6" t="s">
        <v>446</v>
      </c>
      <c r="C10" s="6" t="s">
        <v>447</v>
      </c>
      <c r="D10" s="6" t="s">
        <v>1621</v>
      </c>
      <c r="E10" s="9" t="s">
        <v>1580</v>
      </c>
      <c r="F10" s="9" t="s">
        <v>1580</v>
      </c>
      <c r="G10" s="9" t="s">
        <v>1580</v>
      </c>
      <c r="H10" s="9" t="s">
        <v>1580</v>
      </c>
      <c r="I10" s="9" t="s">
        <v>1580</v>
      </c>
      <c r="J10" s="9" t="s">
        <v>1580</v>
      </c>
      <c r="K10" s="9" t="s">
        <v>1580</v>
      </c>
    </row>
    <row r="11" spans="1:11" x14ac:dyDescent="0.3">
      <c r="B11" s="6" t="s">
        <v>446</v>
      </c>
      <c r="C11" s="6" t="s">
        <v>447</v>
      </c>
      <c r="D11" s="6" t="s">
        <v>4452</v>
      </c>
      <c r="E11" s="9" t="s">
        <v>1580</v>
      </c>
      <c r="F11" s="9" t="s">
        <v>1580</v>
      </c>
      <c r="G11" s="9" t="s">
        <v>1580</v>
      </c>
      <c r="H11" s="9" t="s">
        <v>1580</v>
      </c>
      <c r="I11" s="9" t="s">
        <v>1580</v>
      </c>
      <c r="J11" s="9" t="s">
        <v>1580</v>
      </c>
      <c r="K11" s="9" t="s">
        <v>1580</v>
      </c>
    </row>
    <row r="12" spans="1:11" x14ac:dyDescent="0.3">
      <c r="B12" s="6" t="s">
        <v>448</v>
      </c>
      <c r="C12" s="6" t="s">
        <v>419</v>
      </c>
      <c r="D12" s="6" t="s">
        <v>1621</v>
      </c>
      <c r="E12" s="9" t="s">
        <v>1580</v>
      </c>
      <c r="F12" s="9" t="s">
        <v>1580</v>
      </c>
      <c r="G12" s="9" t="s">
        <v>1580</v>
      </c>
      <c r="H12" s="9" t="s">
        <v>1580</v>
      </c>
      <c r="I12" s="9" t="s">
        <v>1580</v>
      </c>
      <c r="J12" s="9" t="s">
        <v>1580</v>
      </c>
      <c r="K12" s="9" t="s">
        <v>1580</v>
      </c>
    </row>
    <row r="13" spans="1:11" x14ac:dyDescent="0.3">
      <c r="B13" s="6" t="s">
        <v>448</v>
      </c>
      <c r="C13" s="6" t="s">
        <v>419</v>
      </c>
      <c r="D13" s="6" t="s">
        <v>4452</v>
      </c>
      <c r="E13" s="9" t="s">
        <v>1580</v>
      </c>
      <c r="F13" s="9" t="s">
        <v>1580</v>
      </c>
      <c r="G13" s="9" t="s">
        <v>1580</v>
      </c>
      <c r="H13" s="9" t="s">
        <v>1580</v>
      </c>
      <c r="I13" s="9" t="s">
        <v>1580</v>
      </c>
      <c r="J13" s="9" t="s">
        <v>1580</v>
      </c>
      <c r="K13" s="9" t="s">
        <v>1580</v>
      </c>
    </row>
    <row r="14" spans="1:11" x14ac:dyDescent="0.3">
      <c r="B14" s="6" t="s">
        <v>449</v>
      </c>
      <c r="C14" s="6" t="s">
        <v>450</v>
      </c>
      <c r="D14" s="6" t="s">
        <v>1621</v>
      </c>
      <c r="E14" s="9" t="s">
        <v>1580</v>
      </c>
      <c r="F14" s="9" t="s">
        <v>1580</v>
      </c>
      <c r="G14" s="9" t="s">
        <v>1580</v>
      </c>
      <c r="H14" s="9" t="s">
        <v>1580</v>
      </c>
      <c r="I14" s="9" t="s">
        <v>1580</v>
      </c>
      <c r="J14" s="9" t="s">
        <v>1580</v>
      </c>
      <c r="K14" s="9" t="s">
        <v>1580</v>
      </c>
    </row>
    <row r="15" spans="1:11" x14ac:dyDescent="0.3">
      <c r="B15" s="6" t="s">
        <v>449</v>
      </c>
      <c r="C15" s="6" t="s">
        <v>450</v>
      </c>
      <c r="D15" s="6" t="s">
        <v>4452</v>
      </c>
      <c r="E15" s="9" t="s">
        <v>1580</v>
      </c>
      <c r="F15" s="9" t="s">
        <v>1580</v>
      </c>
      <c r="G15" s="9" t="s">
        <v>1580</v>
      </c>
      <c r="H15" s="9" t="s">
        <v>1580</v>
      </c>
      <c r="I15" s="9" t="s">
        <v>1580</v>
      </c>
      <c r="J15" s="9" t="s">
        <v>1580</v>
      </c>
      <c r="K15" s="9" t="s">
        <v>1580</v>
      </c>
    </row>
    <row r="16" spans="1:11" x14ac:dyDescent="0.3">
      <c r="B16" s="6" t="s">
        <v>451</v>
      </c>
      <c r="C16" s="6" t="s">
        <v>452</v>
      </c>
      <c r="D16" s="6" t="s">
        <v>1621</v>
      </c>
      <c r="E16" s="9" t="s">
        <v>1580</v>
      </c>
      <c r="F16" s="9" t="s">
        <v>1580</v>
      </c>
      <c r="G16" s="9" t="s">
        <v>1580</v>
      </c>
      <c r="H16" s="9" t="s">
        <v>1580</v>
      </c>
      <c r="I16" s="9" t="s">
        <v>1580</v>
      </c>
      <c r="J16" s="9" t="s">
        <v>1580</v>
      </c>
      <c r="K16" s="9" t="s">
        <v>1580</v>
      </c>
    </row>
    <row r="17" spans="2:11" x14ac:dyDescent="0.3">
      <c r="B17" s="6" t="s">
        <v>451</v>
      </c>
      <c r="C17" s="6" t="s">
        <v>452</v>
      </c>
      <c r="D17" s="6" t="s">
        <v>4452</v>
      </c>
      <c r="E17" s="9" t="s">
        <v>1580</v>
      </c>
      <c r="F17" s="9" t="s">
        <v>1580</v>
      </c>
      <c r="G17" s="9" t="s">
        <v>1580</v>
      </c>
      <c r="H17" s="9" t="s">
        <v>1580</v>
      </c>
      <c r="I17" s="9" t="s">
        <v>1580</v>
      </c>
      <c r="J17" s="9" t="s">
        <v>1580</v>
      </c>
      <c r="K17" s="9" t="s">
        <v>1580</v>
      </c>
    </row>
    <row r="18" spans="2:11" x14ac:dyDescent="0.3">
      <c r="B18"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6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2-000000000000}">
  <dimension ref="A1:K9"/>
  <sheetViews>
    <sheetView workbookViewId="0"/>
  </sheetViews>
  <sheetFormatPr baseColWidth="10" defaultRowHeight="14.4" x14ac:dyDescent="0.3"/>
  <cols>
    <col min="2" max="2" width="9.6640625" customWidth="1"/>
    <col min="3" max="3" width="41"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KCHK-AK-CHIR'!A1", "Zurück")</f>
        <v>Zurück</v>
      </c>
    </row>
    <row r="3" spans="1:11" x14ac:dyDescent="0.3">
      <c r="B3" s="7" t="s">
        <v>4456</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40</v>
      </c>
      <c r="C6" s="23"/>
      <c r="D6" s="23"/>
      <c r="E6" s="29"/>
      <c r="F6" s="29"/>
      <c r="G6" s="29"/>
      <c r="H6" s="29"/>
      <c r="I6" s="29"/>
      <c r="J6" s="29"/>
      <c r="K6" s="29"/>
    </row>
    <row r="7" spans="1:11" x14ac:dyDescent="0.3">
      <c r="B7" s="6" t="s">
        <v>91</v>
      </c>
      <c r="C7" s="6" t="s">
        <v>42</v>
      </c>
      <c r="D7" s="6" t="s">
        <v>1621</v>
      </c>
      <c r="E7" s="9" t="s">
        <v>1580</v>
      </c>
      <c r="F7" s="9" t="s">
        <v>1580</v>
      </c>
      <c r="G7" s="9" t="s">
        <v>1580</v>
      </c>
      <c r="H7" s="9" t="s">
        <v>1580</v>
      </c>
      <c r="I7" s="9" t="s">
        <v>1580</v>
      </c>
      <c r="J7" s="9" t="s">
        <v>1580</v>
      </c>
      <c r="K7" s="9" t="s">
        <v>1580</v>
      </c>
    </row>
    <row r="8" spans="1:11" x14ac:dyDescent="0.3">
      <c r="B8" s="6" t="s">
        <v>91</v>
      </c>
      <c r="C8" s="6" t="s">
        <v>42</v>
      </c>
      <c r="D8" s="6" t="s">
        <v>4452</v>
      </c>
      <c r="E8" s="9" t="s">
        <v>1580</v>
      </c>
      <c r="F8" s="9" t="s">
        <v>1580</v>
      </c>
      <c r="G8" s="9" t="s">
        <v>1580</v>
      </c>
      <c r="H8" s="9" t="s">
        <v>1580</v>
      </c>
      <c r="I8" s="9" t="s">
        <v>1580</v>
      </c>
      <c r="J8" s="9" t="s">
        <v>1580</v>
      </c>
      <c r="K8" s="9" t="s">
        <v>1580</v>
      </c>
    </row>
    <row r="9" spans="1:11" x14ac:dyDescent="0.3">
      <c r="B9" s="17" t="s">
        <v>968</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6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KCHK-AK-CHIR'!A1", "Zurück")</f>
        <v>Zurück</v>
      </c>
    </row>
  </sheetData>
  <pageMargins left="0.7" right="0.7" top="0.75" bottom="0.75" header="0.3" footer="0.3"/>
  <pageSetup paperSize="9" orientation="portrait" horizontalDpi="300" verticalDpi="300"/>
</worksheet>
</file>

<file path=xl/worksheets/sheet6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2-000000000000}">
  <dimension ref="A1:C39"/>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HYPERLINK("#'KCHK-MK-KATH - K3_1_QI'!A1", "Qualitätsindikatoren: Übersicht über Auffälligkeiten und Qualitätssicherungsmaßnahmen gem. § 17 DeQS-RL")</f>
        <v>Qualitätsindikatoren: Übersicht über Auffälligkeiten und Qualitätssicherungsmaßnahmen gem. § 17 DeQS-RL</v>
      </c>
      <c r="C6" s="2" t="str">
        <f>HYPERLINK("#'KCHK-MK-KATH - K3_1_QI'!A1", "K3_1_QI")</f>
        <v>K3_1_QI</v>
      </c>
    </row>
    <row r="7" spans="1:3" x14ac:dyDescent="0.3">
      <c r="B7" s="2" t="str">
        <f>HYPERLINK("#'KCHK-MK-KATH - K3_1_AK'!A1", "Auffälligkeitskriterien: Übersicht über Auffälligkeiten und Qualitätssicherungsmaßnahmen gem. § 17 DeQS-RL")</f>
        <v>Auffälligkeitskriterien: Übersicht über Auffälligkeiten und Qualitätssicherungsmaßnahmen gem. § 17 DeQS-RL</v>
      </c>
      <c r="C7" s="2" t="str">
        <f>HYPERLINK("#'KCHK-MK-KATH - K3_1_AK'!A1", "K3_1_AK")</f>
        <v>K3_1_AK</v>
      </c>
    </row>
    <row r="8" spans="1:3" x14ac:dyDescent="0.3">
      <c r="B8" s="2" t="str">
        <f>HYPERLINK("#'KCHK-MK-KATH - K3_2_QI'!A1", "Qualitätsindikatoren: Auffälligkeiten und Bewertungen nach Abschluss des Stellungnahmeverfahrens (AJ 2024)")</f>
        <v>Qualitätsindikatoren: Auffälligkeiten und Bewertungen nach Abschluss des Stellungnahmeverfahrens (AJ 2024)</v>
      </c>
      <c r="C8" s="2" t="str">
        <f>HYPERLINK("#'KCHK-MK-KATH - K3_2_QI'!A1", "K3_2_QI")</f>
        <v>K3_2_QI</v>
      </c>
    </row>
    <row r="9" spans="1:3" x14ac:dyDescent="0.3">
      <c r="B9" s="2" t="str">
        <f>HYPERLINK("#'KCHK-MK-KATH - K3_2_AK'!A1", "Auffälligkeitskriterien: Auffälligkeiten und Bewertungen nach Abschluss des Stellungnahmeverfahrens (AJ 2024)")</f>
        <v>Auffälligkeitskriterien: Auffälligkeiten und Bewertungen nach Abschluss des Stellungnahmeverfahrens (AJ 2024)</v>
      </c>
      <c r="C9" s="2" t="str">
        <f>HYPERLINK("#'KCHK-MK-KATH - K3_2_AK'!A1", "K3_2_AK")</f>
        <v>K3_2_AK</v>
      </c>
    </row>
    <row r="10" spans="1:3" x14ac:dyDescent="0.3">
      <c r="B10" s="2" t="str">
        <f>HYPERLINK("#'KCHK-MK-KATH - K3_3_QI'!A1", "Qualitätsindikatoren: Wiederholte Auffälligkeiten (AJ 2024 und Vorjahre)")</f>
        <v>Qualitätsindikatoren: Wiederholte Auffälligkeiten (AJ 2024 und Vorjahre)</v>
      </c>
      <c r="C10" s="2" t="str">
        <f>HYPERLINK("#'KCHK-MK-KATH - K3_3_QI'!A1", "K3_3_QI")</f>
        <v>K3_3_QI</v>
      </c>
    </row>
    <row r="11" spans="1:3" x14ac:dyDescent="0.3">
      <c r="B11" s="2" t="str">
        <f>HYPERLINK("#'KCHK-MK-KATH - K3_3_AK'!A1", "Auffälligkeitskriterien: Wiederholte Auffälligkeiten (AJ 2024 und Vorjahre)")</f>
        <v>Auffälligkeitskriterien: Wiederholte Auffälligkeiten (AJ 2024 und Vorjahre)</v>
      </c>
      <c r="C11" s="2" t="str">
        <f>HYPERLINK("#'KCHK-MK-KATH - K3_3_AK'!A1", "K3_3_AK")</f>
        <v>K3_3_AK</v>
      </c>
    </row>
    <row r="12" spans="1:3" x14ac:dyDescent="0.3">
      <c r="B12" s="2" t="str">
        <f>HYPERLINK("#'KCHK-MK-KATH - K3_4_QI'!A1", "Qualitätsindikatoren: Mehrfache Auffälligkeiten bei Leistungserbringern (AJ 2024)")</f>
        <v>Qualitätsindikatoren: Mehrfache Auffälligkeiten bei Leistungserbringern (AJ 2024)</v>
      </c>
      <c r="C12" s="2" t="str">
        <f>HYPERLINK("#'KCHK-MK-KATH - K3_4_QI'!A1", "K3_4_QI")</f>
        <v>K3_4_QI</v>
      </c>
    </row>
    <row r="13" spans="1:3" x14ac:dyDescent="0.3">
      <c r="B13" s="2" t="str">
        <f>HYPERLINK("#'KCHK-MK-KATH - K3_4_AK'!A1", "Auffälligkeitskriterien: Mehrfache Auffälligkeiten bei Leistungserbringern (AJ 2024)")</f>
        <v>Auffälligkeitskriterien: Mehrfache Auffälligkeiten bei Leistungserbringern (AJ 2024)</v>
      </c>
      <c r="C13" s="2" t="str">
        <f>HYPERLINK("#'KCHK-MK-KATH - K3_4_AK'!A1", "K3_4_AK")</f>
        <v>K3_4_AK</v>
      </c>
    </row>
    <row r="14" spans="1:3" x14ac:dyDescent="0.3">
      <c r="B14" s="2" t="str">
        <f>HYPERLINK("#'KCHK-MK-KATH - K3_5_QI'!A1", "Auffälligkeiten und Stellungnahmeverfahren nach Fallzahl pro Qualitätsindikator (AJ 2024)")</f>
        <v>Auffälligkeiten und Stellungnahmeverfahren nach Fallzahl pro Qualitätsindikator (AJ 2024)</v>
      </c>
      <c r="C14" s="2" t="str">
        <f>HYPERLINK("#'KCHK-MK-KATH - K3_5_QI'!A1", "K3_5_QI")</f>
        <v>K3_5_QI</v>
      </c>
    </row>
    <row r="15" spans="1:3" x14ac:dyDescent="0.3">
      <c r="B15" s="2" t="str">
        <f>HYPERLINK("#'KCHK-MK-KATH - A_1_QI'!A1", "Qualitätsindikatoren: Art der Auffälligkeit (AJ 2024)")</f>
        <v>Qualitätsindikatoren: Art der Auffälligkeit (AJ 2024)</v>
      </c>
      <c r="C15" s="2" t="str">
        <f>HYPERLINK("#'KCHK-MK-KATH - A_1_QI'!A1", "A_1_QI")</f>
        <v>A_1_QI</v>
      </c>
    </row>
    <row r="16" spans="1:3" x14ac:dyDescent="0.3">
      <c r="B16" s="2" t="str">
        <f>HYPERLINK("#'KCHK-MK-KATH - A_1_AK'!A1", "Auffälligkeitskriterien: Art der Auffälligkeit (AJ 2024)")</f>
        <v>Auffälligkeitskriterien: Art der Auffälligkeit (AJ 2024)</v>
      </c>
      <c r="C16" s="2" t="str">
        <f>HYPERLINK("#'KCHK-MK-KATH - A_1_AK'!A1", "A_1_AK")</f>
        <v>A_1_AK</v>
      </c>
    </row>
    <row r="17" spans="2:3" x14ac:dyDescent="0.3">
      <c r="B17" s="2" t="str">
        <f>HYPERLINK("#'KCHK-MK-KATH - A_2_QI_a'!A1", "Qualitätsindikatoren: Stellungnahmeverfahren (AJ 2024)")</f>
        <v>Qualitätsindikatoren: Stellungnahmeverfahren (AJ 2024)</v>
      </c>
      <c r="C17" s="2" t="str">
        <f>HYPERLINK("#'KCHK-MK-KATH - A_2_QI_a'!A1", "A_2_QI_a")</f>
        <v>A_2_QI_a</v>
      </c>
    </row>
    <row r="18" spans="2:3" x14ac:dyDescent="0.3">
      <c r="B18" s="2" t="str">
        <f>HYPERLINK("#'KCHK-MK-KATH - A_2_AK_a'!A1", "Auffälligkeitskriterien: Stellungnahmeverfahren (AJ 2024)")</f>
        <v>Auffälligkeitskriterien: Stellungnahmeverfahren (AJ 2024)</v>
      </c>
      <c r="C18" s="2" t="str">
        <f>HYPERLINK("#'KCHK-MK-KATH - A_2_AK_a'!A1", "A_2_AK_a")</f>
        <v>A_2_AK_a</v>
      </c>
    </row>
    <row r="19" spans="2:3" x14ac:dyDescent="0.3">
      <c r="B19" s="2" t="str">
        <f>HYPERLINK("#'KCHK-MK-KATH - A_2_QI_b'!A1", "Qualitätsindikatoren: Freitextkommentare zur Nicht-Einleitung von Stellungnahmeverfahren (AJ 2024)")</f>
        <v>Qualitätsindikatoren: Freitextkommentare zur Nicht-Einleitung von Stellungnahmeverfahren (AJ 2024)</v>
      </c>
      <c r="C19" s="2" t="str">
        <f>HYPERLINK("#'KCHK-MK-KATH - A_2_QI_b'!A1", "A_2_QI_b")</f>
        <v>A_2_QI_b</v>
      </c>
    </row>
    <row r="20" spans="2:3" x14ac:dyDescent="0.3">
      <c r="B20" s="2" t="str">
        <f>HYPERLINK("#'KCHK-MK-KATH - A_2_AK_b'!A1", "Auffälligkeitskriterien: Freitextkommentare zur Nicht-Einleitung von Stellungnahmeverfahren (AJ 2024)")</f>
        <v>Auffälligkeitskriterien: Freitextkommentare zur Nicht-Einleitung von Stellungnahmeverfahren (AJ 2024)</v>
      </c>
      <c r="C20" s="2" t="str">
        <f>HYPERLINK("#'KCHK-MK-KATH - A_2_AK_b'!A1", "A_2_AK_b")</f>
        <v>A_2_AK_b</v>
      </c>
    </row>
    <row r="21" spans="2:3" x14ac:dyDescent="0.3">
      <c r="B21" s="2" t="str">
        <f>HYPERLINK("#'KCHK-MK-KATH - A_3_AK_a'!A1", "Auffälligkeitskriterien: Bewertung der qualitativ auffälligen Ergebnisse (AJ 2024)")</f>
        <v>Auffälligkeitskriterien: Bewertung der qualitativ auffälligen Ergebnisse (AJ 2024)</v>
      </c>
      <c r="C21" s="2" t="str">
        <f>HYPERLINK("#'KCHK-MK-KATH - A_3_AK_a'!A1", "A_3_AK_a")</f>
        <v>A_3_AK_a</v>
      </c>
    </row>
    <row r="22" spans="2:3" x14ac:dyDescent="0.3">
      <c r="B22" s="2" t="str">
        <f>HYPERLINK("#'KCHK-MK-KATH - A_3_AK_b'!A1", "Auffälligkeitskriterien: Freitextkommentare zur Bewertung der qualitativ auffälligen Ergebnisse (AJ 2024)")</f>
        <v>Auffälligkeitskriterien: Freitextkommentare zur Bewertung der qualitativ auffälligen Ergebnisse (AJ 2024)</v>
      </c>
      <c r="C22" s="2" t="str">
        <f>HYPERLINK("#'KCHK-MK-KATH - A_3_AK_b'!A1", "A_3_AK_b")</f>
        <v>A_3_AK_b</v>
      </c>
    </row>
    <row r="23" spans="2:3" x14ac:dyDescent="0.3">
      <c r="B23" s="2" t="str">
        <f>HYPERLINK("#'KCHK-MK-KATH - A_4_QI_a'!A1", "Qualitätsindikatoren: Bewertung der qualitativ auffälligen Ergebnisse (AJ 2024)")</f>
        <v>Qualitätsindikatoren: Bewertung der qualitativ auffälligen Ergebnisse (AJ 2024)</v>
      </c>
      <c r="C23" s="2" t="str">
        <f>HYPERLINK("#'KCHK-MK-KATH - A_4_QI_a'!A1", "A_4_QI_a")</f>
        <v>A_4_QI_a</v>
      </c>
    </row>
    <row r="24" spans="2:3" x14ac:dyDescent="0.3">
      <c r="B24" s="2" t="str">
        <f>HYPERLINK("#'KCHK-MK-KATH - A_4_QI_b'!A1", "Qualitätsindikatoren: Freitextkommentare zur Bewertung der qualitativ auffälligen Ergebnisse (AJ 2024)")</f>
        <v>Qualitätsindikatoren: Freitextkommentare zur Bewertung der qualitativ auffälligen Ergebnisse (AJ 2024)</v>
      </c>
      <c r="C24" s="2" t="str">
        <f>HYPERLINK("#'KCHK-MK-KATH - A_4_QI_b'!A1", "A_4_QI_b")</f>
        <v>A_4_QI_b</v>
      </c>
    </row>
    <row r="25" spans="2:3" x14ac:dyDescent="0.3">
      <c r="B25" s="2" t="str">
        <f>HYPERLINK("#'KCHK-MK-KATH - A_5_AK_a'!A1", "Auffälligkeitskriterien: Bewertung der qualitativ unauffälligen Ergebnisse (AJ 2024)")</f>
        <v>Auffälligkeitskriterien: Bewertung der qualitativ unauffälligen Ergebnisse (AJ 2024)</v>
      </c>
      <c r="C25" s="2" t="str">
        <f>HYPERLINK("#'KCHK-MK-KATH - A_5_AK_a'!A1", "A_5_AK_a")</f>
        <v>A_5_AK_a</v>
      </c>
    </row>
    <row r="26" spans="2:3" x14ac:dyDescent="0.3">
      <c r="B26" s="2" t="str">
        <f>HYPERLINK("#'KCHK-MK-KATH - A_5_AK_b'!A1", "Auffälligkeitskriterien: Freitextkommentare zur Bewertung der qualitativ unauffälligen Ergebnisse (AJ 2024)")</f>
        <v>Auffälligkeitskriterien: Freitextkommentare zur Bewertung der qualitativ unauffälligen Ergebnisse (AJ 2024)</v>
      </c>
      <c r="C26" s="2" t="str">
        <f>HYPERLINK("#'KCHK-MK-KATH - A_5_AK_b'!A1", "A_5_AK_b")</f>
        <v>A_5_AK_b</v>
      </c>
    </row>
    <row r="27" spans="2:3" x14ac:dyDescent="0.3">
      <c r="B27" s="2" t="str">
        <f>HYPERLINK("#'KCHK-MK-KATH - A_6_QI_a'!A1", "Qualitätsindikatoren: Bewertung der qualitativ unauffälligen Ergebnisse (AJ 2024)")</f>
        <v>Qualitätsindikatoren: Bewertung der qualitativ unauffälligen Ergebnisse (AJ 2024)</v>
      </c>
      <c r="C27" s="2" t="str">
        <f>HYPERLINK("#'KCHK-MK-KATH - A_6_QI_a'!A1", "A_6_QI_a")</f>
        <v>A_6_QI_a</v>
      </c>
    </row>
    <row r="28" spans="2:3" x14ac:dyDescent="0.3">
      <c r="B28" s="2" t="str">
        <f>HYPERLINK("#'KCHK-MK-KATH - A_6_QI_b'!A1", "Qualitätsindikatoren: Freitextkommentare zur Bewertung der qualitativ unauffälligen Ergebnisse (AJ 2024)")</f>
        <v>Qualitätsindikatoren: Freitextkommentare zur Bewertung der qualitativ unauffälligen Ergebnisse (AJ 2024)</v>
      </c>
      <c r="C28" s="2" t="str">
        <f>HYPERLINK("#'KCHK-MK-KATH - A_6_QI_b'!A1", "A_6_QI_b")</f>
        <v>A_6_QI_b</v>
      </c>
    </row>
    <row r="29" spans="2:3" x14ac:dyDescent="0.3">
      <c r="B29" s="2" t="str">
        <f>HYPERLINK("#'KCHK-MK-KATH - A_7_AK_a'!A1", "Auffälligkeitskriterien: Bewertung der  Ergebnisse als Sonstiges (AJ 2024)")</f>
        <v>Auffälligkeitskriterien: Bewertung der  Ergebnisse als Sonstiges (AJ 2024)</v>
      </c>
      <c r="C29" s="2" t="str">
        <f>HYPERLINK("#'KCHK-MK-KATH - A_7_AK_a'!A1", "A_7_AK_a")</f>
        <v>A_7_AK_a</v>
      </c>
    </row>
    <row r="30" spans="2:3" x14ac:dyDescent="0.3">
      <c r="B30" s="2" t="str">
        <f>HYPERLINK("#'KCHK-MK-KATH - A_7_AK_b'!A1", "Auffälligkeitskriterien: Freitextkommentare zur Bewertung der Ergebnisse als Sonstiges (AJ 2024)")</f>
        <v>Auffälligkeitskriterien: Freitextkommentare zur Bewertung der Ergebnisse als Sonstiges (AJ 2024)</v>
      </c>
      <c r="C30" s="2" t="str">
        <f>HYPERLINK("#'KCHK-MK-KATH - A_7_AK_b'!A1", "A_7_AK_b")</f>
        <v>A_7_AK_b</v>
      </c>
    </row>
    <row r="31" spans="2:3" x14ac:dyDescent="0.3">
      <c r="B31" s="2" t="str">
        <f>HYPERLINK("#'KCHK-MK-KATH - A_8_QI_a'!A1", "Qualitätsindikatoren: Bewertung der Ergebnisse als Dokumentationsfehler oder Sonstiges (AJ 2024)")</f>
        <v>Qualitätsindikatoren: Bewertung der Ergebnisse als Dokumentationsfehler oder Sonstiges (AJ 2024)</v>
      </c>
      <c r="C31" s="2" t="str">
        <f>HYPERLINK("#'KCHK-MK-KATH - A_8_QI_a'!A1", "A_8_QI_a")</f>
        <v>A_8_QI_a</v>
      </c>
    </row>
    <row r="32" spans="2:3" x14ac:dyDescent="0.3">
      <c r="B32" s="2" t="str">
        <f>HYPERLINK("#'KCHK-MK-KATH - A_8_QI_b'!A1", "Qualitätsindikatoren: Freitextkommentare zur Bewertung der Ergebnisse als Dokumentationsfehler oder Sonstiges (AJ 2024)")</f>
        <v>Qualitätsindikatoren: Freitextkommentare zur Bewertung der Ergebnisse als Dokumentationsfehler oder Sonstiges (AJ 2024)</v>
      </c>
      <c r="C32" s="2" t="str">
        <f>HYPERLINK("#'KCHK-MK-KATH - A_8_QI_b'!A1", "A_8_QI_b")</f>
        <v>A_8_QI_b</v>
      </c>
    </row>
    <row r="33" spans="2:3" x14ac:dyDescent="0.3">
      <c r="B33" s="2" t="str">
        <f>HYPERLINK("#'KCHK-MK-KATH - A_9_QI'!A1", "Qualitätsindikatoren: Initiierung Maßnahmenstufe 1 und 2 (AJ 2024)")</f>
        <v>Qualitätsindikatoren: Initiierung Maßnahmenstufe 1 und 2 (AJ 2024)</v>
      </c>
      <c r="C33" s="2" t="str">
        <f>HYPERLINK("#'KCHK-MK-KATH - A_9_QI'!A1", "A_9_QI")</f>
        <v>A_9_QI</v>
      </c>
    </row>
    <row r="34" spans="2:3" x14ac:dyDescent="0.3">
      <c r="B34" s="2" t="str">
        <f>HYPERLINK("#'KCHK-MK-KATH - A_9_AK'!A1", "Auffälligkeitskriterien: Initiierung Maßnahmenstufe 1 und 2 (AJ 2024)")</f>
        <v>Auffälligkeitskriterien: Initiierung Maßnahmenstufe 1 und 2 (AJ 2024)</v>
      </c>
      <c r="C34" s="2" t="str">
        <f>HYPERLINK("#'KCHK-MK-KATH - A_9_AK'!A1", "A_9_AK")</f>
        <v>A_9_AK</v>
      </c>
    </row>
    <row r="35" spans="2:3" x14ac:dyDescent="0.3">
      <c r="B35" s="2" t="str">
        <f>HYPERLINK("#'KCHK-MK-KATH - A_11_QI_AK'!A1", "Qualitätsindikatoren und Auffälligkeitskriterien: Best Practice (AJ 2024)")</f>
        <v>Qualitätsindikatoren und Auffälligkeitskriterien: Best Practice (AJ 2024)</v>
      </c>
      <c r="C35" s="2" t="str">
        <f>HYPERLINK("#'KCHK-MK-KATH - A_11_QI_AK'!A1", "A_11_QI_AK")</f>
        <v>A_11_QI_AK</v>
      </c>
    </row>
    <row r="36" spans="2:3" x14ac:dyDescent="0.3">
      <c r="B36" s="2" t="str">
        <f>HYPERLINK("#'KCHK-MK-KATH - A_12_QI'!A1", "Darstellung des Verlaufs der Bewertung (AJ 2024)")</f>
        <v>Darstellung des Verlaufs der Bewertung (AJ 2024)</v>
      </c>
      <c r="C36" s="2" t="str">
        <f>HYPERLINK("#'KCHK-MK-KATH - A_12_QI'!A1", "A_12_QI")</f>
        <v>A_12_QI</v>
      </c>
    </row>
    <row r="37" spans="2:3" x14ac:dyDescent="0.3">
      <c r="B37" s="2" t="str">
        <f>HYPERLINK("#'KCHK-MK-KATH - A_13_QI'!A1", "Qualitätsindikatoren: Art der Maßnahme in Maßnahmenstufe 1 (AJ 2023 und 2024)")</f>
        <v>Qualitätsindikatoren: Art der Maßnahme in Maßnahmenstufe 1 (AJ 2023 und 2024)</v>
      </c>
      <c r="C37" s="2" t="str">
        <f>HYPERLINK("#'KCHK-MK-KATH - A_13_QI'!A1", "A_13_QI")</f>
        <v>A_13_QI</v>
      </c>
    </row>
    <row r="38" spans="2:3" x14ac:dyDescent="0.3">
      <c r="B38" s="2" t="str">
        <f>HYPERLINK("#'KCHK-MK-KATH - A_13_AK'!A1", "Auffälligkeitskriterien: Art der Maßnahme in Maßnahmenstufe 1 (AJ 2023 und 2024)")</f>
        <v>Auffälligkeitskriterien: Art der Maßnahme in Maßnahmenstufe 1 (AJ 2023 und 2024)</v>
      </c>
      <c r="C38" s="2" t="str">
        <f>HYPERLINK("#'KCHK-MK-KATH - A_13_AK'!A1", "A_13_AK")</f>
        <v>A_13_AK</v>
      </c>
    </row>
    <row r="39" spans="2:3" x14ac:dyDescent="0.3">
      <c r="B39" s="2" t="str">
        <f>HYPERLINK("#'KCHK-MK-KATH - A_14_QI_AK'!A1", "Qualitätsindikatoren und Auffälligkeitskriterien: Freitextkommentare zu Maßnahmenstufe 2 (AJ 2024)")</f>
        <v>Qualitätsindikatoren und Auffälligkeitskriterien: Freitextkommentare zu Maßnahmenstufe 2 (AJ 2024)</v>
      </c>
      <c r="C39" s="2" t="str">
        <f>HYPERLINK("#'KCHK-MK-KATH - A_14_QI_AK'!A1", "A_14_QI_AK")</f>
        <v>A_14_QI_AK</v>
      </c>
    </row>
  </sheetData>
  <pageMargins left="0.7" right="0.7" top="0.75" bottom="0.75" header="0.3" footer="0.3"/>
  <pageSetup paperSize="9" orientation="portrait" horizontalDpi="300" verticalDpi="300"/>
</worksheet>
</file>

<file path=xl/worksheets/sheet6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2-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KCHK-MK-KATH'!A1", "Zurück")</f>
        <v>Zurück</v>
      </c>
    </row>
    <row r="3" spans="1:6" x14ac:dyDescent="0.3">
      <c r="B3" s="7" t="s">
        <v>4992</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4976</v>
      </c>
      <c r="D6" s="9" t="s">
        <v>3429</v>
      </c>
      <c r="E6" s="9" t="s">
        <v>4977</v>
      </c>
      <c r="F6" s="9" t="s">
        <v>3429</v>
      </c>
    </row>
    <row r="7" spans="1:6" x14ac:dyDescent="0.3">
      <c r="B7" s="10" t="s">
        <v>4873</v>
      </c>
      <c r="C7" s="9" t="s">
        <v>4978</v>
      </c>
      <c r="D7" s="9" t="s">
        <v>4530</v>
      </c>
      <c r="E7" s="9" t="s">
        <v>4977</v>
      </c>
      <c r="F7" s="9" t="s">
        <v>4530</v>
      </c>
    </row>
    <row r="8" spans="1:6" x14ac:dyDescent="0.3">
      <c r="B8" s="10" t="s">
        <v>4532</v>
      </c>
      <c r="C8" s="9" t="s">
        <v>4979</v>
      </c>
      <c r="D8" s="9" t="s">
        <v>4980</v>
      </c>
      <c r="E8" s="9" t="s">
        <v>4007</v>
      </c>
      <c r="F8" s="9" t="s">
        <v>4981</v>
      </c>
    </row>
    <row r="9" spans="1:6" x14ac:dyDescent="0.3">
      <c r="B9" s="9" t="s">
        <v>4535</v>
      </c>
      <c r="C9" s="9" t="s">
        <v>1580</v>
      </c>
      <c r="D9" s="9" t="s">
        <v>4536</v>
      </c>
      <c r="E9" s="9" t="s">
        <v>1580</v>
      </c>
      <c r="F9" s="9" t="s">
        <v>4536</v>
      </c>
    </row>
    <row r="10" spans="1:6" x14ac:dyDescent="0.3">
      <c r="B10" s="10" t="s">
        <v>4537</v>
      </c>
      <c r="C10" s="9" t="s">
        <v>4979</v>
      </c>
      <c r="D10" s="9" t="s">
        <v>4530</v>
      </c>
      <c r="E10" s="9" t="s">
        <v>4007</v>
      </c>
      <c r="F10" s="9" t="s">
        <v>4530</v>
      </c>
    </row>
    <row r="11" spans="1:6" x14ac:dyDescent="0.3">
      <c r="B11" s="9" t="s">
        <v>4879</v>
      </c>
      <c r="C11" s="9" t="s">
        <v>4979</v>
      </c>
      <c r="D11" s="9" t="s">
        <v>4530</v>
      </c>
      <c r="E11" s="9" t="s">
        <v>4007</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1580</v>
      </c>
      <c r="D15" s="9" t="s">
        <v>4536</v>
      </c>
      <c r="E15" s="9" t="s">
        <v>3973</v>
      </c>
      <c r="F15" s="9" t="s">
        <v>4982</v>
      </c>
    </row>
    <row r="16" spans="1:6" x14ac:dyDescent="0.3">
      <c r="B16" s="6" t="s">
        <v>4543</v>
      </c>
      <c r="C16" s="9" t="s">
        <v>4979</v>
      </c>
      <c r="D16" s="9" t="s">
        <v>4530</v>
      </c>
      <c r="E16" s="9" t="s">
        <v>4983</v>
      </c>
      <c r="F16" s="9" t="s">
        <v>4984</v>
      </c>
    </row>
    <row r="17" spans="2:6" x14ac:dyDescent="0.3">
      <c r="B17" s="9" t="s">
        <v>4546</v>
      </c>
      <c r="C17" s="9" t="s">
        <v>4979</v>
      </c>
      <c r="D17" s="9" t="s">
        <v>4530</v>
      </c>
      <c r="E17" s="9" t="s">
        <v>4983</v>
      </c>
      <c r="F17" s="9" t="s">
        <v>4530</v>
      </c>
    </row>
    <row r="18" spans="2:6" x14ac:dyDescent="0.3">
      <c r="B18" s="9" t="s">
        <v>4547</v>
      </c>
      <c r="C18" s="9" t="s">
        <v>1587</v>
      </c>
      <c r="D18" s="9" t="s">
        <v>4659</v>
      </c>
      <c r="E18" s="9" t="s">
        <v>1580</v>
      </c>
      <c r="F18" s="9" t="s">
        <v>4536</v>
      </c>
    </row>
    <row r="19" spans="2:6" x14ac:dyDescent="0.3">
      <c r="B19" s="9" t="s">
        <v>4548</v>
      </c>
      <c r="C19" s="9" t="s">
        <v>1580</v>
      </c>
      <c r="D19" s="9" t="s">
        <v>4536</v>
      </c>
      <c r="E19" s="9" t="s">
        <v>1580</v>
      </c>
      <c r="F19" s="9" t="s">
        <v>4536</v>
      </c>
    </row>
    <row r="20" spans="2:6" x14ac:dyDescent="0.3">
      <c r="B20" s="6" t="s">
        <v>4549</v>
      </c>
      <c r="C20" s="9" t="s">
        <v>1586</v>
      </c>
      <c r="D20" s="9" t="s">
        <v>4985</v>
      </c>
      <c r="E20" s="9" t="s">
        <v>1587</v>
      </c>
      <c r="F20" s="9" t="s">
        <v>4986</v>
      </c>
    </row>
    <row r="21" spans="2:6" x14ac:dyDescent="0.3">
      <c r="B21" s="23" t="s">
        <v>4550</v>
      </c>
      <c r="C21" s="24" t="s">
        <v>4523</v>
      </c>
      <c r="D21" s="24" t="s">
        <v>4523</v>
      </c>
      <c r="E21" s="24" t="s">
        <v>4523</v>
      </c>
      <c r="F21" s="24" t="s">
        <v>4523</v>
      </c>
    </row>
    <row r="22" spans="2:6" x14ac:dyDescent="0.3">
      <c r="B22" s="6" t="s">
        <v>4551</v>
      </c>
      <c r="C22" s="9" t="s">
        <v>3626</v>
      </c>
      <c r="D22" s="9" t="s">
        <v>4987</v>
      </c>
      <c r="E22" s="9" t="s">
        <v>2049</v>
      </c>
      <c r="F22" s="9" t="s">
        <v>4988</v>
      </c>
    </row>
    <row r="23" spans="2:6" x14ac:dyDescent="0.3">
      <c r="B23" s="6" t="s">
        <v>4553</v>
      </c>
      <c r="C23" s="9" t="s">
        <v>3626</v>
      </c>
      <c r="D23" s="9" t="s">
        <v>4987</v>
      </c>
      <c r="E23" s="9" t="s">
        <v>2082</v>
      </c>
      <c r="F23" s="9" t="s">
        <v>4989</v>
      </c>
    </row>
    <row r="24" spans="2:6" x14ac:dyDescent="0.3">
      <c r="B24" s="6" t="s">
        <v>4898</v>
      </c>
      <c r="C24" s="9" t="s">
        <v>3553</v>
      </c>
      <c r="D24" s="9" t="s">
        <v>4990</v>
      </c>
      <c r="E24" s="9" t="s">
        <v>1597</v>
      </c>
      <c r="F24" s="9" t="s">
        <v>4991</v>
      </c>
    </row>
    <row r="25" spans="2:6" x14ac:dyDescent="0.3">
      <c r="B25" s="6" t="s">
        <v>4556</v>
      </c>
      <c r="C25" s="9" t="s">
        <v>1580</v>
      </c>
      <c r="D25" s="9" t="s">
        <v>4536</v>
      </c>
      <c r="E25" s="9" t="s">
        <v>1580</v>
      </c>
      <c r="F25" s="9" t="s">
        <v>4536</v>
      </c>
    </row>
    <row r="26" spans="2:6" x14ac:dyDescent="0.3">
      <c r="B26" s="23" t="s">
        <v>4558</v>
      </c>
      <c r="C26" s="24" t="s">
        <v>4523</v>
      </c>
      <c r="D26" s="24" t="s">
        <v>4523</v>
      </c>
      <c r="E26" s="24" t="s">
        <v>4523</v>
      </c>
      <c r="F26" s="24" t="s">
        <v>4523</v>
      </c>
    </row>
    <row r="27" spans="2:6" x14ac:dyDescent="0.3">
      <c r="B27" s="6" t="s">
        <v>4444</v>
      </c>
      <c r="C27" s="9" t="s">
        <v>1580</v>
      </c>
      <c r="D27" s="9" t="s">
        <v>4559</v>
      </c>
      <c r="E27" s="9" t="s">
        <v>1580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6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2-000000000000}">
  <dimension ref="A1:F25"/>
  <sheetViews>
    <sheetView workbookViewId="0"/>
  </sheetViews>
  <sheetFormatPr baseColWidth="10" defaultRowHeight="14.4" x14ac:dyDescent="0.3"/>
  <cols>
    <col min="2" max="2" width="116.44140625" customWidth="1"/>
    <col min="3" max="6" width="17.88671875" customWidth="1"/>
  </cols>
  <sheetData>
    <row r="1" spans="1:6" x14ac:dyDescent="0.3">
      <c r="A1" s="2" t="str">
        <f>HYPERLINK("#'Auswahl Auswertungsmodul'!A1", "Zurück zum Start")</f>
        <v>Zurück zum Start</v>
      </c>
    </row>
    <row r="2" spans="1:6" x14ac:dyDescent="0.3">
      <c r="A2" s="2" t="str">
        <f>HYPERLINK("#'Auswahl KCHK-MK-KATH'!A1", "Zurück")</f>
        <v>Zurück</v>
      </c>
    </row>
    <row r="3" spans="1:6" x14ac:dyDescent="0.3">
      <c r="B3" s="7" t="s">
        <v>4608</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4604</v>
      </c>
      <c r="D6" s="9" t="s">
        <v>4530</v>
      </c>
      <c r="E6" s="9" t="s">
        <v>4605</v>
      </c>
      <c r="F6" s="9" t="s">
        <v>4530</v>
      </c>
    </row>
    <row r="7" spans="1:6" x14ac:dyDescent="0.3">
      <c r="B7" s="10" t="s">
        <v>4532</v>
      </c>
      <c r="C7" s="9" t="s">
        <v>1680</v>
      </c>
      <c r="D7" s="9" t="s">
        <v>4606</v>
      </c>
      <c r="E7" s="9" t="s">
        <v>1600</v>
      </c>
      <c r="F7" s="9" t="s">
        <v>4607</v>
      </c>
    </row>
    <row r="8" spans="1:6" x14ac:dyDescent="0.3">
      <c r="B8" s="9" t="s">
        <v>4535</v>
      </c>
      <c r="C8" s="9" t="s">
        <v>1580</v>
      </c>
      <c r="D8" s="9" t="s">
        <v>4536</v>
      </c>
      <c r="E8" s="9" t="s">
        <v>1580</v>
      </c>
      <c r="F8" s="9" t="s">
        <v>4536</v>
      </c>
    </row>
    <row r="9" spans="1:6" x14ac:dyDescent="0.3">
      <c r="B9" s="10" t="s">
        <v>4537</v>
      </c>
      <c r="C9" s="9" t="s">
        <v>1680</v>
      </c>
      <c r="D9" s="9" t="s">
        <v>4530</v>
      </c>
      <c r="E9" s="9" t="s">
        <v>1600</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1580</v>
      </c>
      <c r="D12" s="9" t="s">
        <v>4536</v>
      </c>
      <c r="E12" s="9" t="s">
        <v>1580</v>
      </c>
      <c r="F12" s="9" t="s">
        <v>4536</v>
      </c>
    </row>
    <row r="13" spans="1:6" x14ac:dyDescent="0.3">
      <c r="B13" s="6" t="s">
        <v>4543</v>
      </c>
      <c r="C13" s="9" t="s">
        <v>1680</v>
      </c>
      <c r="D13" s="9" t="s">
        <v>4530</v>
      </c>
      <c r="E13" s="9" t="s">
        <v>1600</v>
      </c>
      <c r="F13" s="9" t="s">
        <v>4530</v>
      </c>
    </row>
    <row r="14" spans="1:6" x14ac:dyDescent="0.3">
      <c r="B14" s="9" t="s">
        <v>4546</v>
      </c>
      <c r="C14" s="9" t="s">
        <v>1680</v>
      </c>
      <c r="D14" s="9" t="s">
        <v>4530</v>
      </c>
      <c r="E14" s="9" t="s">
        <v>1600</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1580</v>
      </c>
      <c r="D19" s="9" t="s">
        <v>4536</v>
      </c>
      <c r="E19" s="9" t="s">
        <v>1580</v>
      </c>
      <c r="F19" s="9" t="s">
        <v>4536</v>
      </c>
    </row>
    <row r="20" spans="2:6" x14ac:dyDescent="0.3">
      <c r="B20" s="6" t="s">
        <v>4553</v>
      </c>
      <c r="C20" s="9" t="s">
        <v>1680</v>
      </c>
      <c r="D20" s="9" t="s">
        <v>4530</v>
      </c>
      <c r="E20" s="9" t="s">
        <v>1600</v>
      </c>
      <c r="F20" s="9" t="s">
        <v>4530</v>
      </c>
    </row>
    <row r="21" spans="2:6" x14ac:dyDescent="0.3">
      <c r="B21" s="6" t="s">
        <v>4556</v>
      </c>
      <c r="C21" s="9" t="s">
        <v>1580</v>
      </c>
      <c r="D21" s="9" t="s">
        <v>4536</v>
      </c>
      <c r="E21" s="9" t="s">
        <v>1580</v>
      </c>
      <c r="F21" s="9" t="s">
        <v>4536</v>
      </c>
    </row>
    <row r="22" spans="2:6" x14ac:dyDescent="0.3">
      <c r="B22" s="23" t="s">
        <v>4558</v>
      </c>
      <c r="C22" s="24" t="s">
        <v>4523</v>
      </c>
      <c r="D22" s="24" t="s">
        <v>4523</v>
      </c>
      <c r="E22" s="24" t="s">
        <v>4523</v>
      </c>
      <c r="F22" s="24" t="s">
        <v>4523</v>
      </c>
    </row>
    <row r="23" spans="2:6" x14ac:dyDescent="0.3">
      <c r="B23" s="6" t="s">
        <v>4444</v>
      </c>
      <c r="C23" s="9" t="s">
        <v>1580</v>
      </c>
      <c r="D23" s="9" t="s">
        <v>4559</v>
      </c>
      <c r="E23" s="9" t="s">
        <v>1580</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6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2-000000000000}">
  <dimension ref="A1:O17"/>
  <sheetViews>
    <sheetView workbookViewId="0"/>
  </sheetViews>
  <sheetFormatPr baseColWidth="10" defaultRowHeight="14.4" x14ac:dyDescent="0.3"/>
  <cols>
    <col min="2" max="2" width="9.6640625" customWidth="1"/>
    <col min="3" max="3" width="85.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KCHK-MK-KATH'!A1", "Zurück")</f>
        <v>Zurück</v>
      </c>
    </row>
    <row r="3" spans="1:15" x14ac:dyDescent="0.3">
      <c r="B3" s="7" t="s">
        <v>5964</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508</v>
      </c>
      <c r="C7" s="6" t="s">
        <v>477</v>
      </c>
      <c r="D7" s="9" t="s">
        <v>5943</v>
      </c>
      <c r="E7" s="9" t="s">
        <v>1870</v>
      </c>
      <c r="F7" s="9" t="s">
        <v>510</v>
      </c>
      <c r="G7" s="9" t="s">
        <v>5510</v>
      </c>
      <c r="H7" s="9" t="s">
        <v>510</v>
      </c>
      <c r="I7" s="9" t="s">
        <v>5510</v>
      </c>
      <c r="J7" s="9" t="s">
        <v>510</v>
      </c>
      <c r="K7" s="9" t="s">
        <v>5510</v>
      </c>
      <c r="L7" s="9" t="s">
        <v>510</v>
      </c>
      <c r="M7" s="9" t="s">
        <v>5510</v>
      </c>
      <c r="N7" s="9" t="s">
        <v>510</v>
      </c>
      <c r="O7" s="9" t="s">
        <v>5510</v>
      </c>
    </row>
    <row r="8" spans="1:15" ht="25.2" x14ac:dyDescent="0.3">
      <c r="B8" s="12" t="s">
        <v>511</v>
      </c>
      <c r="C8" s="12" t="s">
        <v>480</v>
      </c>
      <c r="D8" s="13" t="s">
        <v>5944</v>
      </c>
      <c r="E8" s="13" t="s">
        <v>1580</v>
      </c>
      <c r="F8" s="13" t="s">
        <v>234</v>
      </c>
      <c r="G8" s="13" t="s">
        <v>5510</v>
      </c>
      <c r="H8" s="13" t="s">
        <v>2459</v>
      </c>
      <c r="I8" s="13" t="s">
        <v>5945</v>
      </c>
      <c r="J8" s="13" t="s">
        <v>1689</v>
      </c>
      <c r="K8" s="13" t="s">
        <v>5523</v>
      </c>
      <c r="L8" s="13" t="s">
        <v>234</v>
      </c>
      <c r="M8" s="13" t="s">
        <v>5510</v>
      </c>
      <c r="N8" s="13" t="s">
        <v>234</v>
      </c>
      <c r="O8" s="13" t="s">
        <v>5510</v>
      </c>
    </row>
    <row r="9" spans="1:15" ht="25.2" x14ac:dyDescent="0.3">
      <c r="B9" s="6" t="s">
        <v>512</v>
      </c>
      <c r="C9" s="6" t="s">
        <v>445</v>
      </c>
      <c r="D9" s="9" t="s">
        <v>5946</v>
      </c>
      <c r="E9" s="9" t="s">
        <v>1580</v>
      </c>
      <c r="F9" s="9" t="s">
        <v>99</v>
      </c>
      <c r="G9" s="9" t="s">
        <v>5947</v>
      </c>
      <c r="H9" s="9" t="s">
        <v>1079</v>
      </c>
      <c r="I9" s="9" t="s">
        <v>5948</v>
      </c>
      <c r="J9" s="9" t="s">
        <v>1078</v>
      </c>
      <c r="K9" s="9" t="s">
        <v>5949</v>
      </c>
      <c r="L9" s="9" t="s">
        <v>99</v>
      </c>
      <c r="M9" s="9" t="s">
        <v>5947</v>
      </c>
      <c r="N9" s="9" t="s">
        <v>99</v>
      </c>
      <c r="O9" s="9" t="s">
        <v>5947</v>
      </c>
    </row>
    <row r="10" spans="1:15" ht="25.2" x14ac:dyDescent="0.3">
      <c r="B10" s="12" t="s">
        <v>513</v>
      </c>
      <c r="C10" s="12" t="s">
        <v>483</v>
      </c>
      <c r="D10" s="13" t="s">
        <v>5950</v>
      </c>
      <c r="E10" s="13" t="s">
        <v>1594</v>
      </c>
      <c r="F10" s="13" t="s">
        <v>99</v>
      </c>
      <c r="G10" s="13" t="s">
        <v>5951</v>
      </c>
      <c r="H10" s="13" t="s">
        <v>99</v>
      </c>
      <c r="I10" s="13" t="s">
        <v>5951</v>
      </c>
      <c r="J10" s="13" t="s">
        <v>99</v>
      </c>
      <c r="K10" s="13" t="s">
        <v>5951</v>
      </c>
      <c r="L10" s="13" t="s">
        <v>99</v>
      </c>
      <c r="M10" s="13" t="s">
        <v>5951</v>
      </c>
      <c r="N10" s="13" t="s">
        <v>99</v>
      </c>
      <c r="O10" s="13" t="s">
        <v>5951</v>
      </c>
    </row>
    <row r="11" spans="1:15" ht="25.2" x14ac:dyDescent="0.3">
      <c r="B11" s="6" t="s">
        <v>514</v>
      </c>
      <c r="C11" s="6" t="s">
        <v>485</v>
      </c>
      <c r="D11" s="9" t="s">
        <v>5952</v>
      </c>
      <c r="E11" s="9" t="s">
        <v>1580</v>
      </c>
      <c r="F11" s="9" t="s">
        <v>72</v>
      </c>
      <c r="G11" s="9" t="s">
        <v>5951</v>
      </c>
      <c r="H11" s="9" t="s">
        <v>1724</v>
      </c>
      <c r="I11" s="9" t="s">
        <v>5953</v>
      </c>
      <c r="J11" s="9" t="s">
        <v>4179</v>
      </c>
      <c r="K11" s="9" t="s">
        <v>5954</v>
      </c>
      <c r="L11" s="9" t="s">
        <v>72</v>
      </c>
      <c r="M11" s="9" t="s">
        <v>5951</v>
      </c>
      <c r="N11" s="9" t="s">
        <v>72</v>
      </c>
      <c r="O11" s="9" t="s">
        <v>5951</v>
      </c>
    </row>
    <row r="12" spans="1:15" ht="25.2" x14ac:dyDescent="0.3">
      <c r="B12" s="12" t="s">
        <v>515</v>
      </c>
      <c r="C12" s="12" t="s">
        <v>487</v>
      </c>
      <c r="D12" s="13" t="s">
        <v>5955</v>
      </c>
      <c r="E12" s="13" t="s">
        <v>1718</v>
      </c>
      <c r="F12" s="13" t="s">
        <v>299</v>
      </c>
      <c r="G12" s="13" t="s">
        <v>5951</v>
      </c>
      <c r="H12" s="13" t="s">
        <v>299</v>
      </c>
      <c r="I12" s="13" t="s">
        <v>5951</v>
      </c>
      <c r="J12" s="13" t="s">
        <v>299</v>
      </c>
      <c r="K12" s="13" t="s">
        <v>5951</v>
      </c>
      <c r="L12" s="13" t="s">
        <v>299</v>
      </c>
      <c r="M12" s="13" t="s">
        <v>5951</v>
      </c>
      <c r="N12" s="13" t="s">
        <v>299</v>
      </c>
      <c r="O12" s="13" t="s">
        <v>5951</v>
      </c>
    </row>
    <row r="13" spans="1:15" ht="25.2" x14ac:dyDescent="0.3">
      <c r="B13" s="6" t="s">
        <v>516</v>
      </c>
      <c r="C13" s="6" t="s">
        <v>501</v>
      </c>
      <c r="D13" s="9" t="s">
        <v>5956</v>
      </c>
      <c r="E13" s="9" t="s">
        <v>1580</v>
      </c>
      <c r="F13" s="9" t="s">
        <v>113</v>
      </c>
      <c r="G13" s="9" t="s">
        <v>5510</v>
      </c>
      <c r="H13" s="9" t="s">
        <v>1288</v>
      </c>
      <c r="I13" s="9" t="s">
        <v>5957</v>
      </c>
      <c r="J13" s="9" t="s">
        <v>1288</v>
      </c>
      <c r="K13" s="9" t="s">
        <v>5957</v>
      </c>
      <c r="L13" s="9" t="s">
        <v>3019</v>
      </c>
      <c r="M13" s="9" t="s">
        <v>5523</v>
      </c>
      <c r="N13" s="9" t="s">
        <v>113</v>
      </c>
      <c r="O13" s="9" t="s">
        <v>5510</v>
      </c>
    </row>
    <row r="14" spans="1:15" ht="25.2" x14ac:dyDescent="0.3">
      <c r="B14" s="12" t="s">
        <v>517</v>
      </c>
      <c r="C14" s="12" t="s">
        <v>503</v>
      </c>
      <c r="D14" s="13" t="s">
        <v>5958</v>
      </c>
      <c r="E14" s="13" t="s">
        <v>1580</v>
      </c>
      <c r="F14" s="13" t="s">
        <v>305</v>
      </c>
      <c r="G14" s="13" t="s">
        <v>5951</v>
      </c>
      <c r="H14" s="13" t="s">
        <v>2460</v>
      </c>
      <c r="I14" s="13" t="s">
        <v>5953</v>
      </c>
      <c r="J14" s="13" t="s">
        <v>5959</v>
      </c>
      <c r="K14" s="13" t="s">
        <v>5954</v>
      </c>
      <c r="L14" s="13" t="s">
        <v>3020</v>
      </c>
      <c r="M14" s="13" t="s">
        <v>5960</v>
      </c>
      <c r="N14" s="13" t="s">
        <v>305</v>
      </c>
      <c r="O14" s="13" t="s">
        <v>5951</v>
      </c>
    </row>
    <row r="15" spans="1:15" ht="25.2" x14ac:dyDescent="0.3">
      <c r="B15" s="6" t="s">
        <v>518</v>
      </c>
      <c r="C15" s="6" t="s">
        <v>419</v>
      </c>
      <c r="D15" s="9" t="s">
        <v>5961</v>
      </c>
      <c r="E15" s="9" t="s">
        <v>1580</v>
      </c>
      <c r="F15" s="9" t="s">
        <v>1326</v>
      </c>
      <c r="G15" s="9" t="s">
        <v>5511</v>
      </c>
      <c r="H15" s="9" t="s">
        <v>2461</v>
      </c>
      <c r="I15" s="9" t="s">
        <v>5962</v>
      </c>
      <c r="J15" s="9" t="s">
        <v>5641</v>
      </c>
      <c r="K15" s="9" t="s">
        <v>5535</v>
      </c>
      <c r="L15" s="9" t="s">
        <v>245</v>
      </c>
      <c r="M15" s="9" t="s">
        <v>5510</v>
      </c>
      <c r="N15" s="9" t="s">
        <v>245</v>
      </c>
      <c r="O15" s="9" t="s">
        <v>5510</v>
      </c>
    </row>
    <row r="16" spans="1:15" ht="25.2" x14ac:dyDescent="0.3">
      <c r="B16" s="12" t="s">
        <v>519</v>
      </c>
      <c r="C16" s="12" t="s">
        <v>450</v>
      </c>
      <c r="D16" s="13" t="s">
        <v>5961</v>
      </c>
      <c r="E16" s="13" t="s">
        <v>1580</v>
      </c>
      <c r="F16" s="13" t="s">
        <v>245</v>
      </c>
      <c r="G16" s="13" t="s">
        <v>5510</v>
      </c>
      <c r="H16" s="13" t="s">
        <v>1302</v>
      </c>
      <c r="I16" s="13" t="s">
        <v>5956</v>
      </c>
      <c r="J16" s="13" t="s">
        <v>1301</v>
      </c>
      <c r="K16" s="13" t="s">
        <v>5523</v>
      </c>
      <c r="L16" s="13" t="s">
        <v>245</v>
      </c>
      <c r="M16" s="13" t="s">
        <v>5510</v>
      </c>
      <c r="N16" s="13" t="s">
        <v>245</v>
      </c>
      <c r="O16" s="13" t="s">
        <v>5510</v>
      </c>
    </row>
    <row r="17" spans="2:15" ht="25.2" x14ac:dyDescent="0.3">
      <c r="B17" s="6" t="s">
        <v>520</v>
      </c>
      <c r="C17" s="6" t="s">
        <v>452</v>
      </c>
      <c r="D17" s="9" t="s">
        <v>5963</v>
      </c>
      <c r="E17" s="9" t="s">
        <v>1705</v>
      </c>
      <c r="F17" s="9" t="s">
        <v>273</v>
      </c>
      <c r="G17" s="9" t="s">
        <v>5951</v>
      </c>
      <c r="H17" s="9" t="s">
        <v>273</v>
      </c>
      <c r="I17" s="9" t="s">
        <v>5951</v>
      </c>
      <c r="J17" s="9" t="s">
        <v>273</v>
      </c>
      <c r="K17" s="9" t="s">
        <v>5951</v>
      </c>
      <c r="L17" s="9" t="s">
        <v>273</v>
      </c>
      <c r="M17" s="9" t="s">
        <v>5951</v>
      </c>
      <c r="N17" s="9" t="s">
        <v>273</v>
      </c>
      <c r="O17" s="9" t="s">
        <v>5951</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E6"/>
  <sheetViews>
    <sheetView workbookViewId="0"/>
  </sheetViews>
  <sheetFormatPr baseColWidth="10" defaultRowHeight="14.4" x14ac:dyDescent="0.3"/>
  <cols>
    <col min="2" max="2" width="9.6640625" customWidth="1"/>
    <col min="3" max="3" width="58.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WI-HI-A'!A1", "Zurück")</f>
        <v>Zurück</v>
      </c>
    </row>
    <row r="3" spans="1:5" x14ac:dyDescent="0.3">
      <c r="B3" s="7" t="s">
        <v>2760</v>
      </c>
    </row>
    <row r="4" spans="1:5" x14ac:dyDescent="0.3">
      <c r="B4" s="3" t="s">
        <v>35</v>
      </c>
      <c r="C4" s="4" t="s">
        <v>394</v>
      </c>
      <c r="D4" s="3" t="s">
        <v>1765</v>
      </c>
      <c r="E4" s="4" t="s">
        <v>1101</v>
      </c>
    </row>
    <row r="5" spans="1:5" ht="88.2" x14ac:dyDescent="0.3">
      <c r="B5" s="5" t="s">
        <v>670</v>
      </c>
      <c r="C5" s="6" t="s">
        <v>671</v>
      </c>
      <c r="D5" s="5" t="s">
        <v>26</v>
      </c>
      <c r="E5" s="6" t="s">
        <v>2758</v>
      </c>
    </row>
    <row r="6" spans="1:5" ht="126" x14ac:dyDescent="0.3">
      <c r="B6" s="18" t="s">
        <v>670</v>
      </c>
      <c r="C6" s="12" t="s">
        <v>671</v>
      </c>
      <c r="D6" s="18" t="s">
        <v>32</v>
      </c>
      <c r="E6" s="12" t="s">
        <v>2759</v>
      </c>
    </row>
  </sheetData>
  <pageMargins left="0.7" right="0.7" top="0.75" bottom="0.75" header="0.3" footer="0.3"/>
  <pageSetup paperSize="9" orientation="portrait" horizontalDpi="300" verticalDpi="300"/>
</worksheet>
</file>

<file path=xl/worksheets/sheet6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2-000000000000}">
  <dimension ref="A1:M8"/>
  <sheetViews>
    <sheetView workbookViewId="0"/>
  </sheetViews>
  <sheetFormatPr baseColWidth="10" defaultRowHeight="14.4" x14ac:dyDescent="0.3"/>
  <cols>
    <col min="2" max="2" width="9.6640625" customWidth="1"/>
    <col min="3" max="3" width="41"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KCHK-MK-KATH'!A1", "Zurück")</f>
        <v>Zurück</v>
      </c>
    </row>
    <row r="3" spans="1:13" x14ac:dyDescent="0.3">
      <c r="B3" s="7" t="s">
        <v>5475</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40</v>
      </c>
      <c r="C7" s="23"/>
      <c r="D7" s="29"/>
      <c r="E7" s="29"/>
      <c r="F7" s="29"/>
      <c r="G7" s="29"/>
      <c r="H7" s="29"/>
      <c r="I7" s="29"/>
      <c r="J7" s="29"/>
      <c r="K7" s="29"/>
      <c r="L7" s="29"/>
      <c r="M7" s="29"/>
    </row>
    <row r="8" spans="1:13" ht="25.2" x14ac:dyDescent="0.3">
      <c r="B8" s="6" t="s">
        <v>105</v>
      </c>
      <c r="C8" s="6" t="s">
        <v>42</v>
      </c>
      <c r="D8" s="9" t="s">
        <v>5474</v>
      </c>
      <c r="E8" s="9" t="s">
        <v>1580</v>
      </c>
      <c r="F8" s="9" t="s">
        <v>107</v>
      </c>
      <c r="G8" s="9" t="s">
        <v>932</v>
      </c>
      <c r="H8" s="9" t="s">
        <v>107</v>
      </c>
      <c r="I8" s="9" t="s">
        <v>932</v>
      </c>
      <c r="J8" s="9" t="s">
        <v>106</v>
      </c>
      <c r="K8" s="9" t="s">
        <v>5474</v>
      </c>
      <c r="L8" s="9" t="s">
        <v>107</v>
      </c>
      <c r="M8" s="9" t="s">
        <v>932</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6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2-000000000000}">
  <dimension ref="A1:I16"/>
  <sheetViews>
    <sheetView workbookViewId="0"/>
  </sheetViews>
  <sheetFormatPr baseColWidth="10" defaultRowHeight="14.4" x14ac:dyDescent="0.3"/>
  <cols>
    <col min="2" max="2" width="9.6640625" customWidth="1"/>
    <col min="3" max="3" width="85.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KCHK-MK-KATH'!A1", "Zurück")</f>
        <v>Zurück</v>
      </c>
    </row>
    <row r="3" spans="1:9" x14ac:dyDescent="0.3">
      <c r="B3" s="7" t="s">
        <v>6907</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508</v>
      </c>
      <c r="C6" s="6" t="s">
        <v>477</v>
      </c>
      <c r="D6" s="9" t="s">
        <v>1870</v>
      </c>
      <c r="E6" s="9" t="s">
        <v>1580</v>
      </c>
      <c r="F6" s="9" t="s">
        <v>1580</v>
      </c>
      <c r="G6" s="9" t="s">
        <v>1580</v>
      </c>
      <c r="H6" s="9" t="s">
        <v>1580</v>
      </c>
      <c r="I6" s="9" t="s">
        <v>1580</v>
      </c>
    </row>
    <row r="7" spans="1:9" x14ac:dyDescent="0.3">
      <c r="B7" s="12" t="s">
        <v>511</v>
      </c>
      <c r="C7" s="12" t="s">
        <v>480</v>
      </c>
      <c r="D7" s="13" t="s">
        <v>1688</v>
      </c>
      <c r="E7" s="13" t="s">
        <v>1582</v>
      </c>
      <c r="F7" s="13" t="s">
        <v>1580</v>
      </c>
      <c r="G7" s="13" t="s">
        <v>1578</v>
      </c>
      <c r="H7" s="13" t="s">
        <v>1587</v>
      </c>
      <c r="I7" s="13" t="s">
        <v>1580</v>
      </c>
    </row>
    <row r="8" spans="1:9" x14ac:dyDescent="0.3">
      <c r="B8" s="6" t="s">
        <v>512</v>
      </c>
      <c r="C8" s="6" t="s">
        <v>445</v>
      </c>
      <c r="D8" s="9" t="s">
        <v>1594</v>
      </c>
      <c r="E8" s="9" t="s">
        <v>1587</v>
      </c>
      <c r="F8" s="9" t="s">
        <v>1587</v>
      </c>
      <c r="G8" s="9" t="s">
        <v>1586</v>
      </c>
      <c r="H8" s="9" t="s">
        <v>1580</v>
      </c>
      <c r="I8" s="9" t="s">
        <v>1580</v>
      </c>
    </row>
    <row r="9" spans="1:9" x14ac:dyDescent="0.3">
      <c r="B9" s="12" t="s">
        <v>513</v>
      </c>
      <c r="C9" s="12" t="s">
        <v>483</v>
      </c>
      <c r="D9" s="13" t="s">
        <v>1594</v>
      </c>
      <c r="E9" s="13" t="s">
        <v>1587</v>
      </c>
      <c r="F9" s="13" t="s">
        <v>1580</v>
      </c>
      <c r="G9" s="13" t="s">
        <v>1580</v>
      </c>
      <c r="H9" s="13" t="s">
        <v>1580</v>
      </c>
      <c r="I9" s="13" t="s">
        <v>1580</v>
      </c>
    </row>
    <row r="10" spans="1:9" x14ac:dyDescent="0.3">
      <c r="B10" s="6" t="s">
        <v>514</v>
      </c>
      <c r="C10" s="6" t="s">
        <v>485</v>
      </c>
      <c r="D10" s="9" t="s">
        <v>1696</v>
      </c>
      <c r="E10" s="9" t="s">
        <v>1683</v>
      </c>
      <c r="F10" s="9" t="s">
        <v>1586</v>
      </c>
      <c r="G10" s="9" t="s">
        <v>1582</v>
      </c>
      <c r="H10" s="9" t="s">
        <v>1586</v>
      </c>
      <c r="I10" s="9" t="s">
        <v>1580</v>
      </c>
    </row>
    <row r="11" spans="1:9" x14ac:dyDescent="0.3">
      <c r="B11" s="12" t="s">
        <v>515</v>
      </c>
      <c r="C11" s="12" t="s">
        <v>487</v>
      </c>
      <c r="D11" s="13" t="s">
        <v>1718</v>
      </c>
      <c r="E11" s="13" t="s">
        <v>1683</v>
      </c>
      <c r="F11" s="13" t="s">
        <v>1587</v>
      </c>
      <c r="G11" s="13" t="s">
        <v>1580</v>
      </c>
      <c r="H11" s="13" t="s">
        <v>1580</v>
      </c>
      <c r="I11" s="13" t="s">
        <v>1580</v>
      </c>
    </row>
    <row r="12" spans="1:9" x14ac:dyDescent="0.3">
      <c r="B12" s="6" t="s">
        <v>516</v>
      </c>
      <c r="C12" s="6" t="s">
        <v>501</v>
      </c>
      <c r="D12" s="9" t="s">
        <v>1871</v>
      </c>
      <c r="E12" s="9" t="s">
        <v>1579</v>
      </c>
      <c r="F12" s="9" t="s">
        <v>1586</v>
      </c>
      <c r="G12" s="9" t="s">
        <v>1579</v>
      </c>
      <c r="H12" s="9" t="s">
        <v>1580</v>
      </c>
      <c r="I12" s="9" t="s">
        <v>1580</v>
      </c>
    </row>
    <row r="13" spans="1:9" x14ac:dyDescent="0.3">
      <c r="B13" s="12" t="s">
        <v>517</v>
      </c>
      <c r="C13" s="12" t="s">
        <v>503</v>
      </c>
      <c r="D13" s="13" t="s">
        <v>1721</v>
      </c>
      <c r="E13" s="13" t="s">
        <v>1578</v>
      </c>
      <c r="F13" s="13" t="s">
        <v>1587</v>
      </c>
      <c r="G13" s="13" t="s">
        <v>1582</v>
      </c>
      <c r="H13" s="13" t="s">
        <v>1586</v>
      </c>
      <c r="I13" s="13" t="s">
        <v>1580</v>
      </c>
    </row>
    <row r="14" spans="1:9" x14ac:dyDescent="0.3">
      <c r="B14" s="6" t="s">
        <v>518</v>
      </c>
      <c r="C14" s="6" t="s">
        <v>419</v>
      </c>
      <c r="D14" s="9" t="s">
        <v>1691</v>
      </c>
      <c r="E14" s="9" t="s">
        <v>1580</v>
      </c>
      <c r="F14" s="9" t="s">
        <v>1580</v>
      </c>
      <c r="G14" s="9" t="s">
        <v>1594</v>
      </c>
      <c r="H14" s="9" t="s">
        <v>1580</v>
      </c>
      <c r="I14" s="9" t="s">
        <v>1580</v>
      </c>
    </row>
    <row r="15" spans="1:9" x14ac:dyDescent="0.3">
      <c r="B15" s="12" t="s">
        <v>519</v>
      </c>
      <c r="C15" s="12" t="s">
        <v>450</v>
      </c>
      <c r="D15" s="13" t="s">
        <v>1691</v>
      </c>
      <c r="E15" s="13" t="s">
        <v>1586</v>
      </c>
      <c r="F15" s="13" t="s">
        <v>1580</v>
      </c>
      <c r="G15" s="13" t="s">
        <v>1578</v>
      </c>
      <c r="H15" s="13" t="s">
        <v>1580</v>
      </c>
      <c r="I15" s="13" t="s">
        <v>1580</v>
      </c>
    </row>
    <row r="16" spans="1:9" x14ac:dyDescent="0.3">
      <c r="B16" s="6" t="s">
        <v>520</v>
      </c>
      <c r="C16" s="6" t="s">
        <v>452</v>
      </c>
      <c r="D16" s="9" t="s">
        <v>1705</v>
      </c>
      <c r="E16" s="9" t="s">
        <v>1584</v>
      </c>
      <c r="F16" s="9" t="s">
        <v>1580</v>
      </c>
      <c r="G16" s="9" t="s">
        <v>1580</v>
      </c>
      <c r="H16" s="9" t="s">
        <v>1580</v>
      </c>
      <c r="I16" s="9"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6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2-000000000000}">
  <dimension ref="A1:I7"/>
  <sheetViews>
    <sheetView workbookViewId="0"/>
  </sheetViews>
  <sheetFormatPr baseColWidth="10" defaultRowHeight="14.4" x14ac:dyDescent="0.3"/>
  <cols>
    <col min="2" max="2" width="9.6640625" customWidth="1"/>
    <col min="3" max="3" width="41"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KCHK-MK-KATH'!A1", "Zurück")</f>
        <v>Zurück</v>
      </c>
    </row>
    <row r="3" spans="1:9" x14ac:dyDescent="0.3">
      <c r="B3" s="7" t="s">
        <v>6876</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40</v>
      </c>
      <c r="C6" s="23"/>
      <c r="D6" s="29"/>
      <c r="E6" s="29"/>
      <c r="F6" s="29"/>
      <c r="G6" s="29"/>
      <c r="H6" s="29"/>
      <c r="I6" s="29"/>
    </row>
    <row r="7" spans="1:9" x14ac:dyDescent="0.3">
      <c r="B7" s="6" t="s">
        <v>105</v>
      </c>
      <c r="C7" s="6" t="s">
        <v>42</v>
      </c>
      <c r="D7" s="9" t="s">
        <v>1600</v>
      </c>
      <c r="E7" s="9" t="s">
        <v>1683</v>
      </c>
      <c r="F7" s="9" t="s">
        <v>1587</v>
      </c>
      <c r="G7" s="9" t="s">
        <v>1600</v>
      </c>
      <c r="H7" s="9" t="s">
        <v>1683</v>
      </c>
      <c r="I7" s="9" t="s">
        <v>1587</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6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2-000000000000}">
  <dimension ref="A1:G6"/>
  <sheetViews>
    <sheetView workbookViewId="0"/>
  </sheetViews>
  <sheetFormatPr baseColWidth="10" defaultRowHeight="14.4" x14ac:dyDescent="0.3"/>
  <cols>
    <col min="2" max="2" width="100.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KCHK-MK-KATH'!A1", "Zurück")</f>
        <v>Zurück</v>
      </c>
    </row>
    <row r="3" spans="1:7" x14ac:dyDescent="0.3">
      <c r="B3" s="7" t="s">
        <v>6980</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2049</v>
      </c>
      <c r="C6" s="5" t="s">
        <v>1636</v>
      </c>
      <c r="D6" s="5" t="s">
        <v>1718</v>
      </c>
      <c r="E6" s="5" t="s">
        <v>1632</v>
      </c>
      <c r="F6" s="5" t="s">
        <v>1578</v>
      </c>
      <c r="G6" s="5" t="s">
        <v>1683</v>
      </c>
    </row>
  </sheetData>
  <mergeCells count="2">
    <mergeCell ref="B4:D4"/>
    <mergeCell ref="E4:G4"/>
  </mergeCells>
  <pageMargins left="0.7" right="0.7" top="0.75" bottom="0.75" header="0.3" footer="0.3"/>
  <pageSetup paperSize="9" orientation="portrait" horizontalDpi="300" verticalDpi="300"/>
</worksheet>
</file>

<file path=xl/worksheets/sheet6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2-000000000000}">
  <dimension ref="A1:G6"/>
  <sheetViews>
    <sheetView workbookViewId="0"/>
  </sheetViews>
  <sheetFormatPr baseColWidth="10" defaultRowHeight="14.4" x14ac:dyDescent="0.3"/>
  <cols>
    <col min="2" max="2" width="103.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KCHK-MK-KATH'!A1", "Zurück")</f>
        <v>Zurück</v>
      </c>
    </row>
    <row r="3" spans="1:7" x14ac:dyDescent="0.3">
      <c r="B3" s="7" t="s">
        <v>6948</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1600</v>
      </c>
      <c r="C6" s="5" t="s">
        <v>1580</v>
      </c>
      <c r="D6" s="5" t="s">
        <v>1580</v>
      </c>
      <c r="E6" s="5" t="s">
        <v>1600</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6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2-000000000000}">
  <dimension ref="A1:E10"/>
  <sheetViews>
    <sheetView workbookViewId="0"/>
  </sheetViews>
  <sheetFormatPr baseColWidth="10" defaultRowHeight="14.4" x14ac:dyDescent="0.3"/>
  <cols>
    <col min="2" max="2" width="93.3320312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KCHK-MK-KATH'!A1", "Zurück")</f>
        <v>Zurück</v>
      </c>
    </row>
    <row r="3" spans="1:5" x14ac:dyDescent="0.3">
      <c r="B3" s="7" t="s">
        <v>7382</v>
      </c>
    </row>
    <row r="4" spans="1:5" x14ac:dyDescent="0.3">
      <c r="B4" s="4" t="s">
        <v>7014</v>
      </c>
      <c r="C4" s="3" t="s">
        <v>7015</v>
      </c>
      <c r="D4" s="3" t="s">
        <v>7016</v>
      </c>
      <c r="E4" s="3" t="s">
        <v>7017</v>
      </c>
    </row>
    <row r="5" spans="1:5" x14ac:dyDescent="0.3">
      <c r="B5" s="6" t="s">
        <v>7071</v>
      </c>
      <c r="C5" s="5" t="s">
        <v>1753</v>
      </c>
      <c r="D5" s="5" t="s">
        <v>7366</v>
      </c>
      <c r="E5" s="5" t="s">
        <v>7367</v>
      </c>
    </row>
    <row r="6" spans="1:5" x14ac:dyDescent="0.3">
      <c r="B6" s="12" t="s">
        <v>7368</v>
      </c>
      <c r="C6" s="18" t="s">
        <v>1640</v>
      </c>
      <c r="D6" s="18" t="s">
        <v>7369</v>
      </c>
      <c r="E6" s="18" t="s">
        <v>7370</v>
      </c>
    </row>
    <row r="7" spans="1:5" x14ac:dyDescent="0.3">
      <c r="B7" s="6" t="s">
        <v>7371</v>
      </c>
      <c r="C7" s="5" t="s">
        <v>1627</v>
      </c>
      <c r="D7" s="5" t="s">
        <v>7372</v>
      </c>
      <c r="E7" s="5" t="s">
        <v>7373</v>
      </c>
    </row>
    <row r="8" spans="1:5" x14ac:dyDescent="0.3">
      <c r="B8" s="12" t="s">
        <v>7374</v>
      </c>
      <c r="C8" s="18" t="s">
        <v>1850</v>
      </c>
      <c r="D8" s="18" t="s">
        <v>7375</v>
      </c>
      <c r="E8" s="18" t="s">
        <v>7376</v>
      </c>
    </row>
    <row r="9" spans="1:5" x14ac:dyDescent="0.3">
      <c r="B9" s="6" t="s">
        <v>7377</v>
      </c>
      <c r="C9" s="5" t="s">
        <v>1756</v>
      </c>
      <c r="D9" s="5" t="s">
        <v>7378</v>
      </c>
      <c r="E9" s="5" t="s">
        <v>7379</v>
      </c>
    </row>
    <row r="10" spans="1:5" x14ac:dyDescent="0.3">
      <c r="B10" s="12" t="s">
        <v>3459</v>
      </c>
      <c r="C10" s="18" t="s">
        <v>4007</v>
      </c>
      <c r="D10" s="18" t="s">
        <v>7380</v>
      </c>
      <c r="E10" s="18" t="s">
        <v>7381</v>
      </c>
    </row>
  </sheetData>
  <pageMargins left="0.7" right="0.7" top="0.75" bottom="0.75" header="0.3" footer="0.3"/>
  <pageSetup paperSize="9" orientation="portrait" horizontalDpi="300" verticalDpi="300"/>
</worksheet>
</file>

<file path=xl/worksheets/sheet6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2-000000000000}">
  <dimension ref="A1:E17"/>
  <sheetViews>
    <sheetView workbookViewId="0"/>
  </sheetViews>
  <sheetFormatPr baseColWidth="10" defaultRowHeight="14.4" x14ac:dyDescent="0.3"/>
  <cols>
    <col min="2" max="2" width="9.6640625" customWidth="1"/>
    <col min="3" max="3" width="85.664062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KCHK-MK-KATH'!A1", "Zurück")</f>
        <v>Zurück</v>
      </c>
    </row>
    <row r="3" spans="1:5" x14ac:dyDescent="0.3">
      <c r="B3" s="7" t="s">
        <v>523</v>
      </c>
    </row>
    <row r="4" spans="1:5" x14ac:dyDescent="0.3">
      <c r="B4" s="25" t="s">
        <v>35</v>
      </c>
      <c r="C4" s="25" t="s">
        <v>394</v>
      </c>
      <c r="D4" s="21" t="s">
        <v>37</v>
      </c>
      <c r="E4" s="25" t="s">
        <v>37</v>
      </c>
    </row>
    <row r="5" spans="1:5" x14ac:dyDescent="0.3">
      <c r="B5" s="22"/>
      <c r="C5" s="22"/>
      <c r="D5" s="8" t="s">
        <v>38</v>
      </c>
      <c r="E5" s="8" t="s">
        <v>39</v>
      </c>
    </row>
    <row r="6" spans="1:5" ht="25.2" x14ac:dyDescent="0.3">
      <c r="B6" s="6" t="s">
        <v>508</v>
      </c>
      <c r="C6" s="6" t="s">
        <v>477</v>
      </c>
      <c r="D6" s="9" t="s">
        <v>509</v>
      </c>
      <c r="E6" s="9" t="s">
        <v>510</v>
      </c>
    </row>
    <row r="7" spans="1:5" ht="25.2" x14ac:dyDescent="0.3">
      <c r="B7" s="12" t="s">
        <v>511</v>
      </c>
      <c r="C7" s="12" t="s">
        <v>480</v>
      </c>
      <c r="D7" s="13" t="s">
        <v>233</v>
      </c>
      <c r="E7" s="13" t="s">
        <v>234</v>
      </c>
    </row>
    <row r="8" spans="1:5" ht="25.2" x14ac:dyDescent="0.3">
      <c r="B8" s="6" t="s">
        <v>512</v>
      </c>
      <c r="C8" s="6" t="s">
        <v>445</v>
      </c>
      <c r="D8" s="9" t="s">
        <v>98</v>
      </c>
      <c r="E8" s="9" t="s">
        <v>99</v>
      </c>
    </row>
    <row r="9" spans="1:5" ht="25.2" x14ac:dyDescent="0.3">
      <c r="B9" s="12" t="s">
        <v>513</v>
      </c>
      <c r="C9" s="12" t="s">
        <v>483</v>
      </c>
      <c r="D9" s="13" t="s">
        <v>98</v>
      </c>
      <c r="E9" s="13" t="s">
        <v>99</v>
      </c>
    </row>
    <row r="10" spans="1:5" ht="25.2" x14ac:dyDescent="0.3">
      <c r="B10" s="6" t="s">
        <v>514</v>
      </c>
      <c r="C10" s="6" t="s">
        <v>485</v>
      </c>
      <c r="D10" s="9" t="s">
        <v>71</v>
      </c>
      <c r="E10" s="9" t="s">
        <v>72</v>
      </c>
    </row>
    <row r="11" spans="1:5" ht="25.2" x14ac:dyDescent="0.3">
      <c r="B11" s="12" t="s">
        <v>515</v>
      </c>
      <c r="C11" s="12" t="s">
        <v>487</v>
      </c>
      <c r="D11" s="13" t="s">
        <v>298</v>
      </c>
      <c r="E11" s="13" t="s">
        <v>299</v>
      </c>
    </row>
    <row r="12" spans="1:5" ht="25.2" x14ac:dyDescent="0.3">
      <c r="B12" s="6" t="s">
        <v>516</v>
      </c>
      <c r="C12" s="6" t="s">
        <v>501</v>
      </c>
      <c r="D12" s="9" t="s">
        <v>112</v>
      </c>
      <c r="E12" s="9" t="s">
        <v>113</v>
      </c>
    </row>
    <row r="13" spans="1:5" ht="25.2" x14ac:dyDescent="0.3">
      <c r="B13" s="12" t="s">
        <v>517</v>
      </c>
      <c r="C13" s="12" t="s">
        <v>503</v>
      </c>
      <c r="D13" s="13" t="s">
        <v>304</v>
      </c>
      <c r="E13" s="13" t="s">
        <v>305</v>
      </c>
    </row>
    <row r="14" spans="1:5" ht="25.2" x14ac:dyDescent="0.3">
      <c r="B14" s="6" t="s">
        <v>518</v>
      </c>
      <c r="C14" s="6" t="s">
        <v>419</v>
      </c>
      <c r="D14" s="9" t="s">
        <v>244</v>
      </c>
      <c r="E14" s="9" t="s">
        <v>245</v>
      </c>
    </row>
    <row r="15" spans="1:5" ht="25.2" x14ac:dyDescent="0.3">
      <c r="B15" s="12" t="s">
        <v>519</v>
      </c>
      <c r="C15" s="12" t="s">
        <v>450</v>
      </c>
      <c r="D15" s="13" t="s">
        <v>244</v>
      </c>
      <c r="E15" s="13" t="s">
        <v>245</v>
      </c>
    </row>
    <row r="16" spans="1:5" ht="25.2" x14ac:dyDescent="0.3">
      <c r="B16" s="6" t="s">
        <v>520</v>
      </c>
      <c r="C16" s="6" t="s">
        <v>452</v>
      </c>
      <c r="D16" s="9" t="s">
        <v>272</v>
      </c>
      <c r="E16" s="9" t="s">
        <v>273</v>
      </c>
    </row>
    <row r="17" spans="2:5" ht="25.2" x14ac:dyDescent="0.3">
      <c r="B17" s="14" t="s">
        <v>52</v>
      </c>
      <c r="C17" s="14"/>
      <c r="D17" s="15" t="s">
        <v>521</v>
      </c>
      <c r="E17" s="15" t="s">
        <v>522</v>
      </c>
    </row>
  </sheetData>
  <mergeCells count="3">
    <mergeCell ref="B4:B5"/>
    <mergeCell ref="C4:C5"/>
    <mergeCell ref="D4:E4"/>
  </mergeCells>
  <pageMargins left="0.7" right="0.7" top="0.75" bottom="0.75" header="0.3" footer="0.3"/>
  <pageSetup paperSize="9" orientation="portrait" horizontalDpi="300" verticalDpi="300"/>
</worksheet>
</file>

<file path=xl/worksheets/sheet6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2-000000000000}">
  <dimension ref="A1:E8"/>
  <sheetViews>
    <sheetView workbookViewId="0"/>
  </sheetViews>
  <sheetFormatPr baseColWidth="10" defaultRowHeight="14.4" x14ac:dyDescent="0.3"/>
  <cols>
    <col min="2" max="2" width="9.6640625" customWidth="1"/>
    <col min="3" max="3" width="41"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KCHK-MK-KATH'!A1", "Zurück")</f>
        <v>Zurück</v>
      </c>
    </row>
    <row r="3" spans="1:5" x14ac:dyDescent="0.3">
      <c r="B3" s="7" t="s">
        <v>108</v>
      </c>
    </row>
    <row r="4" spans="1:5" x14ac:dyDescent="0.3">
      <c r="B4" s="25" t="s">
        <v>35</v>
      </c>
      <c r="C4" s="25" t="s">
        <v>36</v>
      </c>
      <c r="D4" s="21" t="s">
        <v>37</v>
      </c>
      <c r="E4" s="25" t="s">
        <v>37</v>
      </c>
    </row>
    <row r="5" spans="1:5" x14ac:dyDescent="0.3">
      <c r="B5" s="22"/>
      <c r="C5" s="22"/>
      <c r="D5" s="8" t="s">
        <v>38</v>
      </c>
      <c r="E5" s="8" t="s">
        <v>39</v>
      </c>
    </row>
    <row r="6" spans="1:5" x14ac:dyDescent="0.3">
      <c r="B6" s="23" t="s">
        <v>40</v>
      </c>
      <c r="C6" s="23"/>
      <c r="D6" s="29"/>
      <c r="E6" s="29"/>
    </row>
    <row r="7" spans="1:5" ht="25.2" x14ac:dyDescent="0.3">
      <c r="B7" s="6" t="s">
        <v>105</v>
      </c>
      <c r="C7" s="6" t="s">
        <v>42</v>
      </c>
      <c r="D7" s="9" t="s">
        <v>106</v>
      </c>
      <c r="E7" s="9" t="s">
        <v>107</v>
      </c>
    </row>
    <row r="8" spans="1:5" ht="25.2" x14ac:dyDescent="0.3">
      <c r="B8" s="10" t="s">
        <v>52</v>
      </c>
      <c r="C8" s="10"/>
      <c r="D8" s="11" t="s">
        <v>106</v>
      </c>
      <c r="E8" s="11" t="s">
        <v>107</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6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2-000000000000}">
  <dimension ref="A1:G17"/>
  <sheetViews>
    <sheetView workbookViewId="0"/>
  </sheetViews>
  <sheetFormatPr baseColWidth="10" defaultRowHeight="14.4" x14ac:dyDescent="0.3"/>
  <cols>
    <col min="2" max="2" width="9.6640625" customWidth="1"/>
    <col min="3" max="3" width="85.664062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KCHK-MK-KATH'!A1", "Zurück")</f>
        <v>Zurück</v>
      </c>
    </row>
    <row r="3" spans="1:7" x14ac:dyDescent="0.3">
      <c r="B3" s="7" t="s">
        <v>1200</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508</v>
      </c>
      <c r="C6" s="6" t="s">
        <v>477</v>
      </c>
      <c r="D6" s="9" t="s">
        <v>509</v>
      </c>
      <c r="E6" s="9" t="s">
        <v>510</v>
      </c>
      <c r="F6" s="9" t="s">
        <v>510</v>
      </c>
      <c r="G6" s="9" t="s">
        <v>510</v>
      </c>
    </row>
    <row r="7" spans="1:7" ht="25.2" x14ac:dyDescent="0.3">
      <c r="B7" s="12" t="s">
        <v>511</v>
      </c>
      <c r="C7" s="12" t="s">
        <v>480</v>
      </c>
      <c r="D7" s="13" t="s">
        <v>234</v>
      </c>
      <c r="E7" s="13" t="s">
        <v>233</v>
      </c>
      <c r="F7" s="13" t="s">
        <v>234</v>
      </c>
      <c r="G7" s="13" t="s">
        <v>234</v>
      </c>
    </row>
    <row r="8" spans="1:7" ht="25.2" x14ac:dyDescent="0.3">
      <c r="B8" s="6" t="s">
        <v>512</v>
      </c>
      <c r="C8" s="6" t="s">
        <v>445</v>
      </c>
      <c r="D8" s="9" t="s">
        <v>99</v>
      </c>
      <c r="E8" s="9" t="s">
        <v>98</v>
      </c>
      <c r="F8" s="9" t="s">
        <v>99</v>
      </c>
      <c r="G8" s="9" t="s">
        <v>99</v>
      </c>
    </row>
    <row r="9" spans="1:7" ht="25.2" x14ac:dyDescent="0.3">
      <c r="B9" s="12" t="s">
        <v>513</v>
      </c>
      <c r="C9" s="12" t="s">
        <v>483</v>
      </c>
      <c r="D9" s="13" t="s">
        <v>98</v>
      </c>
      <c r="E9" s="13" t="s">
        <v>99</v>
      </c>
      <c r="F9" s="13" t="s">
        <v>99</v>
      </c>
      <c r="G9" s="13" t="s">
        <v>99</v>
      </c>
    </row>
    <row r="10" spans="1:7" ht="25.2" x14ac:dyDescent="0.3">
      <c r="B10" s="6" t="s">
        <v>514</v>
      </c>
      <c r="C10" s="6" t="s">
        <v>485</v>
      </c>
      <c r="D10" s="9" t="s">
        <v>72</v>
      </c>
      <c r="E10" s="9" t="s">
        <v>71</v>
      </c>
      <c r="F10" s="9" t="s">
        <v>72</v>
      </c>
      <c r="G10" s="9" t="s">
        <v>72</v>
      </c>
    </row>
    <row r="11" spans="1:7" ht="25.2" x14ac:dyDescent="0.3">
      <c r="B11" s="12" t="s">
        <v>515</v>
      </c>
      <c r="C11" s="12" t="s">
        <v>487</v>
      </c>
      <c r="D11" s="13" t="s">
        <v>298</v>
      </c>
      <c r="E11" s="13" t="s">
        <v>299</v>
      </c>
      <c r="F11" s="13" t="s">
        <v>299</v>
      </c>
      <c r="G11" s="13" t="s">
        <v>299</v>
      </c>
    </row>
    <row r="12" spans="1:7" ht="25.2" x14ac:dyDescent="0.3">
      <c r="B12" s="6" t="s">
        <v>516</v>
      </c>
      <c r="C12" s="6" t="s">
        <v>501</v>
      </c>
      <c r="D12" s="9" t="s">
        <v>113</v>
      </c>
      <c r="E12" s="9" t="s">
        <v>112</v>
      </c>
      <c r="F12" s="9" t="s">
        <v>113</v>
      </c>
      <c r="G12" s="9" t="s">
        <v>113</v>
      </c>
    </row>
    <row r="13" spans="1:7" ht="25.2" x14ac:dyDescent="0.3">
      <c r="B13" s="12" t="s">
        <v>517</v>
      </c>
      <c r="C13" s="12" t="s">
        <v>503</v>
      </c>
      <c r="D13" s="13" t="s">
        <v>305</v>
      </c>
      <c r="E13" s="13" t="s">
        <v>304</v>
      </c>
      <c r="F13" s="13" t="s">
        <v>305</v>
      </c>
      <c r="G13" s="13" t="s">
        <v>305</v>
      </c>
    </row>
    <row r="14" spans="1:7" ht="25.2" x14ac:dyDescent="0.3">
      <c r="B14" s="6" t="s">
        <v>518</v>
      </c>
      <c r="C14" s="6" t="s">
        <v>419</v>
      </c>
      <c r="D14" s="9" t="s">
        <v>245</v>
      </c>
      <c r="E14" s="9" t="s">
        <v>244</v>
      </c>
      <c r="F14" s="9" t="s">
        <v>245</v>
      </c>
      <c r="G14" s="9" t="s">
        <v>245</v>
      </c>
    </row>
    <row r="15" spans="1:7" ht="25.2" x14ac:dyDescent="0.3">
      <c r="B15" s="12" t="s">
        <v>519</v>
      </c>
      <c r="C15" s="12" t="s">
        <v>450</v>
      </c>
      <c r="D15" s="13" t="s">
        <v>245</v>
      </c>
      <c r="E15" s="13" t="s">
        <v>244</v>
      </c>
      <c r="F15" s="13" t="s">
        <v>245</v>
      </c>
      <c r="G15" s="13" t="s">
        <v>245</v>
      </c>
    </row>
    <row r="16" spans="1:7" ht="25.2" x14ac:dyDescent="0.3">
      <c r="B16" s="6" t="s">
        <v>520</v>
      </c>
      <c r="C16" s="6" t="s">
        <v>452</v>
      </c>
      <c r="D16" s="9" t="s">
        <v>272</v>
      </c>
      <c r="E16" s="9" t="s">
        <v>273</v>
      </c>
      <c r="F16" s="9" t="s">
        <v>273</v>
      </c>
      <c r="G16" s="9" t="s">
        <v>273</v>
      </c>
    </row>
    <row r="17" spans="2:2" x14ac:dyDescent="0.3">
      <c r="B17"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6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2-000000000000}">
  <dimension ref="A1:G8"/>
  <sheetViews>
    <sheetView workbookViewId="0"/>
  </sheetViews>
  <sheetFormatPr baseColWidth="10" defaultRowHeight="14.4" x14ac:dyDescent="0.3"/>
  <cols>
    <col min="2" max="2" width="9.6640625" customWidth="1"/>
    <col min="3" max="3" width="41"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KCHK-MK-KATH'!A1", "Zurück")</f>
        <v>Zurück</v>
      </c>
    </row>
    <row r="3" spans="1:7" x14ac:dyDescent="0.3">
      <c r="B3" s="7" t="s">
        <v>975</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40</v>
      </c>
      <c r="C6" s="23"/>
      <c r="D6" s="29"/>
      <c r="E6" s="29"/>
      <c r="F6" s="29"/>
      <c r="G6" s="29"/>
    </row>
    <row r="7" spans="1:7" ht="25.2" x14ac:dyDescent="0.3">
      <c r="B7" s="6" t="s">
        <v>105</v>
      </c>
      <c r="C7" s="6" t="s">
        <v>42</v>
      </c>
      <c r="D7" s="9" t="s">
        <v>107</v>
      </c>
      <c r="E7" s="9" t="s">
        <v>106</v>
      </c>
      <c r="F7" s="9" t="s">
        <v>107</v>
      </c>
      <c r="G7" s="9" t="s">
        <v>107</v>
      </c>
    </row>
    <row r="8" spans="1:7" x14ac:dyDescent="0.3">
      <c r="B8" s="17" t="s">
        <v>968</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8"/>
  <sheetViews>
    <sheetView workbookViewId="0"/>
  </sheetViews>
  <sheetFormatPr baseColWidth="10" defaultRowHeight="14.4" x14ac:dyDescent="0.3"/>
  <cols>
    <col min="2" max="2" width="9.6640625" customWidth="1"/>
    <col min="3" max="3" width="50.44140625" customWidth="1"/>
    <col min="4" max="4" width="17" customWidth="1"/>
    <col min="5" max="5" width="22.6640625" customWidth="1"/>
    <col min="6" max="6" width="41.6640625" customWidth="1"/>
    <col min="7" max="7" width="60.6640625" customWidth="1"/>
    <col min="8" max="8" width="29.6640625" customWidth="1"/>
    <col min="9" max="9" width="35.6640625" customWidth="1"/>
  </cols>
  <sheetData>
    <row r="1" spans="1:9" x14ac:dyDescent="0.3">
      <c r="A1" s="2" t="str">
        <f>HYPERLINK("#'Auswahl Auswertungsmodul'!A1", "Zurück zum Start")</f>
        <v>Zurück zum Start</v>
      </c>
    </row>
    <row r="2" spans="1:9" x14ac:dyDescent="0.3">
      <c r="A2" s="2" t="str">
        <f>HYPERLINK("#'Auswahl WI-HI-A'!A1", "Zurück")</f>
        <v>Zurück</v>
      </c>
    </row>
    <row r="3" spans="1:9" x14ac:dyDescent="0.3">
      <c r="B3" s="7" t="s">
        <v>3062</v>
      </c>
    </row>
    <row r="4" spans="1:9" x14ac:dyDescent="0.3">
      <c r="B4" s="25" t="s">
        <v>35</v>
      </c>
      <c r="C4" s="25" t="s">
        <v>394</v>
      </c>
      <c r="D4" s="25" t="s">
        <v>1619</v>
      </c>
      <c r="E4" s="28" t="s">
        <v>1574</v>
      </c>
      <c r="F4" s="21" t="s">
        <v>1575</v>
      </c>
      <c r="G4" s="25" t="s">
        <v>1575</v>
      </c>
      <c r="H4" s="25" t="s">
        <v>1575</v>
      </c>
      <c r="I4" s="25" t="s">
        <v>1575</v>
      </c>
    </row>
    <row r="5" spans="1:9" x14ac:dyDescent="0.3">
      <c r="B5" s="22"/>
      <c r="C5" s="22"/>
      <c r="D5" s="22"/>
      <c r="E5" s="27"/>
      <c r="F5" s="8" t="s">
        <v>15</v>
      </c>
      <c r="G5" s="8" t="s">
        <v>17</v>
      </c>
      <c r="H5" s="8" t="s">
        <v>3007</v>
      </c>
      <c r="I5" s="8" t="s">
        <v>2910</v>
      </c>
    </row>
    <row r="6" spans="1:9" ht="25.2" x14ac:dyDescent="0.3">
      <c r="B6" s="6" t="s">
        <v>670</v>
      </c>
      <c r="C6" s="6" t="s">
        <v>671</v>
      </c>
      <c r="D6" s="6" t="s">
        <v>1621</v>
      </c>
      <c r="E6" s="9" t="s">
        <v>1948</v>
      </c>
      <c r="F6" s="9" t="s">
        <v>3054</v>
      </c>
      <c r="G6" s="9" t="s">
        <v>3055</v>
      </c>
      <c r="H6" s="9" t="s">
        <v>3056</v>
      </c>
      <c r="I6" s="9" t="s">
        <v>3057</v>
      </c>
    </row>
    <row r="7" spans="1:9" ht="25.2" x14ac:dyDescent="0.3">
      <c r="B7" s="6" t="s">
        <v>670</v>
      </c>
      <c r="C7" s="6" t="s">
        <v>671</v>
      </c>
      <c r="D7" s="6" t="s">
        <v>1626</v>
      </c>
      <c r="E7" s="9" t="s">
        <v>1753</v>
      </c>
      <c r="F7" s="9" t="s">
        <v>1952</v>
      </c>
      <c r="G7" s="9" t="s">
        <v>1952</v>
      </c>
      <c r="H7" s="9" t="s">
        <v>1952</v>
      </c>
      <c r="I7" s="9" t="s">
        <v>2076</v>
      </c>
    </row>
    <row r="8" spans="1:9" ht="25.2" x14ac:dyDescent="0.3">
      <c r="B8" s="6" t="s">
        <v>670</v>
      </c>
      <c r="C8" s="6" t="s">
        <v>671</v>
      </c>
      <c r="D8" s="6" t="s">
        <v>1631</v>
      </c>
      <c r="E8" s="9" t="s">
        <v>1954</v>
      </c>
      <c r="F8" s="9" t="s">
        <v>3058</v>
      </c>
      <c r="G8" s="9" t="s">
        <v>3059</v>
      </c>
      <c r="H8" s="9" t="s">
        <v>3060</v>
      </c>
      <c r="I8" s="9" t="s">
        <v>3061</v>
      </c>
    </row>
  </sheetData>
  <mergeCells count="5">
    <mergeCell ref="B4:B5"/>
    <mergeCell ref="C4:C5"/>
    <mergeCell ref="D4:D5"/>
    <mergeCell ref="E4:E5"/>
    <mergeCell ref="F4:I4"/>
  </mergeCells>
  <pageMargins left="0.7" right="0.7" top="0.75" bottom="0.75" header="0.3" footer="0.3"/>
  <pageSetup paperSize="9" orientation="portrait" horizontalDpi="300" verticalDpi="300"/>
</worksheet>
</file>

<file path=xl/worksheets/sheet6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2-000000000000}">
  <dimension ref="A1:D8"/>
  <sheetViews>
    <sheetView workbookViewId="0"/>
  </sheetViews>
  <sheetFormatPr baseColWidth="10" defaultRowHeight="14.4" x14ac:dyDescent="0.3"/>
  <cols>
    <col min="2" max="2" width="9.6640625" customWidth="1"/>
    <col min="3" max="3" width="78.6640625" customWidth="1"/>
    <col min="4" max="4" width="220.6640625" customWidth="1"/>
  </cols>
  <sheetData>
    <row r="1" spans="1:4" x14ac:dyDescent="0.3">
      <c r="A1" s="2" t="str">
        <f>HYPERLINK("#'Auswahl Auswertungsmodul'!A1", "Zurück zum Start")</f>
        <v>Zurück zum Start</v>
      </c>
    </row>
    <row r="2" spans="1:4" x14ac:dyDescent="0.3">
      <c r="A2" s="2" t="str">
        <f>HYPERLINK("#'Auswahl KCHK-MK-KATH'!A1", "Zurück")</f>
        <v>Zurück</v>
      </c>
    </row>
    <row r="3" spans="1:4" x14ac:dyDescent="0.3">
      <c r="B3" s="7" t="s">
        <v>1457</v>
      </c>
    </row>
    <row r="4" spans="1:4" x14ac:dyDescent="0.3">
      <c r="B4" s="3" t="s">
        <v>35</v>
      </c>
      <c r="C4" s="4" t="s">
        <v>394</v>
      </c>
      <c r="D4" s="4" t="s">
        <v>1101</v>
      </c>
    </row>
    <row r="5" spans="1:4" x14ac:dyDescent="0.3">
      <c r="B5" s="5" t="s">
        <v>508</v>
      </c>
      <c r="C5" s="6" t="s">
        <v>477</v>
      </c>
      <c r="D5" s="6" t="s">
        <v>1453</v>
      </c>
    </row>
    <row r="6" spans="1:4" x14ac:dyDescent="0.3">
      <c r="B6" s="18" t="s">
        <v>513</v>
      </c>
      <c r="C6" s="12" t="s">
        <v>483</v>
      </c>
      <c r="D6" s="12" t="s">
        <v>1454</v>
      </c>
    </row>
    <row r="7" spans="1:4" x14ac:dyDescent="0.3">
      <c r="B7" s="5" t="s">
        <v>515</v>
      </c>
      <c r="C7" s="6" t="s">
        <v>487</v>
      </c>
      <c r="D7" s="6" t="s">
        <v>1455</v>
      </c>
    </row>
    <row r="8" spans="1:4" x14ac:dyDescent="0.3">
      <c r="B8" s="18" t="s">
        <v>520</v>
      </c>
      <c r="C8" s="12" t="s">
        <v>452</v>
      </c>
      <c r="D8" s="12" t="s">
        <v>1456</v>
      </c>
    </row>
  </sheetData>
  <pageMargins left="0.7" right="0.7" top="0.75" bottom="0.75" header="0.3" footer="0.3"/>
  <pageSetup paperSize="9" orientation="portrait" horizontalDpi="300" verticalDpi="300"/>
</worksheet>
</file>

<file path=xl/worksheets/sheet6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KCHK-MK-KATH'!A1", "Zurück")</f>
        <v>Zurück</v>
      </c>
    </row>
  </sheetData>
  <pageMargins left="0.7" right="0.7" top="0.75" bottom="0.75" header="0.3" footer="0.3"/>
  <pageSetup paperSize="9" orientation="portrait" horizontalDpi="300" verticalDpi="300"/>
</worksheet>
</file>

<file path=xl/worksheets/sheet6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2-000000000000}">
  <dimension ref="A1:G7"/>
  <sheetViews>
    <sheetView workbookViewId="0"/>
  </sheetViews>
  <sheetFormatPr baseColWidth="10" defaultRowHeight="14.4" x14ac:dyDescent="0.3"/>
  <cols>
    <col min="2" max="2" width="9.6640625" customWidth="1"/>
    <col min="3" max="3" width="41"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KCHK-MK-KATH'!A1", "Zurück")</f>
        <v>Zurück</v>
      </c>
    </row>
    <row r="3" spans="1:7" x14ac:dyDescent="0.3">
      <c r="B3" s="7" t="s">
        <v>1603</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40</v>
      </c>
      <c r="C6" s="23"/>
      <c r="D6" s="29"/>
      <c r="E6" s="29"/>
      <c r="F6" s="29"/>
      <c r="G6" s="29"/>
    </row>
    <row r="7" spans="1:7" ht="25.2" x14ac:dyDescent="0.3">
      <c r="B7" s="6" t="s">
        <v>105</v>
      </c>
      <c r="C7" s="6" t="s">
        <v>42</v>
      </c>
      <c r="D7" s="9" t="s">
        <v>1600</v>
      </c>
      <c r="E7" s="9" t="s">
        <v>1601</v>
      </c>
      <c r="F7" s="9" t="s">
        <v>1602</v>
      </c>
      <c r="G7" s="9" t="s">
        <v>107</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6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KCHK-MK-KATH'!A1", "Zurück")</f>
        <v>Zurück</v>
      </c>
    </row>
  </sheetData>
  <pageMargins left="0.7" right="0.7" top="0.75" bottom="0.75" header="0.3" footer="0.3"/>
  <pageSetup paperSize="9" orientation="portrait" horizontalDpi="300" verticalDpi="300"/>
</worksheet>
</file>

<file path=xl/worksheets/sheet6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2-000000000000}">
  <dimension ref="A1:G16"/>
  <sheetViews>
    <sheetView workbookViewId="0"/>
  </sheetViews>
  <sheetFormatPr baseColWidth="10" defaultRowHeight="14.4" x14ac:dyDescent="0.3"/>
  <cols>
    <col min="2" max="2" width="9.6640625" customWidth="1"/>
    <col min="3" max="3" width="85.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KCHK-MK-KATH'!A1", "Zurück")</f>
        <v>Zurück</v>
      </c>
    </row>
    <row r="3" spans="1:7" x14ac:dyDescent="0.3">
      <c r="B3" s="7" t="s">
        <v>1876</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508</v>
      </c>
      <c r="C6" s="6" t="s">
        <v>477</v>
      </c>
      <c r="D6" s="9" t="s">
        <v>1870</v>
      </c>
      <c r="E6" s="9" t="s">
        <v>510</v>
      </c>
      <c r="F6" s="9" t="s">
        <v>510</v>
      </c>
      <c r="G6" s="9" t="s">
        <v>510</v>
      </c>
    </row>
    <row r="7" spans="1:7" ht="25.2" x14ac:dyDescent="0.3">
      <c r="B7" s="12" t="s">
        <v>511</v>
      </c>
      <c r="C7" s="12" t="s">
        <v>480</v>
      </c>
      <c r="D7" s="13" t="s">
        <v>1688</v>
      </c>
      <c r="E7" s="13" t="s">
        <v>1714</v>
      </c>
      <c r="F7" s="13" t="s">
        <v>1311</v>
      </c>
      <c r="G7" s="13" t="s">
        <v>234</v>
      </c>
    </row>
    <row r="8" spans="1:7" ht="25.2" x14ac:dyDescent="0.3">
      <c r="B8" s="6" t="s">
        <v>512</v>
      </c>
      <c r="C8" s="6" t="s">
        <v>445</v>
      </c>
      <c r="D8" s="9" t="s">
        <v>1594</v>
      </c>
      <c r="E8" s="9" t="s">
        <v>99</v>
      </c>
      <c r="F8" s="9" t="s">
        <v>1078</v>
      </c>
      <c r="G8" s="9" t="s">
        <v>99</v>
      </c>
    </row>
    <row r="9" spans="1:7" ht="25.2" x14ac:dyDescent="0.3">
      <c r="B9" s="12" t="s">
        <v>513</v>
      </c>
      <c r="C9" s="12" t="s">
        <v>483</v>
      </c>
      <c r="D9" s="13" t="s">
        <v>1594</v>
      </c>
      <c r="E9" s="13" t="s">
        <v>99</v>
      </c>
      <c r="F9" s="13" t="s">
        <v>99</v>
      </c>
      <c r="G9" s="13" t="s">
        <v>99</v>
      </c>
    </row>
    <row r="10" spans="1:7" ht="25.2" x14ac:dyDescent="0.3">
      <c r="B10" s="6" t="s">
        <v>514</v>
      </c>
      <c r="C10" s="6" t="s">
        <v>485</v>
      </c>
      <c r="D10" s="9" t="s">
        <v>1696</v>
      </c>
      <c r="E10" s="9" t="s">
        <v>1725</v>
      </c>
      <c r="F10" s="9" t="s">
        <v>1029</v>
      </c>
      <c r="G10" s="9" t="s">
        <v>72</v>
      </c>
    </row>
    <row r="11" spans="1:7" ht="25.2" x14ac:dyDescent="0.3">
      <c r="B11" s="12" t="s">
        <v>515</v>
      </c>
      <c r="C11" s="12" t="s">
        <v>487</v>
      </c>
      <c r="D11" s="13" t="s">
        <v>1718</v>
      </c>
      <c r="E11" s="13" t="s">
        <v>299</v>
      </c>
      <c r="F11" s="13" t="s">
        <v>299</v>
      </c>
      <c r="G11" s="13" t="s">
        <v>299</v>
      </c>
    </row>
    <row r="12" spans="1:7" ht="25.2" x14ac:dyDescent="0.3">
      <c r="B12" s="6" t="s">
        <v>516</v>
      </c>
      <c r="C12" s="6" t="s">
        <v>501</v>
      </c>
      <c r="D12" s="9" t="s">
        <v>1871</v>
      </c>
      <c r="E12" s="9" t="s">
        <v>1290</v>
      </c>
      <c r="F12" s="9" t="s">
        <v>1872</v>
      </c>
      <c r="G12" s="9" t="s">
        <v>113</v>
      </c>
    </row>
    <row r="13" spans="1:7" ht="25.2" x14ac:dyDescent="0.3">
      <c r="B13" s="12" t="s">
        <v>517</v>
      </c>
      <c r="C13" s="12" t="s">
        <v>503</v>
      </c>
      <c r="D13" s="13" t="s">
        <v>1721</v>
      </c>
      <c r="E13" s="13" t="s">
        <v>1723</v>
      </c>
      <c r="F13" s="13" t="s">
        <v>1873</v>
      </c>
      <c r="G13" s="13" t="s">
        <v>305</v>
      </c>
    </row>
    <row r="14" spans="1:7" ht="25.2" x14ac:dyDescent="0.3">
      <c r="B14" s="6" t="s">
        <v>518</v>
      </c>
      <c r="C14" s="6" t="s">
        <v>419</v>
      </c>
      <c r="D14" s="9" t="s">
        <v>1691</v>
      </c>
      <c r="E14" s="9" t="s">
        <v>1301</v>
      </c>
      <c r="F14" s="9" t="s">
        <v>1874</v>
      </c>
      <c r="G14" s="9" t="s">
        <v>245</v>
      </c>
    </row>
    <row r="15" spans="1:7" ht="25.2" x14ac:dyDescent="0.3">
      <c r="B15" s="12" t="s">
        <v>519</v>
      </c>
      <c r="C15" s="12" t="s">
        <v>450</v>
      </c>
      <c r="D15" s="13" t="s">
        <v>1691</v>
      </c>
      <c r="E15" s="13" t="s">
        <v>1874</v>
      </c>
      <c r="F15" s="13" t="s">
        <v>1875</v>
      </c>
      <c r="G15" s="13" t="s">
        <v>245</v>
      </c>
    </row>
    <row r="16" spans="1:7" ht="25.2" x14ac:dyDescent="0.3">
      <c r="B16" s="6" t="s">
        <v>520</v>
      </c>
      <c r="C16" s="6" t="s">
        <v>452</v>
      </c>
      <c r="D16" s="9" t="s">
        <v>1705</v>
      </c>
      <c r="E16" s="9" t="s">
        <v>273</v>
      </c>
      <c r="F16" s="9" t="s">
        <v>273</v>
      </c>
      <c r="G16" s="9" t="s">
        <v>273</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6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KCHK-MK-KATH'!A1", "Zurück")</f>
        <v>Zurück</v>
      </c>
    </row>
  </sheetData>
  <pageMargins left="0.7" right="0.7" top="0.75" bottom="0.75" header="0.3" footer="0.3"/>
  <pageSetup paperSize="9" orientation="portrait" horizontalDpi="300" verticalDpi="300"/>
</worksheet>
</file>

<file path=xl/worksheets/sheet6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2-000000000000}">
  <dimension ref="A1:F7"/>
  <sheetViews>
    <sheetView workbookViewId="0"/>
  </sheetViews>
  <sheetFormatPr baseColWidth="10" defaultRowHeight="14.4" x14ac:dyDescent="0.3"/>
  <cols>
    <col min="2" max="2" width="9.6640625" customWidth="1"/>
    <col min="3" max="3" width="41"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KCHK-MK-KATH'!A1", "Zurück")</f>
        <v>Zurück</v>
      </c>
    </row>
    <row r="3" spans="1:6" x14ac:dyDescent="0.3">
      <c r="B3" s="7" t="s">
        <v>2319</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40</v>
      </c>
      <c r="C6" s="23"/>
      <c r="D6" s="29"/>
      <c r="E6" s="29"/>
      <c r="F6" s="29"/>
    </row>
    <row r="7" spans="1:6" ht="25.2" x14ac:dyDescent="0.3">
      <c r="B7" s="6" t="s">
        <v>105</v>
      </c>
      <c r="C7" s="6" t="s">
        <v>42</v>
      </c>
      <c r="D7" s="9" t="s">
        <v>1600</v>
      </c>
      <c r="E7" s="9" t="s">
        <v>107</v>
      </c>
      <c r="F7" s="9" t="s">
        <v>107</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6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KCHK-MK-KATH'!A1", "Zurück")</f>
        <v>Zurück</v>
      </c>
    </row>
  </sheetData>
  <pageMargins left="0.7" right="0.7" top="0.75" bottom="0.75" header="0.3" footer="0.3"/>
  <pageSetup paperSize="9" orientation="portrait" horizontalDpi="300" verticalDpi="300"/>
</worksheet>
</file>

<file path=xl/worksheets/sheet6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2-000000000000}">
  <dimension ref="A1:H16"/>
  <sheetViews>
    <sheetView workbookViewId="0"/>
  </sheetViews>
  <sheetFormatPr baseColWidth="10" defaultRowHeight="14.4" x14ac:dyDescent="0.3"/>
  <cols>
    <col min="2" max="2" width="9.6640625" customWidth="1"/>
    <col min="3" max="3" width="85.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KCHK-MK-KATH'!A1", "Zurück")</f>
        <v>Zurück</v>
      </c>
    </row>
    <row r="3" spans="1:8" x14ac:dyDescent="0.3">
      <c r="B3" s="7" t="s">
        <v>2462</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508</v>
      </c>
      <c r="C6" s="6" t="s">
        <v>477</v>
      </c>
      <c r="D6" s="9" t="s">
        <v>1870</v>
      </c>
      <c r="E6" s="9" t="s">
        <v>510</v>
      </c>
      <c r="F6" s="9" t="s">
        <v>510</v>
      </c>
      <c r="G6" s="9" t="s">
        <v>510</v>
      </c>
      <c r="H6" s="9" t="s">
        <v>510</v>
      </c>
    </row>
    <row r="7" spans="1:8" ht="25.2" x14ac:dyDescent="0.3">
      <c r="B7" s="12" t="s">
        <v>511</v>
      </c>
      <c r="C7" s="12" t="s">
        <v>480</v>
      </c>
      <c r="D7" s="13" t="s">
        <v>1688</v>
      </c>
      <c r="E7" s="13" t="s">
        <v>234</v>
      </c>
      <c r="F7" s="13" t="s">
        <v>2459</v>
      </c>
      <c r="G7" s="13" t="s">
        <v>234</v>
      </c>
      <c r="H7" s="13" t="s">
        <v>234</v>
      </c>
    </row>
    <row r="8" spans="1:8" ht="25.2" x14ac:dyDescent="0.3">
      <c r="B8" s="6" t="s">
        <v>512</v>
      </c>
      <c r="C8" s="6" t="s">
        <v>445</v>
      </c>
      <c r="D8" s="9" t="s">
        <v>1594</v>
      </c>
      <c r="E8" s="9" t="s">
        <v>99</v>
      </c>
      <c r="F8" s="9" t="s">
        <v>1079</v>
      </c>
      <c r="G8" s="9" t="s">
        <v>99</v>
      </c>
      <c r="H8" s="9" t="s">
        <v>99</v>
      </c>
    </row>
    <row r="9" spans="1:8" ht="25.2" x14ac:dyDescent="0.3">
      <c r="B9" s="12" t="s">
        <v>513</v>
      </c>
      <c r="C9" s="12" t="s">
        <v>483</v>
      </c>
      <c r="D9" s="13" t="s">
        <v>1594</v>
      </c>
      <c r="E9" s="13" t="s">
        <v>99</v>
      </c>
      <c r="F9" s="13" t="s">
        <v>99</v>
      </c>
      <c r="G9" s="13" t="s">
        <v>99</v>
      </c>
      <c r="H9" s="13" t="s">
        <v>99</v>
      </c>
    </row>
    <row r="10" spans="1:8" ht="25.2" x14ac:dyDescent="0.3">
      <c r="B10" s="6" t="s">
        <v>514</v>
      </c>
      <c r="C10" s="6" t="s">
        <v>485</v>
      </c>
      <c r="D10" s="9" t="s">
        <v>1696</v>
      </c>
      <c r="E10" s="9" t="s">
        <v>72</v>
      </c>
      <c r="F10" s="9" t="s">
        <v>1724</v>
      </c>
      <c r="G10" s="9" t="s">
        <v>72</v>
      </c>
      <c r="H10" s="9" t="s">
        <v>72</v>
      </c>
    </row>
    <row r="11" spans="1:8" ht="25.2" x14ac:dyDescent="0.3">
      <c r="B11" s="12" t="s">
        <v>515</v>
      </c>
      <c r="C11" s="12" t="s">
        <v>487</v>
      </c>
      <c r="D11" s="13" t="s">
        <v>1718</v>
      </c>
      <c r="E11" s="13" t="s">
        <v>299</v>
      </c>
      <c r="F11" s="13" t="s">
        <v>299</v>
      </c>
      <c r="G11" s="13" t="s">
        <v>299</v>
      </c>
      <c r="H11" s="13" t="s">
        <v>299</v>
      </c>
    </row>
    <row r="12" spans="1:8" ht="25.2" x14ac:dyDescent="0.3">
      <c r="B12" s="6" t="s">
        <v>516</v>
      </c>
      <c r="C12" s="6" t="s">
        <v>501</v>
      </c>
      <c r="D12" s="9" t="s">
        <v>1871</v>
      </c>
      <c r="E12" s="9" t="s">
        <v>113</v>
      </c>
      <c r="F12" s="9" t="s">
        <v>1288</v>
      </c>
      <c r="G12" s="9" t="s">
        <v>113</v>
      </c>
      <c r="H12" s="9" t="s">
        <v>113</v>
      </c>
    </row>
    <row r="13" spans="1:8" ht="25.2" x14ac:dyDescent="0.3">
      <c r="B13" s="12" t="s">
        <v>517</v>
      </c>
      <c r="C13" s="12" t="s">
        <v>503</v>
      </c>
      <c r="D13" s="13" t="s">
        <v>1721</v>
      </c>
      <c r="E13" s="13" t="s">
        <v>305</v>
      </c>
      <c r="F13" s="13" t="s">
        <v>2460</v>
      </c>
      <c r="G13" s="13" t="s">
        <v>305</v>
      </c>
      <c r="H13" s="13" t="s">
        <v>305</v>
      </c>
    </row>
    <row r="14" spans="1:8" ht="25.2" x14ac:dyDescent="0.3">
      <c r="B14" s="6" t="s">
        <v>518</v>
      </c>
      <c r="C14" s="6" t="s">
        <v>419</v>
      </c>
      <c r="D14" s="9" t="s">
        <v>1691</v>
      </c>
      <c r="E14" s="9" t="s">
        <v>245</v>
      </c>
      <c r="F14" s="9" t="s">
        <v>2461</v>
      </c>
      <c r="G14" s="9" t="s">
        <v>245</v>
      </c>
      <c r="H14" s="9" t="s">
        <v>245</v>
      </c>
    </row>
    <row r="15" spans="1:8" ht="25.2" x14ac:dyDescent="0.3">
      <c r="B15" s="12" t="s">
        <v>519</v>
      </c>
      <c r="C15" s="12" t="s">
        <v>450</v>
      </c>
      <c r="D15" s="13" t="s">
        <v>1691</v>
      </c>
      <c r="E15" s="13" t="s">
        <v>245</v>
      </c>
      <c r="F15" s="13" t="s">
        <v>1302</v>
      </c>
      <c r="G15" s="13" t="s">
        <v>245</v>
      </c>
      <c r="H15" s="13" t="s">
        <v>245</v>
      </c>
    </row>
    <row r="16" spans="1:8" ht="25.2" x14ac:dyDescent="0.3">
      <c r="B16" s="6" t="s">
        <v>520</v>
      </c>
      <c r="C16" s="6" t="s">
        <v>452</v>
      </c>
      <c r="D16" s="9" t="s">
        <v>1705</v>
      </c>
      <c r="E16" s="9" t="s">
        <v>273</v>
      </c>
      <c r="F16" s="9" t="s">
        <v>273</v>
      </c>
      <c r="G16" s="9" t="s">
        <v>273</v>
      </c>
      <c r="H16" s="9" t="s">
        <v>273</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6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KCHK-MK-KATH'!A1", "Zurück")</f>
        <v>Zurück</v>
      </c>
    </row>
  </sheetData>
  <pageMargins left="0.7" right="0.7" top="0.75" bottom="0.75" header="0.3" footer="0.3"/>
  <pageSetup paperSize="9" orientation="portrait"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E7"/>
  <sheetViews>
    <sheetView workbookViewId="0"/>
  </sheetViews>
  <sheetFormatPr baseColWidth="10" defaultRowHeight="14.4" x14ac:dyDescent="0.3"/>
  <cols>
    <col min="2" max="2" width="9.6640625" customWidth="1"/>
    <col min="3" max="3" width="58.6640625" customWidth="1"/>
    <col min="4" max="4" width="10.109375" customWidth="1"/>
    <col min="5" max="5" width="250.6640625" customWidth="1"/>
  </cols>
  <sheetData>
    <row r="1" spans="1:5" x14ac:dyDescent="0.3">
      <c r="A1" s="2" t="str">
        <f>HYPERLINK("#'Auswahl Auswertungsmodul'!A1", "Zurück zum Start")</f>
        <v>Zurück zum Start</v>
      </c>
    </row>
    <row r="2" spans="1:5" x14ac:dyDescent="0.3">
      <c r="A2" s="2" t="str">
        <f>HYPERLINK("#'Auswahl WI-HI-A'!A1", "Zurück")</f>
        <v>Zurück</v>
      </c>
    </row>
    <row r="3" spans="1:5" x14ac:dyDescent="0.3">
      <c r="B3" s="7" t="s">
        <v>3173</v>
      </c>
    </row>
    <row r="4" spans="1:5" x14ac:dyDescent="0.3">
      <c r="B4" s="3" t="s">
        <v>35</v>
      </c>
      <c r="C4" s="4" t="s">
        <v>394</v>
      </c>
      <c r="D4" s="3" t="s">
        <v>1765</v>
      </c>
      <c r="E4" s="4" t="s">
        <v>1101</v>
      </c>
    </row>
    <row r="5" spans="1:5" ht="176.4" x14ac:dyDescent="0.3">
      <c r="B5" s="5" t="s">
        <v>670</v>
      </c>
      <c r="C5" s="6" t="s">
        <v>671</v>
      </c>
      <c r="D5" s="5" t="s">
        <v>14</v>
      </c>
      <c r="E5" s="6" t="s">
        <v>3169</v>
      </c>
    </row>
    <row r="6" spans="1:5" x14ac:dyDescent="0.3">
      <c r="B6" s="18" t="s">
        <v>670</v>
      </c>
      <c r="C6" s="12" t="s">
        <v>671</v>
      </c>
      <c r="D6" s="18" t="s">
        <v>16</v>
      </c>
      <c r="E6" s="12" t="s">
        <v>3170</v>
      </c>
    </row>
    <row r="7" spans="1:5" ht="409.6" x14ac:dyDescent="0.3">
      <c r="B7" s="5" t="s">
        <v>670</v>
      </c>
      <c r="C7" s="6" t="s">
        <v>671</v>
      </c>
      <c r="D7" s="5" t="s">
        <v>3171</v>
      </c>
      <c r="E7" s="6" t="s">
        <v>3172</v>
      </c>
    </row>
  </sheetData>
  <pageMargins left="0.7" right="0.7" top="0.75" bottom="0.75" header="0.3" footer="0.3"/>
  <pageSetup paperSize="9" orientation="portrait" horizontalDpi="300" verticalDpi="300"/>
</worksheet>
</file>

<file path=xl/worksheets/sheet6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2-000000000000}">
  <dimension ref="A1:E7"/>
  <sheetViews>
    <sheetView workbookViewId="0"/>
  </sheetViews>
  <sheetFormatPr baseColWidth="10" defaultRowHeight="14.4" x14ac:dyDescent="0.3"/>
  <cols>
    <col min="2" max="2" width="9.6640625" customWidth="1"/>
    <col min="3" max="3" width="41"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KCHK-MK-KATH'!A1", "Zurück")</f>
        <v>Zurück</v>
      </c>
    </row>
    <row r="3" spans="1:5" x14ac:dyDescent="0.3">
      <c r="B3" s="7" t="s">
        <v>2918</v>
      </c>
    </row>
    <row r="4" spans="1:5" x14ac:dyDescent="0.3">
      <c r="B4" s="25" t="s">
        <v>35</v>
      </c>
      <c r="C4" s="25" t="s">
        <v>36</v>
      </c>
      <c r="D4" s="28" t="s">
        <v>1574</v>
      </c>
      <c r="E4" s="16" t="s">
        <v>1575</v>
      </c>
    </row>
    <row r="5" spans="1:5" x14ac:dyDescent="0.3">
      <c r="B5" s="22"/>
      <c r="C5" s="22"/>
      <c r="D5" s="27"/>
      <c r="E5" s="8" t="s">
        <v>2910</v>
      </c>
    </row>
    <row r="6" spans="1:5" x14ac:dyDescent="0.3">
      <c r="B6" s="23" t="s">
        <v>40</v>
      </c>
      <c r="C6" s="23"/>
      <c r="D6" s="29"/>
      <c r="E6" s="29"/>
    </row>
    <row r="7" spans="1:5" ht="25.2" x14ac:dyDescent="0.3">
      <c r="B7" s="6" t="s">
        <v>105</v>
      </c>
      <c r="C7" s="6" t="s">
        <v>42</v>
      </c>
      <c r="D7" s="9" t="s">
        <v>1600</v>
      </c>
      <c r="E7" s="9" t="s">
        <v>107</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6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KCHK-MK-KATH'!A1", "Zurück")</f>
        <v>Zurück</v>
      </c>
    </row>
  </sheetData>
  <pageMargins left="0.7" right="0.7" top="0.75" bottom="0.75" header="0.3" footer="0.3"/>
  <pageSetup paperSize="9" orientation="portrait" horizontalDpi="300" verticalDpi="300"/>
</worksheet>
</file>

<file path=xl/worksheets/sheet6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2-000000000000}">
  <dimension ref="A1:H16"/>
  <sheetViews>
    <sheetView workbookViewId="0"/>
  </sheetViews>
  <sheetFormatPr baseColWidth="10" defaultRowHeight="14.4" x14ac:dyDescent="0.3"/>
  <cols>
    <col min="2" max="2" width="9.6640625" customWidth="1"/>
    <col min="3" max="3" width="85.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KCHK-MK-KATH'!A1", "Zurück")</f>
        <v>Zurück</v>
      </c>
    </row>
    <row r="3" spans="1:8" x14ac:dyDescent="0.3">
      <c r="B3" s="7" t="s">
        <v>3021</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508</v>
      </c>
      <c r="C6" s="6" t="s">
        <v>477</v>
      </c>
      <c r="D6" s="9" t="s">
        <v>1870</v>
      </c>
      <c r="E6" s="9" t="s">
        <v>510</v>
      </c>
      <c r="F6" s="9" t="s">
        <v>510</v>
      </c>
      <c r="G6" s="9" t="s">
        <v>510</v>
      </c>
      <c r="H6" s="9" t="s">
        <v>510</v>
      </c>
    </row>
    <row r="7" spans="1:8" ht="25.2" x14ac:dyDescent="0.3">
      <c r="B7" s="12" t="s">
        <v>511</v>
      </c>
      <c r="C7" s="12" t="s">
        <v>480</v>
      </c>
      <c r="D7" s="13" t="s">
        <v>1688</v>
      </c>
      <c r="E7" s="13" t="s">
        <v>234</v>
      </c>
      <c r="F7" s="13" t="s">
        <v>234</v>
      </c>
      <c r="G7" s="13" t="s">
        <v>234</v>
      </c>
      <c r="H7" s="13" t="s">
        <v>234</v>
      </c>
    </row>
    <row r="8" spans="1:8" ht="25.2" x14ac:dyDescent="0.3">
      <c r="B8" s="6" t="s">
        <v>512</v>
      </c>
      <c r="C8" s="6" t="s">
        <v>445</v>
      </c>
      <c r="D8" s="9" t="s">
        <v>1594</v>
      </c>
      <c r="E8" s="9" t="s">
        <v>99</v>
      </c>
      <c r="F8" s="9" t="s">
        <v>99</v>
      </c>
      <c r="G8" s="9" t="s">
        <v>99</v>
      </c>
      <c r="H8" s="9" t="s">
        <v>99</v>
      </c>
    </row>
    <row r="9" spans="1:8" ht="25.2" x14ac:dyDescent="0.3">
      <c r="B9" s="12" t="s">
        <v>513</v>
      </c>
      <c r="C9" s="12" t="s">
        <v>483</v>
      </c>
      <c r="D9" s="13" t="s">
        <v>1594</v>
      </c>
      <c r="E9" s="13" t="s">
        <v>99</v>
      </c>
      <c r="F9" s="13" t="s">
        <v>99</v>
      </c>
      <c r="G9" s="13" t="s">
        <v>99</v>
      </c>
      <c r="H9" s="13" t="s">
        <v>99</v>
      </c>
    </row>
    <row r="10" spans="1:8" ht="25.2" x14ac:dyDescent="0.3">
      <c r="B10" s="6" t="s">
        <v>514</v>
      </c>
      <c r="C10" s="6" t="s">
        <v>485</v>
      </c>
      <c r="D10" s="9" t="s">
        <v>1696</v>
      </c>
      <c r="E10" s="9" t="s">
        <v>72</v>
      </c>
      <c r="F10" s="9" t="s">
        <v>72</v>
      </c>
      <c r="G10" s="9" t="s">
        <v>72</v>
      </c>
      <c r="H10" s="9" t="s">
        <v>72</v>
      </c>
    </row>
    <row r="11" spans="1:8" ht="25.2" x14ac:dyDescent="0.3">
      <c r="B11" s="12" t="s">
        <v>515</v>
      </c>
      <c r="C11" s="12" t="s">
        <v>487</v>
      </c>
      <c r="D11" s="13" t="s">
        <v>1718</v>
      </c>
      <c r="E11" s="13" t="s">
        <v>299</v>
      </c>
      <c r="F11" s="13" t="s">
        <v>299</v>
      </c>
      <c r="G11" s="13" t="s">
        <v>299</v>
      </c>
      <c r="H11" s="13" t="s">
        <v>299</v>
      </c>
    </row>
    <row r="12" spans="1:8" ht="25.2" x14ac:dyDescent="0.3">
      <c r="B12" s="6" t="s">
        <v>516</v>
      </c>
      <c r="C12" s="6" t="s">
        <v>501</v>
      </c>
      <c r="D12" s="9" t="s">
        <v>1871</v>
      </c>
      <c r="E12" s="9" t="s">
        <v>3019</v>
      </c>
      <c r="F12" s="9" t="s">
        <v>113</v>
      </c>
      <c r="G12" s="9" t="s">
        <v>113</v>
      </c>
      <c r="H12" s="9" t="s">
        <v>113</v>
      </c>
    </row>
    <row r="13" spans="1:8" ht="25.2" x14ac:dyDescent="0.3">
      <c r="B13" s="12" t="s">
        <v>517</v>
      </c>
      <c r="C13" s="12" t="s">
        <v>503</v>
      </c>
      <c r="D13" s="13" t="s">
        <v>1721</v>
      </c>
      <c r="E13" s="13" t="s">
        <v>3020</v>
      </c>
      <c r="F13" s="13" t="s">
        <v>305</v>
      </c>
      <c r="G13" s="13" t="s">
        <v>305</v>
      </c>
      <c r="H13" s="13" t="s">
        <v>305</v>
      </c>
    </row>
    <row r="14" spans="1:8" ht="25.2" x14ac:dyDescent="0.3">
      <c r="B14" s="6" t="s">
        <v>518</v>
      </c>
      <c r="C14" s="6" t="s">
        <v>419</v>
      </c>
      <c r="D14" s="9" t="s">
        <v>1691</v>
      </c>
      <c r="E14" s="9" t="s">
        <v>245</v>
      </c>
      <c r="F14" s="9" t="s">
        <v>245</v>
      </c>
      <c r="G14" s="9" t="s">
        <v>245</v>
      </c>
      <c r="H14" s="9" t="s">
        <v>245</v>
      </c>
    </row>
    <row r="15" spans="1:8" ht="25.2" x14ac:dyDescent="0.3">
      <c r="B15" s="12" t="s">
        <v>519</v>
      </c>
      <c r="C15" s="12" t="s">
        <v>450</v>
      </c>
      <c r="D15" s="13" t="s">
        <v>1691</v>
      </c>
      <c r="E15" s="13" t="s">
        <v>245</v>
      </c>
      <c r="F15" s="13" t="s">
        <v>245</v>
      </c>
      <c r="G15" s="13" t="s">
        <v>245</v>
      </c>
      <c r="H15" s="13" t="s">
        <v>245</v>
      </c>
    </row>
    <row r="16" spans="1:8" ht="25.2" x14ac:dyDescent="0.3">
      <c r="B16" s="6" t="s">
        <v>520</v>
      </c>
      <c r="C16" s="6" t="s">
        <v>452</v>
      </c>
      <c r="D16" s="9" t="s">
        <v>1705</v>
      </c>
      <c r="E16" s="9" t="s">
        <v>273</v>
      </c>
      <c r="F16" s="9" t="s">
        <v>273</v>
      </c>
      <c r="G16" s="9" t="s">
        <v>273</v>
      </c>
      <c r="H16" s="9" t="s">
        <v>273</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6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KCHK-MK-KATH'!A1", "Zurück")</f>
        <v>Zurück</v>
      </c>
    </row>
  </sheetData>
  <pageMargins left="0.7" right="0.7" top="0.75" bottom="0.75" header="0.3" footer="0.3"/>
  <pageSetup paperSize="9" orientation="portrait" horizontalDpi="300" verticalDpi="300"/>
</worksheet>
</file>

<file path=xl/worksheets/sheet6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2-000000000000}">
  <dimension ref="A1:G16"/>
  <sheetViews>
    <sheetView workbookViewId="0"/>
  </sheetViews>
  <sheetFormatPr baseColWidth="10" defaultRowHeight="14.4" x14ac:dyDescent="0.3"/>
  <cols>
    <col min="2" max="2" width="9.6640625" customWidth="1"/>
    <col min="3" max="3" width="85.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KCHK-MK-KATH'!A1", "Zurück")</f>
        <v>Zurück</v>
      </c>
    </row>
    <row r="3" spans="1:7" x14ac:dyDescent="0.3">
      <c r="B3" s="7" t="s">
        <v>3333</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508</v>
      </c>
      <c r="C6" s="6" t="s">
        <v>477</v>
      </c>
      <c r="D6" s="9" t="s">
        <v>51</v>
      </c>
      <c r="E6" s="9" t="s">
        <v>51</v>
      </c>
      <c r="F6" s="9" t="s">
        <v>51</v>
      </c>
      <c r="G6" s="9" t="s">
        <v>51</v>
      </c>
    </row>
    <row r="7" spans="1:7" ht="25.2" x14ac:dyDescent="0.3">
      <c r="B7" s="12" t="s">
        <v>511</v>
      </c>
      <c r="C7" s="12" t="s">
        <v>480</v>
      </c>
      <c r="D7" s="13" t="s">
        <v>44</v>
      </c>
      <c r="E7" s="13" t="s">
        <v>72</v>
      </c>
      <c r="F7" s="13" t="s">
        <v>44</v>
      </c>
      <c r="G7" s="13" t="s">
        <v>72</v>
      </c>
    </row>
    <row r="8" spans="1:7" ht="25.2" x14ac:dyDescent="0.3">
      <c r="B8" s="6" t="s">
        <v>512</v>
      </c>
      <c r="C8" s="6" t="s">
        <v>445</v>
      </c>
      <c r="D8" s="9" t="s">
        <v>83</v>
      </c>
      <c r="E8" s="9" t="s">
        <v>95</v>
      </c>
      <c r="F8" s="9" t="s">
        <v>83</v>
      </c>
      <c r="G8" s="9" t="s">
        <v>95</v>
      </c>
    </row>
    <row r="9" spans="1:7" ht="25.2" x14ac:dyDescent="0.3">
      <c r="B9" s="12" t="s">
        <v>513</v>
      </c>
      <c r="C9" s="12" t="s">
        <v>483</v>
      </c>
      <c r="D9" s="13" t="s">
        <v>51</v>
      </c>
      <c r="E9" s="13" t="s">
        <v>51</v>
      </c>
      <c r="F9" s="13" t="s">
        <v>51</v>
      </c>
      <c r="G9" s="13" t="s">
        <v>51</v>
      </c>
    </row>
    <row r="10" spans="1:7" ht="25.2" x14ac:dyDescent="0.3">
      <c r="B10" s="6" t="s">
        <v>514</v>
      </c>
      <c r="C10" s="6" t="s">
        <v>485</v>
      </c>
      <c r="D10" s="9" t="s">
        <v>68</v>
      </c>
      <c r="E10" s="9" t="s">
        <v>107</v>
      </c>
      <c r="F10" s="9" t="s">
        <v>68</v>
      </c>
      <c r="G10" s="9" t="s">
        <v>107</v>
      </c>
    </row>
    <row r="11" spans="1:7" ht="25.2" x14ac:dyDescent="0.3">
      <c r="B11" s="12" t="s">
        <v>515</v>
      </c>
      <c r="C11" s="12" t="s">
        <v>487</v>
      </c>
      <c r="D11" s="13" t="s">
        <v>51</v>
      </c>
      <c r="E11" s="13" t="s">
        <v>51</v>
      </c>
      <c r="F11" s="13" t="s">
        <v>51</v>
      </c>
      <c r="G11" s="13" t="s">
        <v>51</v>
      </c>
    </row>
    <row r="12" spans="1:7" ht="25.2" x14ac:dyDescent="0.3">
      <c r="B12" s="6" t="s">
        <v>516</v>
      </c>
      <c r="C12" s="6" t="s">
        <v>501</v>
      </c>
      <c r="D12" s="9" t="s">
        <v>48</v>
      </c>
      <c r="E12" s="9" t="s">
        <v>54</v>
      </c>
      <c r="F12" s="9" t="s">
        <v>48</v>
      </c>
      <c r="G12" s="9" t="s">
        <v>54</v>
      </c>
    </row>
    <row r="13" spans="1:7" ht="25.2" x14ac:dyDescent="0.3">
      <c r="B13" s="12" t="s">
        <v>517</v>
      </c>
      <c r="C13" s="12" t="s">
        <v>503</v>
      </c>
      <c r="D13" s="13" t="s">
        <v>68</v>
      </c>
      <c r="E13" s="13" t="s">
        <v>156</v>
      </c>
      <c r="F13" s="13" t="s">
        <v>68</v>
      </c>
      <c r="G13" s="13" t="s">
        <v>156</v>
      </c>
    </row>
    <row r="14" spans="1:7" ht="25.2" x14ac:dyDescent="0.3">
      <c r="B14" s="6" t="s">
        <v>518</v>
      </c>
      <c r="C14" s="6" t="s">
        <v>419</v>
      </c>
      <c r="D14" s="9" t="s">
        <v>99</v>
      </c>
      <c r="E14" s="9" t="s">
        <v>54</v>
      </c>
      <c r="F14" s="9" t="s">
        <v>99</v>
      </c>
      <c r="G14" s="9" t="s">
        <v>54</v>
      </c>
    </row>
    <row r="15" spans="1:7" ht="25.2" x14ac:dyDescent="0.3">
      <c r="B15" s="12" t="s">
        <v>519</v>
      </c>
      <c r="C15" s="12" t="s">
        <v>450</v>
      </c>
      <c r="D15" s="13" t="s">
        <v>44</v>
      </c>
      <c r="E15" s="13" t="s">
        <v>113</v>
      </c>
      <c r="F15" s="13" t="s">
        <v>44</v>
      </c>
      <c r="G15" s="13" t="s">
        <v>113</v>
      </c>
    </row>
    <row r="16" spans="1:7" ht="25.2" x14ac:dyDescent="0.3">
      <c r="B16" s="6" t="s">
        <v>520</v>
      </c>
      <c r="C16" s="6" t="s">
        <v>452</v>
      </c>
      <c r="D16" s="9" t="s">
        <v>51</v>
      </c>
      <c r="E16" s="9" t="s">
        <v>51</v>
      </c>
      <c r="F16" s="9" t="s">
        <v>51</v>
      </c>
      <c r="G16" s="9" t="s">
        <v>51</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6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2-000000000000}">
  <dimension ref="A1:G7"/>
  <sheetViews>
    <sheetView workbookViewId="0"/>
  </sheetViews>
  <sheetFormatPr baseColWidth="10" defaultRowHeight="14.4" x14ac:dyDescent="0.3"/>
  <cols>
    <col min="2" max="2" width="9.6640625" customWidth="1"/>
    <col min="3" max="3" width="41"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KCHK-MK-KATH'!A1", "Zurück")</f>
        <v>Zurück</v>
      </c>
    </row>
    <row r="3" spans="1:7" x14ac:dyDescent="0.3">
      <c r="B3" s="7" t="s">
        <v>3298</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40</v>
      </c>
      <c r="C6" s="23"/>
      <c r="D6" s="29"/>
      <c r="E6" s="29"/>
      <c r="F6" s="29"/>
      <c r="G6" s="29"/>
    </row>
    <row r="7" spans="1:7" ht="25.2" x14ac:dyDescent="0.3">
      <c r="B7" s="6" t="s">
        <v>105</v>
      </c>
      <c r="C7" s="6" t="s">
        <v>42</v>
      </c>
      <c r="D7" s="9" t="s">
        <v>107</v>
      </c>
      <c r="E7" s="9" t="s">
        <v>51</v>
      </c>
      <c r="F7" s="9" t="s">
        <v>107</v>
      </c>
      <c r="G7" s="9" t="s">
        <v>51</v>
      </c>
    </row>
  </sheetData>
  <mergeCells count="5">
    <mergeCell ref="B4:B5"/>
    <mergeCell ref="C4:C5"/>
    <mergeCell ref="D4:E4"/>
    <mergeCell ref="F4:G4"/>
    <mergeCell ref="B6:G6"/>
  </mergeCells>
  <pageMargins left="0.7" right="0.7" top="0.75" bottom="0.75" header="0.3" footer="0.3"/>
  <pageSetup paperSize="9" orientation="portrait" horizontalDpi="300" verticalDpi="300"/>
</worksheet>
</file>

<file path=xl/worksheets/sheet6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KCHK-MK-KATH'!A1", "Zurück")</f>
        <v>Zurück</v>
      </c>
    </row>
  </sheetData>
  <pageMargins left="0.7" right="0.7" top="0.75" bottom="0.75" header="0.3" footer="0.3"/>
  <pageSetup paperSize="9" orientation="portrait" horizontalDpi="300" verticalDpi="300"/>
</worksheet>
</file>

<file path=xl/worksheets/sheet6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2-000000000000}">
  <dimension ref="A1:I6"/>
  <sheetViews>
    <sheetView workbookViewId="0"/>
  </sheetViews>
  <sheetFormatPr baseColWidth="10" defaultRowHeight="14.4" x14ac:dyDescent="0.3"/>
  <cols>
    <col min="2" max="2" width="9.6640625" customWidth="1"/>
    <col min="3" max="3" width="60.77734375" customWidth="1"/>
    <col min="4" max="4" width="35.6640625" customWidth="1"/>
    <col min="5" max="5" width="33.6640625" customWidth="1"/>
    <col min="6" max="6" width="20.6640625" customWidth="1"/>
    <col min="7" max="7" width="19.6640625" customWidth="1"/>
    <col min="8" max="8" width="31.6640625" customWidth="1"/>
    <col min="9" max="9" width="24.6640625" customWidth="1"/>
  </cols>
  <sheetData>
    <row r="1" spans="1:9" x14ac:dyDescent="0.3">
      <c r="A1" s="2" t="str">
        <f>HYPERLINK("#'Auswahl Auswertungsmodul'!A1", "Zurück zum Start")</f>
        <v>Zurück zum Start</v>
      </c>
    </row>
    <row r="2" spans="1:9" x14ac:dyDescent="0.3">
      <c r="A2" s="2" t="str">
        <f>HYPERLINK("#'Auswahl KCHK-MK-KATH'!A1", "Zurück")</f>
        <v>Zurück</v>
      </c>
    </row>
    <row r="3" spans="1:9" x14ac:dyDescent="0.3">
      <c r="B3" s="7" t="s">
        <v>4432</v>
      </c>
    </row>
    <row r="4" spans="1:9" x14ac:dyDescent="0.3">
      <c r="B4" s="4" t="s">
        <v>35</v>
      </c>
      <c r="C4" s="4" t="s">
        <v>394</v>
      </c>
      <c r="D4" s="19" t="s">
        <v>4423</v>
      </c>
      <c r="E4" s="19" t="s">
        <v>4424</v>
      </c>
      <c r="F4" s="19" t="s">
        <v>4425</v>
      </c>
      <c r="G4" s="19" t="s">
        <v>4426</v>
      </c>
      <c r="H4" s="19" t="s">
        <v>4427</v>
      </c>
      <c r="I4" s="19" t="s">
        <v>4428</v>
      </c>
    </row>
    <row r="5" spans="1:9" x14ac:dyDescent="0.3">
      <c r="B5" s="6" t="s">
        <v>514</v>
      </c>
      <c r="C5" s="6" t="s">
        <v>485</v>
      </c>
      <c r="D5" s="9" t="s">
        <v>1587</v>
      </c>
      <c r="E5" s="9" t="s">
        <v>1580</v>
      </c>
      <c r="F5" s="9" t="s">
        <v>1580</v>
      </c>
      <c r="G5" s="9" t="s">
        <v>1580</v>
      </c>
      <c r="H5" s="9" t="s">
        <v>1587</v>
      </c>
      <c r="I5" s="9" t="s">
        <v>1587</v>
      </c>
    </row>
    <row r="6" spans="1:9" x14ac:dyDescent="0.3">
      <c r="B6" s="12" t="s">
        <v>517</v>
      </c>
      <c r="C6" s="12" t="s">
        <v>503</v>
      </c>
      <c r="D6" s="13" t="s">
        <v>1587</v>
      </c>
      <c r="E6" s="13" t="s">
        <v>1580</v>
      </c>
      <c r="F6" s="13" t="s">
        <v>1580</v>
      </c>
      <c r="G6" s="13" t="s">
        <v>1580</v>
      </c>
      <c r="H6" s="13" t="s">
        <v>1587</v>
      </c>
      <c r="I6" s="13" t="s">
        <v>1587</v>
      </c>
    </row>
  </sheetData>
  <pageMargins left="0.7" right="0.7" top="0.75" bottom="0.75" header="0.3" footer="0.3"/>
  <pageSetup paperSize="9" orientation="portrait" horizontalDpi="300" verticalDpi="300"/>
</worksheet>
</file>

<file path=xl/worksheets/sheet6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2-000000000000}">
  <dimension ref="A1:K28"/>
  <sheetViews>
    <sheetView workbookViewId="0"/>
  </sheetViews>
  <sheetFormatPr baseColWidth="10" defaultRowHeight="14.4" x14ac:dyDescent="0.3"/>
  <cols>
    <col min="2" max="2" width="9.6640625" customWidth="1"/>
    <col min="3" max="3" width="73.55468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KCHK-MK-KATH'!A1", "Zurück")</f>
        <v>Zurück</v>
      </c>
    </row>
    <row r="3" spans="1:11" x14ac:dyDescent="0.3">
      <c r="B3" s="7" t="s">
        <v>4491</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508</v>
      </c>
      <c r="C6" s="6" t="s">
        <v>477</v>
      </c>
      <c r="D6" s="6" t="s">
        <v>1621</v>
      </c>
      <c r="E6" s="9" t="s">
        <v>1580</v>
      </c>
      <c r="F6" s="9" t="s">
        <v>1580</v>
      </c>
      <c r="G6" s="9" t="s">
        <v>1580</v>
      </c>
      <c r="H6" s="9" t="s">
        <v>1580</v>
      </c>
      <c r="I6" s="9" t="s">
        <v>1580</v>
      </c>
      <c r="J6" s="9" t="s">
        <v>1580</v>
      </c>
      <c r="K6" s="9" t="s">
        <v>1580</v>
      </c>
    </row>
    <row r="7" spans="1:11" x14ac:dyDescent="0.3">
      <c r="B7" s="6" t="s">
        <v>508</v>
      </c>
      <c r="C7" s="6" t="s">
        <v>477</v>
      </c>
      <c r="D7" s="6" t="s">
        <v>4452</v>
      </c>
      <c r="E7" s="9" t="s">
        <v>1580</v>
      </c>
      <c r="F7" s="9" t="s">
        <v>1580</v>
      </c>
      <c r="G7" s="9" t="s">
        <v>1580</v>
      </c>
      <c r="H7" s="9" t="s">
        <v>1580</v>
      </c>
      <c r="I7" s="9" t="s">
        <v>1580</v>
      </c>
      <c r="J7" s="9" t="s">
        <v>1580</v>
      </c>
      <c r="K7" s="9" t="s">
        <v>1580</v>
      </c>
    </row>
    <row r="8" spans="1:11" x14ac:dyDescent="0.3">
      <c r="B8" s="6" t="s">
        <v>511</v>
      </c>
      <c r="C8" s="6" t="s">
        <v>480</v>
      </c>
      <c r="D8" s="6" t="s">
        <v>1621</v>
      </c>
      <c r="E8" s="9" t="s">
        <v>1580</v>
      </c>
      <c r="F8" s="9" t="s">
        <v>1580</v>
      </c>
      <c r="G8" s="9" t="s">
        <v>1580</v>
      </c>
      <c r="H8" s="9" t="s">
        <v>1580</v>
      </c>
      <c r="I8" s="9" t="s">
        <v>1580</v>
      </c>
      <c r="J8" s="9" t="s">
        <v>1580</v>
      </c>
      <c r="K8" s="9" t="s">
        <v>1580</v>
      </c>
    </row>
    <row r="9" spans="1:11" x14ac:dyDescent="0.3">
      <c r="B9" s="6" t="s">
        <v>511</v>
      </c>
      <c r="C9" s="6" t="s">
        <v>480</v>
      </c>
      <c r="D9" s="6" t="s">
        <v>4452</v>
      </c>
      <c r="E9" s="9" t="s">
        <v>1580</v>
      </c>
      <c r="F9" s="9" t="s">
        <v>1580</v>
      </c>
      <c r="G9" s="9" t="s">
        <v>1580</v>
      </c>
      <c r="H9" s="9" t="s">
        <v>1580</v>
      </c>
      <c r="I9" s="9" t="s">
        <v>1580</v>
      </c>
      <c r="J9" s="9" t="s">
        <v>1580</v>
      </c>
      <c r="K9" s="9" t="s">
        <v>1580</v>
      </c>
    </row>
    <row r="10" spans="1:11" x14ac:dyDescent="0.3">
      <c r="B10" s="6" t="s">
        <v>512</v>
      </c>
      <c r="C10" s="6" t="s">
        <v>445</v>
      </c>
      <c r="D10" s="6" t="s">
        <v>1621</v>
      </c>
      <c r="E10" s="9" t="s">
        <v>1580</v>
      </c>
      <c r="F10" s="9" t="s">
        <v>1580</v>
      </c>
      <c r="G10" s="9" t="s">
        <v>1580</v>
      </c>
      <c r="H10" s="9" t="s">
        <v>1580</v>
      </c>
      <c r="I10" s="9" t="s">
        <v>1580</v>
      </c>
      <c r="J10" s="9" t="s">
        <v>1580</v>
      </c>
      <c r="K10" s="9" t="s">
        <v>1580</v>
      </c>
    </row>
    <row r="11" spans="1:11" x14ac:dyDescent="0.3">
      <c r="B11" s="6" t="s">
        <v>512</v>
      </c>
      <c r="C11" s="6" t="s">
        <v>445</v>
      </c>
      <c r="D11" s="6" t="s">
        <v>4452</v>
      </c>
      <c r="E11" s="9" t="s">
        <v>1580</v>
      </c>
      <c r="F11" s="9" t="s">
        <v>1580</v>
      </c>
      <c r="G11" s="9" t="s">
        <v>1580</v>
      </c>
      <c r="H11" s="9" t="s">
        <v>1580</v>
      </c>
      <c r="I11" s="9" t="s">
        <v>1580</v>
      </c>
      <c r="J11" s="9" t="s">
        <v>1580</v>
      </c>
      <c r="K11" s="9" t="s">
        <v>1580</v>
      </c>
    </row>
    <row r="12" spans="1:11" x14ac:dyDescent="0.3">
      <c r="B12" s="6" t="s">
        <v>513</v>
      </c>
      <c r="C12" s="6" t="s">
        <v>483</v>
      </c>
      <c r="D12" s="6" t="s">
        <v>1621</v>
      </c>
      <c r="E12" s="9" t="s">
        <v>1580</v>
      </c>
      <c r="F12" s="9" t="s">
        <v>1580</v>
      </c>
      <c r="G12" s="9" t="s">
        <v>1580</v>
      </c>
      <c r="H12" s="9" t="s">
        <v>1580</v>
      </c>
      <c r="I12" s="9" t="s">
        <v>1580</v>
      </c>
      <c r="J12" s="9" t="s">
        <v>1580</v>
      </c>
      <c r="K12" s="9" t="s">
        <v>1580</v>
      </c>
    </row>
    <row r="13" spans="1:11" x14ac:dyDescent="0.3">
      <c r="B13" s="6" t="s">
        <v>513</v>
      </c>
      <c r="C13" s="6" t="s">
        <v>483</v>
      </c>
      <c r="D13" s="6" t="s">
        <v>4452</v>
      </c>
      <c r="E13" s="9" t="s">
        <v>1580</v>
      </c>
      <c r="F13" s="9" t="s">
        <v>1580</v>
      </c>
      <c r="G13" s="9" t="s">
        <v>1580</v>
      </c>
      <c r="H13" s="9" t="s">
        <v>1580</v>
      </c>
      <c r="I13" s="9" t="s">
        <v>1580</v>
      </c>
      <c r="J13" s="9" t="s">
        <v>1580</v>
      </c>
      <c r="K13" s="9" t="s">
        <v>1580</v>
      </c>
    </row>
    <row r="14" spans="1:11" x14ac:dyDescent="0.3">
      <c r="B14" s="6" t="s">
        <v>514</v>
      </c>
      <c r="C14" s="6" t="s">
        <v>485</v>
      </c>
      <c r="D14" s="6" t="s">
        <v>1621</v>
      </c>
      <c r="E14" s="9" t="s">
        <v>1580</v>
      </c>
      <c r="F14" s="9" t="s">
        <v>1580</v>
      </c>
      <c r="G14" s="9" t="s">
        <v>1580</v>
      </c>
      <c r="H14" s="9" t="s">
        <v>1580</v>
      </c>
      <c r="I14" s="9" t="s">
        <v>1580</v>
      </c>
      <c r="J14" s="9" t="s">
        <v>1580</v>
      </c>
      <c r="K14" s="9" t="s">
        <v>1587</v>
      </c>
    </row>
    <row r="15" spans="1:11" x14ac:dyDescent="0.3">
      <c r="B15" s="6" t="s">
        <v>514</v>
      </c>
      <c r="C15" s="6" t="s">
        <v>485</v>
      </c>
      <c r="D15" s="6" t="s">
        <v>4452</v>
      </c>
      <c r="E15" s="9" t="s">
        <v>1580</v>
      </c>
      <c r="F15" s="9" t="s">
        <v>1580</v>
      </c>
      <c r="G15" s="9" t="s">
        <v>1580</v>
      </c>
      <c r="H15" s="9" t="s">
        <v>1580</v>
      </c>
      <c r="I15" s="9" t="s">
        <v>1580</v>
      </c>
      <c r="J15" s="9" t="s">
        <v>1580</v>
      </c>
      <c r="K15" s="9" t="s">
        <v>1587</v>
      </c>
    </row>
    <row r="16" spans="1:11" x14ac:dyDescent="0.3">
      <c r="B16" s="6" t="s">
        <v>515</v>
      </c>
      <c r="C16" s="6" t="s">
        <v>487</v>
      </c>
      <c r="D16" s="6" t="s">
        <v>1621</v>
      </c>
      <c r="E16" s="9" t="s">
        <v>1580</v>
      </c>
      <c r="F16" s="9" t="s">
        <v>1580</v>
      </c>
      <c r="G16" s="9" t="s">
        <v>1580</v>
      </c>
      <c r="H16" s="9" t="s">
        <v>1580</v>
      </c>
      <c r="I16" s="9" t="s">
        <v>1580</v>
      </c>
      <c r="J16" s="9" t="s">
        <v>1580</v>
      </c>
      <c r="K16" s="9" t="s">
        <v>1580</v>
      </c>
    </row>
    <row r="17" spans="2:11" x14ac:dyDescent="0.3">
      <c r="B17" s="6" t="s">
        <v>515</v>
      </c>
      <c r="C17" s="6" t="s">
        <v>487</v>
      </c>
      <c r="D17" s="6" t="s">
        <v>4452</v>
      </c>
      <c r="E17" s="9" t="s">
        <v>1580</v>
      </c>
      <c r="F17" s="9" t="s">
        <v>1580</v>
      </c>
      <c r="G17" s="9" t="s">
        <v>1580</v>
      </c>
      <c r="H17" s="9" t="s">
        <v>1580</v>
      </c>
      <c r="I17" s="9" t="s">
        <v>1580</v>
      </c>
      <c r="J17" s="9" t="s">
        <v>1580</v>
      </c>
      <c r="K17" s="9" t="s">
        <v>1580</v>
      </c>
    </row>
    <row r="18" spans="2:11" x14ac:dyDescent="0.3">
      <c r="B18" s="6" t="s">
        <v>516</v>
      </c>
      <c r="C18" s="6" t="s">
        <v>501</v>
      </c>
      <c r="D18" s="6" t="s">
        <v>1621</v>
      </c>
      <c r="E18" s="9" t="s">
        <v>1580</v>
      </c>
      <c r="F18" s="9" t="s">
        <v>1580</v>
      </c>
      <c r="G18" s="9" t="s">
        <v>1580</v>
      </c>
      <c r="H18" s="9" t="s">
        <v>1580</v>
      </c>
      <c r="I18" s="9" t="s">
        <v>1580</v>
      </c>
      <c r="J18" s="9" t="s">
        <v>1580</v>
      </c>
      <c r="K18" s="9" t="s">
        <v>1580</v>
      </c>
    </row>
    <row r="19" spans="2:11" x14ac:dyDescent="0.3">
      <c r="B19" s="6" t="s">
        <v>516</v>
      </c>
      <c r="C19" s="6" t="s">
        <v>501</v>
      </c>
      <c r="D19" s="6" t="s">
        <v>4452</v>
      </c>
      <c r="E19" s="9" t="s">
        <v>1580</v>
      </c>
      <c r="F19" s="9" t="s">
        <v>1580</v>
      </c>
      <c r="G19" s="9" t="s">
        <v>1580</v>
      </c>
      <c r="H19" s="9" t="s">
        <v>1580</v>
      </c>
      <c r="I19" s="9" t="s">
        <v>1580</v>
      </c>
      <c r="J19" s="9" t="s">
        <v>1580</v>
      </c>
      <c r="K19" s="9" t="s">
        <v>1580</v>
      </c>
    </row>
    <row r="20" spans="2:11" x14ac:dyDescent="0.3">
      <c r="B20" s="6" t="s">
        <v>517</v>
      </c>
      <c r="C20" s="6" t="s">
        <v>503</v>
      </c>
      <c r="D20" s="6" t="s">
        <v>1621</v>
      </c>
      <c r="E20" s="9" t="s">
        <v>1580</v>
      </c>
      <c r="F20" s="9" t="s">
        <v>1580</v>
      </c>
      <c r="G20" s="9" t="s">
        <v>1580</v>
      </c>
      <c r="H20" s="9" t="s">
        <v>1580</v>
      </c>
      <c r="I20" s="9" t="s">
        <v>1580</v>
      </c>
      <c r="J20" s="9" t="s">
        <v>1580</v>
      </c>
      <c r="K20" s="9" t="s">
        <v>1587</v>
      </c>
    </row>
    <row r="21" spans="2:11" x14ac:dyDescent="0.3">
      <c r="B21" s="6" t="s">
        <v>517</v>
      </c>
      <c r="C21" s="6" t="s">
        <v>503</v>
      </c>
      <c r="D21" s="6" t="s">
        <v>4452</v>
      </c>
      <c r="E21" s="9" t="s">
        <v>1580</v>
      </c>
      <c r="F21" s="9" t="s">
        <v>1580</v>
      </c>
      <c r="G21" s="9" t="s">
        <v>1580</v>
      </c>
      <c r="H21" s="9" t="s">
        <v>1580</v>
      </c>
      <c r="I21" s="9" t="s">
        <v>1580</v>
      </c>
      <c r="J21" s="9" t="s">
        <v>1580</v>
      </c>
      <c r="K21" s="9" t="s">
        <v>1587</v>
      </c>
    </row>
    <row r="22" spans="2:11" x14ac:dyDescent="0.3">
      <c r="B22" s="6" t="s">
        <v>518</v>
      </c>
      <c r="C22" s="6" t="s">
        <v>419</v>
      </c>
      <c r="D22" s="6" t="s">
        <v>1621</v>
      </c>
      <c r="E22" s="9" t="s">
        <v>1580</v>
      </c>
      <c r="F22" s="9" t="s">
        <v>1580</v>
      </c>
      <c r="G22" s="9" t="s">
        <v>1580</v>
      </c>
      <c r="H22" s="9" t="s">
        <v>1580</v>
      </c>
      <c r="I22" s="9" t="s">
        <v>1580</v>
      </c>
      <c r="J22" s="9" t="s">
        <v>1580</v>
      </c>
      <c r="K22" s="9" t="s">
        <v>1580</v>
      </c>
    </row>
    <row r="23" spans="2:11" x14ac:dyDescent="0.3">
      <c r="B23" s="6" t="s">
        <v>518</v>
      </c>
      <c r="C23" s="6" t="s">
        <v>419</v>
      </c>
      <c r="D23" s="6" t="s">
        <v>4452</v>
      </c>
      <c r="E23" s="9" t="s">
        <v>1580</v>
      </c>
      <c r="F23" s="9" t="s">
        <v>1580</v>
      </c>
      <c r="G23" s="9" t="s">
        <v>1580</v>
      </c>
      <c r="H23" s="9" t="s">
        <v>1580</v>
      </c>
      <c r="I23" s="9" t="s">
        <v>1580</v>
      </c>
      <c r="J23" s="9" t="s">
        <v>1580</v>
      </c>
      <c r="K23" s="9" t="s">
        <v>1580</v>
      </c>
    </row>
    <row r="24" spans="2:11" x14ac:dyDescent="0.3">
      <c r="B24" s="6" t="s">
        <v>519</v>
      </c>
      <c r="C24" s="6" t="s">
        <v>450</v>
      </c>
      <c r="D24" s="6" t="s">
        <v>1621</v>
      </c>
      <c r="E24" s="9" t="s">
        <v>1580</v>
      </c>
      <c r="F24" s="9" t="s">
        <v>1580</v>
      </c>
      <c r="G24" s="9" t="s">
        <v>1580</v>
      </c>
      <c r="H24" s="9" t="s">
        <v>1580</v>
      </c>
      <c r="I24" s="9" t="s">
        <v>1580</v>
      </c>
      <c r="J24" s="9" t="s">
        <v>1580</v>
      </c>
      <c r="K24" s="9" t="s">
        <v>1580</v>
      </c>
    </row>
    <row r="25" spans="2:11" x14ac:dyDescent="0.3">
      <c r="B25" s="6" t="s">
        <v>519</v>
      </c>
      <c r="C25" s="6" t="s">
        <v>450</v>
      </c>
      <c r="D25" s="6" t="s">
        <v>4452</v>
      </c>
      <c r="E25" s="9" t="s">
        <v>1580</v>
      </c>
      <c r="F25" s="9" t="s">
        <v>1580</v>
      </c>
      <c r="G25" s="9" t="s">
        <v>1580</v>
      </c>
      <c r="H25" s="9" t="s">
        <v>1580</v>
      </c>
      <c r="I25" s="9" t="s">
        <v>1580</v>
      </c>
      <c r="J25" s="9" t="s">
        <v>1580</v>
      </c>
      <c r="K25" s="9" t="s">
        <v>1580</v>
      </c>
    </row>
    <row r="26" spans="2:11" x14ac:dyDescent="0.3">
      <c r="B26" s="6" t="s">
        <v>520</v>
      </c>
      <c r="C26" s="6" t="s">
        <v>452</v>
      </c>
      <c r="D26" s="6" t="s">
        <v>1621</v>
      </c>
      <c r="E26" s="9" t="s">
        <v>1580</v>
      </c>
      <c r="F26" s="9" t="s">
        <v>1580</v>
      </c>
      <c r="G26" s="9" t="s">
        <v>1580</v>
      </c>
      <c r="H26" s="9" t="s">
        <v>1580</v>
      </c>
      <c r="I26" s="9" t="s">
        <v>1580</v>
      </c>
      <c r="J26" s="9" t="s">
        <v>1580</v>
      </c>
      <c r="K26" s="9" t="s">
        <v>1580</v>
      </c>
    </row>
    <row r="27" spans="2:11" x14ac:dyDescent="0.3">
      <c r="B27" s="6" t="s">
        <v>520</v>
      </c>
      <c r="C27" s="6" t="s">
        <v>452</v>
      </c>
      <c r="D27" s="6" t="s">
        <v>4452</v>
      </c>
      <c r="E27" s="9" t="s">
        <v>1580</v>
      </c>
      <c r="F27" s="9" t="s">
        <v>1580</v>
      </c>
      <c r="G27" s="9" t="s">
        <v>1580</v>
      </c>
      <c r="H27" s="9" t="s">
        <v>1580</v>
      </c>
      <c r="I27" s="9" t="s">
        <v>1580</v>
      </c>
      <c r="J27" s="9" t="s">
        <v>1580</v>
      </c>
      <c r="K27" s="9" t="s">
        <v>1580</v>
      </c>
    </row>
    <row r="28" spans="2:11" x14ac:dyDescent="0.3">
      <c r="B28"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6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2-000000000000}">
  <dimension ref="A1:K9"/>
  <sheetViews>
    <sheetView workbookViewId="0"/>
  </sheetViews>
  <sheetFormatPr baseColWidth="10" defaultRowHeight="14.4" x14ac:dyDescent="0.3"/>
  <cols>
    <col min="2" max="2" width="9.6640625" customWidth="1"/>
    <col min="3" max="3" width="41"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KCHK-MK-KATH'!A1", "Zurück")</f>
        <v>Zurück</v>
      </c>
    </row>
    <row r="3" spans="1:11" x14ac:dyDescent="0.3">
      <c r="B3" s="7" t="s">
        <v>4460</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40</v>
      </c>
      <c r="C6" s="23"/>
      <c r="D6" s="23"/>
      <c r="E6" s="29"/>
      <c r="F6" s="29"/>
      <c r="G6" s="29"/>
      <c r="H6" s="29"/>
      <c r="I6" s="29"/>
      <c r="J6" s="29"/>
      <c r="K6" s="29"/>
    </row>
    <row r="7" spans="1:11" x14ac:dyDescent="0.3">
      <c r="B7" s="6" t="s">
        <v>105</v>
      </c>
      <c r="C7" s="6" t="s">
        <v>42</v>
      </c>
      <c r="D7" s="6" t="s">
        <v>1621</v>
      </c>
      <c r="E7" s="9" t="s">
        <v>1580</v>
      </c>
      <c r="F7" s="9" t="s">
        <v>1580</v>
      </c>
      <c r="G7" s="9" t="s">
        <v>1580</v>
      </c>
      <c r="H7" s="9" t="s">
        <v>1580</v>
      </c>
      <c r="I7" s="9" t="s">
        <v>1580</v>
      </c>
      <c r="J7" s="9" t="s">
        <v>1580</v>
      </c>
      <c r="K7" s="9" t="s">
        <v>1580</v>
      </c>
    </row>
    <row r="8" spans="1:11" x14ac:dyDescent="0.3">
      <c r="B8" s="6" t="s">
        <v>105</v>
      </c>
      <c r="C8" s="6" t="s">
        <v>42</v>
      </c>
      <c r="D8" s="6" t="s">
        <v>4452</v>
      </c>
      <c r="E8" s="9" t="s">
        <v>1580</v>
      </c>
      <c r="F8" s="9" t="s">
        <v>1580</v>
      </c>
      <c r="G8" s="9" t="s">
        <v>1580</v>
      </c>
      <c r="H8" s="9" t="s">
        <v>1580</v>
      </c>
      <c r="I8" s="9" t="s">
        <v>1580</v>
      </c>
      <c r="J8" s="9" t="s">
        <v>1580</v>
      </c>
      <c r="K8" s="9" t="s">
        <v>1580</v>
      </c>
    </row>
    <row r="9" spans="1:11" x14ac:dyDescent="0.3">
      <c r="B9" s="17" t="s">
        <v>968</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8"/>
  <sheetViews>
    <sheetView workbookViewId="0"/>
  </sheetViews>
  <sheetFormatPr baseColWidth="10" defaultRowHeight="14.4" x14ac:dyDescent="0.3"/>
  <cols>
    <col min="2" max="2" width="9.6640625" customWidth="1"/>
    <col min="3" max="3" width="50.44140625" customWidth="1"/>
    <col min="4" max="4" width="17" customWidth="1"/>
    <col min="5" max="5" width="39.6640625" customWidth="1"/>
    <col min="6" max="6" width="45.6640625" customWidth="1"/>
    <col min="7" max="7" width="39.6640625" customWidth="1"/>
    <col min="8" max="8" width="45.6640625" customWidth="1"/>
  </cols>
  <sheetData>
    <row r="1" spans="1:8" x14ac:dyDescent="0.3">
      <c r="A1" s="2" t="str">
        <f>HYPERLINK("#'Auswahl Auswertungsmodul'!A1", "Zurück zum Start")</f>
        <v>Zurück zum Start</v>
      </c>
    </row>
    <row r="2" spans="1:8" x14ac:dyDescent="0.3">
      <c r="A2" s="2" t="str">
        <f>HYPERLINK("#'Auswahl WI-HI-A'!A1", "Zurück")</f>
        <v>Zurück</v>
      </c>
    </row>
    <row r="3" spans="1:8" x14ac:dyDescent="0.3">
      <c r="B3" s="7" t="s">
        <v>3359</v>
      </c>
    </row>
    <row r="4" spans="1:8" x14ac:dyDescent="0.3">
      <c r="B4" s="25" t="s">
        <v>35</v>
      </c>
      <c r="C4" s="25" t="s">
        <v>394</v>
      </c>
      <c r="D4" s="25" t="s">
        <v>1619</v>
      </c>
      <c r="E4" s="21" t="s">
        <v>3287</v>
      </c>
      <c r="F4" s="21" t="s">
        <v>3287</v>
      </c>
      <c r="G4" s="21" t="s">
        <v>3288</v>
      </c>
      <c r="H4" s="21" t="s">
        <v>3288</v>
      </c>
    </row>
    <row r="5" spans="1:8" x14ac:dyDescent="0.3">
      <c r="B5" s="22"/>
      <c r="C5" s="22"/>
      <c r="D5" s="22"/>
      <c r="E5" s="8" t="s">
        <v>3289</v>
      </c>
      <c r="F5" s="8" t="s">
        <v>3290</v>
      </c>
      <c r="G5" s="8" t="s">
        <v>3289</v>
      </c>
      <c r="H5" s="8" t="s">
        <v>3290</v>
      </c>
    </row>
    <row r="6" spans="1:8" ht="25.2" x14ac:dyDescent="0.3">
      <c r="B6" s="6" t="s">
        <v>670</v>
      </c>
      <c r="C6" s="6" t="s">
        <v>671</v>
      </c>
      <c r="D6" s="6" t="s">
        <v>1621</v>
      </c>
      <c r="E6" s="9" t="s">
        <v>3353</v>
      </c>
      <c r="F6" s="9" t="s">
        <v>3354</v>
      </c>
      <c r="G6" s="9" t="s">
        <v>3355</v>
      </c>
      <c r="H6" s="9" t="s">
        <v>3356</v>
      </c>
    </row>
    <row r="7" spans="1:8" ht="25.2" x14ac:dyDescent="0.3">
      <c r="B7" s="6" t="s">
        <v>670</v>
      </c>
      <c r="C7" s="6" t="s">
        <v>671</v>
      </c>
      <c r="D7" s="6" t="s">
        <v>1626</v>
      </c>
      <c r="E7" s="9" t="s">
        <v>156</v>
      </c>
      <c r="F7" s="9" t="s">
        <v>95</v>
      </c>
      <c r="G7" s="9" t="s">
        <v>156</v>
      </c>
      <c r="H7" s="9" t="s">
        <v>95</v>
      </c>
    </row>
    <row r="8" spans="1:8" ht="25.2" x14ac:dyDescent="0.3">
      <c r="B8" s="6" t="s">
        <v>670</v>
      </c>
      <c r="C8" s="6" t="s">
        <v>671</v>
      </c>
      <c r="D8" s="6" t="s">
        <v>1631</v>
      </c>
      <c r="E8" s="9" t="s">
        <v>3357</v>
      </c>
      <c r="F8" s="9" t="s">
        <v>3104</v>
      </c>
      <c r="G8" s="9" t="s">
        <v>3358</v>
      </c>
      <c r="H8" s="9" t="s">
        <v>837</v>
      </c>
    </row>
  </sheetData>
  <mergeCells count="5">
    <mergeCell ref="B4:B5"/>
    <mergeCell ref="C4:C5"/>
    <mergeCell ref="D4:D5"/>
    <mergeCell ref="E4:F4"/>
    <mergeCell ref="G4:H4"/>
  </mergeCells>
  <pageMargins left="0.7" right="0.7" top="0.75" bottom="0.75" header="0.3" footer="0.3"/>
  <pageSetup paperSize="9" orientation="portrait" horizontalDpi="300" verticalDpi="300"/>
</worksheet>
</file>

<file path=xl/worksheets/sheet6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KCHK-MK-KATH'!A1", "Zurück")</f>
        <v>Zurück</v>
      </c>
    </row>
  </sheetData>
  <pageMargins left="0.7" right="0.7" top="0.75" bottom="0.75" header="0.3" footer="0.3"/>
  <pageSetup paperSize="9" orientation="portrait" horizontalDpi="300" verticalDpi="300"/>
</worksheet>
</file>

<file path=xl/worksheets/sheet6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2-000000000000}">
  <dimension ref="A1:C39"/>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HYPERLINK("#'KCHK-MK-CHIR - K3_1_QI'!A1", "Qualitätsindikatoren: Übersicht über Auffälligkeiten und Qualitätssicherungsmaßnahmen gem. § 17 DeQS-RL")</f>
        <v>Qualitätsindikatoren: Übersicht über Auffälligkeiten und Qualitätssicherungsmaßnahmen gem. § 17 DeQS-RL</v>
      </c>
      <c r="C6" s="2" t="str">
        <f>HYPERLINK("#'KCHK-MK-CHIR - K3_1_QI'!A1", "K3_1_QI")</f>
        <v>K3_1_QI</v>
      </c>
    </row>
    <row r="7" spans="1:3" x14ac:dyDescent="0.3">
      <c r="B7" s="2" t="str">
        <f>HYPERLINK("#'KCHK-MK-CHIR - K3_1_AK'!A1", "Auffälligkeitskriterien: Übersicht über Auffälligkeiten und Qualitätssicherungsmaßnahmen gem. § 17 DeQS-RL")</f>
        <v>Auffälligkeitskriterien: Übersicht über Auffälligkeiten und Qualitätssicherungsmaßnahmen gem. § 17 DeQS-RL</v>
      </c>
      <c r="C7" s="2" t="str">
        <f>HYPERLINK("#'KCHK-MK-CHIR - K3_1_AK'!A1", "K3_1_AK")</f>
        <v>K3_1_AK</v>
      </c>
    </row>
    <row r="8" spans="1:3" x14ac:dyDescent="0.3">
      <c r="B8" s="2" t="str">
        <f>HYPERLINK("#'KCHK-MK-CHIR - K3_2_QI'!A1", "Qualitätsindikatoren: Auffälligkeiten und Bewertungen nach Abschluss des Stellungnahmeverfahrens (AJ 2024)")</f>
        <v>Qualitätsindikatoren: Auffälligkeiten und Bewertungen nach Abschluss des Stellungnahmeverfahrens (AJ 2024)</v>
      </c>
      <c r="C8" s="2" t="str">
        <f>HYPERLINK("#'KCHK-MK-CHIR - K3_2_QI'!A1", "K3_2_QI")</f>
        <v>K3_2_QI</v>
      </c>
    </row>
    <row r="9" spans="1:3" x14ac:dyDescent="0.3">
      <c r="B9" s="2" t="str">
        <f>HYPERLINK("#'KCHK-MK-CHIR - K3_2_AK'!A1", "Auffälligkeitskriterien: Auffälligkeiten und Bewertungen nach Abschluss des Stellungnahmeverfahrens (AJ 2024)")</f>
        <v>Auffälligkeitskriterien: Auffälligkeiten und Bewertungen nach Abschluss des Stellungnahmeverfahrens (AJ 2024)</v>
      </c>
      <c r="C9" s="2" t="str">
        <f>HYPERLINK("#'KCHK-MK-CHIR - K3_2_AK'!A1", "K3_2_AK")</f>
        <v>K3_2_AK</v>
      </c>
    </row>
    <row r="10" spans="1:3" x14ac:dyDescent="0.3">
      <c r="B10" s="2" t="str">
        <f>HYPERLINK("#'KCHK-MK-CHIR - K3_3_QI'!A1", "Qualitätsindikatoren: Wiederholte Auffälligkeiten (AJ 2024 und Vorjahre)")</f>
        <v>Qualitätsindikatoren: Wiederholte Auffälligkeiten (AJ 2024 und Vorjahre)</v>
      </c>
      <c r="C10" s="2" t="str">
        <f>HYPERLINK("#'KCHK-MK-CHIR - K3_3_QI'!A1", "K3_3_QI")</f>
        <v>K3_3_QI</v>
      </c>
    </row>
    <row r="11" spans="1:3" x14ac:dyDescent="0.3">
      <c r="B11" s="2" t="str">
        <f>HYPERLINK("#'KCHK-MK-CHIR - K3_3_AK'!A1", "Auffälligkeitskriterien: Wiederholte Auffälligkeiten (AJ 2024 und Vorjahre)")</f>
        <v>Auffälligkeitskriterien: Wiederholte Auffälligkeiten (AJ 2024 und Vorjahre)</v>
      </c>
      <c r="C11" s="2" t="str">
        <f>HYPERLINK("#'KCHK-MK-CHIR - K3_3_AK'!A1", "K3_3_AK")</f>
        <v>K3_3_AK</v>
      </c>
    </row>
    <row r="12" spans="1:3" x14ac:dyDescent="0.3">
      <c r="B12" s="2" t="str">
        <f>HYPERLINK("#'KCHK-MK-CHIR - K3_4_QI'!A1", "Qualitätsindikatoren: Mehrfache Auffälligkeiten bei Leistungserbringern (AJ 2024)")</f>
        <v>Qualitätsindikatoren: Mehrfache Auffälligkeiten bei Leistungserbringern (AJ 2024)</v>
      </c>
      <c r="C12" s="2" t="str">
        <f>HYPERLINK("#'KCHK-MK-CHIR - K3_4_QI'!A1", "K3_4_QI")</f>
        <v>K3_4_QI</v>
      </c>
    </row>
    <row r="13" spans="1:3" x14ac:dyDescent="0.3">
      <c r="B13" s="2" t="str">
        <f>HYPERLINK("#'KCHK-MK-CHIR - K3_4_AK'!A1", "Auffälligkeitskriterien: Mehrfache Auffälligkeiten bei Leistungserbringern (AJ 2024)")</f>
        <v>Auffälligkeitskriterien: Mehrfache Auffälligkeiten bei Leistungserbringern (AJ 2024)</v>
      </c>
      <c r="C13" s="2" t="str">
        <f>HYPERLINK("#'KCHK-MK-CHIR - K3_4_AK'!A1", "K3_4_AK")</f>
        <v>K3_4_AK</v>
      </c>
    </row>
    <row r="14" spans="1:3" x14ac:dyDescent="0.3">
      <c r="B14" s="2" t="str">
        <f>HYPERLINK("#'KCHK-MK-CHIR - K3_5_QI'!A1", "Auffälligkeiten und Stellungnahmeverfahren nach Fallzahl pro Qualitätsindikator (AJ 2024)")</f>
        <v>Auffälligkeiten und Stellungnahmeverfahren nach Fallzahl pro Qualitätsindikator (AJ 2024)</v>
      </c>
      <c r="C14" s="2" t="str">
        <f>HYPERLINK("#'KCHK-MK-CHIR - K3_5_QI'!A1", "K3_5_QI")</f>
        <v>K3_5_QI</v>
      </c>
    </row>
    <row r="15" spans="1:3" x14ac:dyDescent="0.3">
      <c r="B15" s="2" t="str">
        <f>HYPERLINK("#'KCHK-MK-CHIR - A_1_QI'!A1", "Qualitätsindikatoren: Art der Auffälligkeit (AJ 2024)")</f>
        <v>Qualitätsindikatoren: Art der Auffälligkeit (AJ 2024)</v>
      </c>
      <c r="C15" s="2" t="str">
        <f>HYPERLINK("#'KCHK-MK-CHIR - A_1_QI'!A1", "A_1_QI")</f>
        <v>A_1_QI</v>
      </c>
    </row>
    <row r="16" spans="1:3" x14ac:dyDescent="0.3">
      <c r="B16" s="2" t="str">
        <f>HYPERLINK("#'KCHK-MK-CHIR - A_1_AK'!A1", "Auffälligkeitskriterien: Art der Auffälligkeit (AJ 2024)")</f>
        <v>Auffälligkeitskriterien: Art der Auffälligkeit (AJ 2024)</v>
      </c>
      <c r="C16" s="2" t="str">
        <f>HYPERLINK("#'KCHK-MK-CHIR - A_1_AK'!A1", "A_1_AK")</f>
        <v>A_1_AK</v>
      </c>
    </row>
    <row r="17" spans="2:3" x14ac:dyDescent="0.3">
      <c r="B17" s="2" t="str">
        <f>HYPERLINK("#'KCHK-MK-CHIR - A_2_QI_a'!A1", "Qualitätsindikatoren: Stellungnahmeverfahren (AJ 2024)")</f>
        <v>Qualitätsindikatoren: Stellungnahmeverfahren (AJ 2024)</v>
      </c>
      <c r="C17" s="2" t="str">
        <f>HYPERLINK("#'KCHK-MK-CHIR - A_2_QI_a'!A1", "A_2_QI_a")</f>
        <v>A_2_QI_a</v>
      </c>
    </row>
    <row r="18" spans="2:3" x14ac:dyDescent="0.3">
      <c r="B18" s="2" t="str">
        <f>HYPERLINK("#'KCHK-MK-CHIR - A_2_AK_a'!A1", "Auffälligkeitskriterien: Stellungnahmeverfahren (AJ 2024)")</f>
        <v>Auffälligkeitskriterien: Stellungnahmeverfahren (AJ 2024)</v>
      </c>
      <c r="C18" s="2" t="str">
        <f>HYPERLINK("#'KCHK-MK-CHIR - A_2_AK_a'!A1", "A_2_AK_a")</f>
        <v>A_2_AK_a</v>
      </c>
    </row>
    <row r="19" spans="2:3" x14ac:dyDescent="0.3">
      <c r="B19" s="2" t="str">
        <f>HYPERLINK("#'KCHK-MK-CHIR - A_2_QI_b'!A1", "Qualitätsindikatoren: Freitextkommentare zur Nicht-Einleitung von Stellungnahmeverfahren (AJ 2024)")</f>
        <v>Qualitätsindikatoren: Freitextkommentare zur Nicht-Einleitung von Stellungnahmeverfahren (AJ 2024)</v>
      </c>
      <c r="C19" s="2" t="str">
        <f>HYPERLINK("#'KCHK-MK-CHIR - A_2_QI_b'!A1", "A_2_QI_b")</f>
        <v>A_2_QI_b</v>
      </c>
    </row>
    <row r="20" spans="2:3" x14ac:dyDescent="0.3">
      <c r="B20" s="2" t="str">
        <f>HYPERLINK("#'KCHK-MK-CHIR - A_2_AK_b'!A1", "Auffälligkeitskriterien: Freitextkommentare zur Nicht-Einleitung von Stellungnahmeverfahren (AJ 2024)")</f>
        <v>Auffälligkeitskriterien: Freitextkommentare zur Nicht-Einleitung von Stellungnahmeverfahren (AJ 2024)</v>
      </c>
      <c r="C20" s="2" t="str">
        <f>HYPERLINK("#'KCHK-MK-CHIR - A_2_AK_b'!A1", "A_2_AK_b")</f>
        <v>A_2_AK_b</v>
      </c>
    </row>
    <row r="21" spans="2:3" x14ac:dyDescent="0.3">
      <c r="B21" s="2" t="str">
        <f>HYPERLINK("#'KCHK-MK-CHIR - A_3_AK_a'!A1", "Auffälligkeitskriterien: Bewertung der qualitativ auffälligen Ergebnisse (AJ 2024)")</f>
        <v>Auffälligkeitskriterien: Bewertung der qualitativ auffälligen Ergebnisse (AJ 2024)</v>
      </c>
      <c r="C21" s="2" t="str">
        <f>HYPERLINK("#'KCHK-MK-CHIR - A_3_AK_a'!A1", "A_3_AK_a")</f>
        <v>A_3_AK_a</v>
      </c>
    </row>
    <row r="22" spans="2:3" x14ac:dyDescent="0.3">
      <c r="B22" s="2" t="str">
        <f>HYPERLINK("#'KCHK-MK-CHIR - A_3_AK_b'!A1", "Auffälligkeitskriterien: Freitextkommentare zur Bewertung der qualitativ auffälligen Ergebnisse (AJ 2024)")</f>
        <v>Auffälligkeitskriterien: Freitextkommentare zur Bewertung der qualitativ auffälligen Ergebnisse (AJ 2024)</v>
      </c>
      <c r="C22" s="2" t="str">
        <f>HYPERLINK("#'KCHK-MK-CHIR - A_3_AK_b'!A1", "A_3_AK_b")</f>
        <v>A_3_AK_b</v>
      </c>
    </row>
    <row r="23" spans="2:3" x14ac:dyDescent="0.3">
      <c r="B23" s="2" t="str">
        <f>HYPERLINK("#'KCHK-MK-CHIR - A_4_QI_a'!A1", "Qualitätsindikatoren: Bewertung der qualitativ auffälligen Ergebnisse (AJ 2024)")</f>
        <v>Qualitätsindikatoren: Bewertung der qualitativ auffälligen Ergebnisse (AJ 2024)</v>
      </c>
      <c r="C23" s="2" t="str">
        <f>HYPERLINK("#'KCHK-MK-CHIR - A_4_QI_a'!A1", "A_4_QI_a")</f>
        <v>A_4_QI_a</v>
      </c>
    </row>
    <row r="24" spans="2:3" x14ac:dyDescent="0.3">
      <c r="B24" s="2" t="str">
        <f>HYPERLINK("#'KCHK-MK-CHIR - A_4_QI_b'!A1", "Qualitätsindikatoren: Freitextkommentare zur Bewertung der qualitativ auffälligen Ergebnisse (AJ 2024)")</f>
        <v>Qualitätsindikatoren: Freitextkommentare zur Bewertung der qualitativ auffälligen Ergebnisse (AJ 2024)</v>
      </c>
      <c r="C24" s="2" t="str">
        <f>HYPERLINK("#'KCHK-MK-CHIR - A_4_QI_b'!A1", "A_4_QI_b")</f>
        <v>A_4_QI_b</v>
      </c>
    </row>
    <row r="25" spans="2:3" x14ac:dyDescent="0.3">
      <c r="B25" s="2" t="str">
        <f>HYPERLINK("#'KCHK-MK-CHIR - A_5_AK_a'!A1", "Auffälligkeitskriterien: Bewertung der qualitativ unauffälligen Ergebnisse (AJ 2024)")</f>
        <v>Auffälligkeitskriterien: Bewertung der qualitativ unauffälligen Ergebnisse (AJ 2024)</v>
      </c>
      <c r="C25" s="2" t="str">
        <f>HYPERLINK("#'KCHK-MK-CHIR - A_5_AK_a'!A1", "A_5_AK_a")</f>
        <v>A_5_AK_a</v>
      </c>
    </row>
    <row r="26" spans="2:3" x14ac:dyDescent="0.3">
      <c r="B26" s="2" t="str">
        <f>HYPERLINK("#'KCHK-MK-CHIR - A_5_AK_b'!A1", "Auffälligkeitskriterien: Freitextkommentare zur Bewertung der qualitativ unauffälligen Ergebnisse (AJ 2024)")</f>
        <v>Auffälligkeitskriterien: Freitextkommentare zur Bewertung der qualitativ unauffälligen Ergebnisse (AJ 2024)</v>
      </c>
      <c r="C26" s="2" t="str">
        <f>HYPERLINK("#'KCHK-MK-CHIR - A_5_AK_b'!A1", "A_5_AK_b")</f>
        <v>A_5_AK_b</v>
      </c>
    </row>
    <row r="27" spans="2:3" x14ac:dyDescent="0.3">
      <c r="B27" s="2" t="str">
        <f>HYPERLINK("#'KCHK-MK-CHIR - A_6_QI_a'!A1", "Qualitätsindikatoren: Bewertung der qualitativ unauffälligen Ergebnisse (AJ 2024)")</f>
        <v>Qualitätsindikatoren: Bewertung der qualitativ unauffälligen Ergebnisse (AJ 2024)</v>
      </c>
      <c r="C27" s="2" t="str">
        <f>HYPERLINK("#'KCHK-MK-CHIR - A_6_QI_a'!A1", "A_6_QI_a")</f>
        <v>A_6_QI_a</v>
      </c>
    </row>
    <row r="28" spans="2:3" x14ac:dyDescent="0.3">
      <c r="B28" s="2" t="str">
        <f>HYPERLINK("#'KCHK-MK-CHIR - A_6_QI_b'!A1", "Qualitätsindikatoren: Freitextkommentare zur Bewertung der qualitativ unauffälligen Ergebnisse (AJ 2024)")</f>
        <v>Qualitätsindikatoren: Freitextkommentare zur Bewertung der qualitativ unauffälligen Ergebnisse (AJ 2024)</v>
      </c>
      <c r="C28" s="2" t="str">
        <f>HYPERLINK("#'KCHK-MK-CHIR - A_6_QI_b'!A1", "A_6_QI_b")</f>
        <v>A_6_QI_b</v>
      </c>
    </row>
    <row r="29" spans="2:3" x14ac:dyDescent="0.3">
      <c r="B29" s="2" t="str">
        <f>HYPERLINK("#'KCHK-MK-CHIR - A_7_AK_a'!A1", "Auffälligkeitskriterien: Bewertung der  Ergebnisse als Sonstiges (AJ 2024)")</f>
        <v>Auffälligkeitskriterien: Bewertung der  Ergebnisse als Sonstiges (AJ 2024)</v>
      </c>
      <c r="C29" s="2" t="str">
        <f>HYPERLINK("#'KCHK-MK-CHIR - A_7_AK_a'!A1", "A_7_AK_a")</f>
        <v>A_7_AK_a</v>
      </c>
    </row>
    <row r="30" spans="2:3" x14ac:dyDescent="0.3">
      <c r="B30" s="2" t="str">
        <f>HYPERLINK("#'KCHK-MK-CHIR - A_7_AK_b'!A1", "Auffälligkeitskriterien: Freitextkommentare zur Bewertung der Ergebnisse als Sonstiges (AJ 2024)")</f>
        <v>Auffälligkeitskriterien: Freitextkommentare zur Bewertung der Ergebnisse als Sonstiges (AJ 2024)</v>
      </c>
      <c r="C30" s="2" t="str">
        <f>HYPERLINK("#'KCHK-MK-CHIR - A_7_AK_b'!A1", "A_7_AK_b")</f>
        <v>A_7_AK_b</v>
      </c>
    </row>
    <row r="31" spans="2:3" x14ac:dyDescent="0.3">
      <c r="B31" s="2" t="str">
        <f>HYPERLINK("#'KCHK-MK-CHIR - A_8_QI_a'!A1", "Qualitätsindikatoren: Bewertung der Ergebnisse als Dokumentationsfehler oder Sonstiges (AJ 2024)")</f>
        <v>Qualitätsindikatoren: Bewertung der Ergebnisse als Dokumentationsfehler oder Sonstiges (AJ 2024)</v>
      </c>
      <c r="C31" s="2" t="str">
        <f>HYPERLINK("#'KCHK-MK-CHIR - A_8_QI_a'!A1", "A_8_QI_a")</f>
        <v>A_8_QI_a</v>
      </c>
    </row>
    <row r="32" spans="2:3" x14ac:dyDescent="0.3">
      <c r="B32" s="2" t="str">
        <f>HYPERLINK("#'KCHK-MK-CHIR - A_8_QI_b'!A1", "Qualitätsindikatoren: Freitextkommentare zur Bewertung der Ergebnisse als Dokumentationsfehler oder Sonstiges (AJ 2024)")</f>
        <v>Qualitätsindikatoren: Freitextkommentare zur Bewertung der Ergebnisse als Dokumentationsfehler oder Sonstiges (AJ 2024)</v>
      </c>
      <c r="C32" s="2" t="str">
        <f>HYPERLINK("#'KCHK-MK-CHIR - A_8_QI_b'!A1", "A_8_QI_b")</f>
        <v>A_8_QI_b</v>
      </c>
    </row>
    <row r="33" spans="2:3" x14ac:dyDescent="0.3">
      <c r="B33" s="2" t="str">
        <f>HYPERLINK("#'KCHK-MK-CHIR - A_9_QI'!A1", "Qualitätsindikatoren: Initiierung Maßnahmenstufe 1 und 2 (AJ 2024)")</f>
        <v>Qualitätsindikatoren: Initiierung Maßnahmenstufe 1 und 2 (AJ 2024)</v>
      </c>
      <c r="C33" s="2" t="str">
        <f>HYPERLINK("#'KCHK-MK-CHIR - A_9_QI'!A1", "A_9_QI")</f>
        <v>A_9_QI</v>
      </c>
    </row>
    <row r="34" spans="2:3" x14ac:dyDescent="0.3">
      <c r="B34" s="2" t="str">
        <f>HYPERLINK("#'KCHK-MK-CHIR - A_9_AK'!A1", "Auffälligkeitskriterien: Initiierung Maßnahmenstufe 1 und 2 (AJ 2024)")</f>
        <v>Auffälligkeitskriterien: Initiierung Maßnahmenstufe 1 und 2 (AJ 2024)</v>
      </c>
      <c r="C34" s="2" t="str">
        <f>HYPERLINK("#'KCHK-MK-CHIR - A_9_AK'!A1", "A_9_AK")</f>
        <v>A_9_AK</v>
      </c>
    </row>
    <row r="35" spans="2:3" x14ac:dyDescent="0.3">
      <c r="B35" s="2" t="str">
        <f>HYPERLINK("#'KCHK-MK-CHIR - A_11_QI_AK'!A1", "Qualitätsindikatoren und Auffälligkeitskriterien: Best Practice (AJ 2024)")</f>
        <v>Qualitätsindikatoren und Auffälligkeitskriterien: Best Practice (AJ 2024)</v>
      </c>
      <c r="C35" s="2" t="str">
        <f>HYPERLINK("#'KCHK-MK-CHIR - A_11_QI_AK'!A1", "A_11_QI_AK")</f>
        <v>A_11_QI_AK</v>
      </c>
    </row>
    <row r="36" spans="2:3" x14ac:dyDescent="0.3">
      <c r="B36" s="2" t="str">
        <f>HYPERLINK("#'KCHK-MK-CHIR - A_12_QI'!A1", "Darstellung des Verlaufs der Bewertung (AJ 2024)")</f>
        <v>Darstellung des Verlaufs der Bewertung (AJ 2024)</v>
      </c>
      <c r="C36" s="2" t="str">
        <f>HYPERLINK("#'KCHK-MK-CHIR - A_12_QI'!A1", "A_12_QI")</f>
        <v>A_12_QI</v>
      </c>
    </row>
    <row r="37" spans="2:3" x14ac:dyDescent="0.3">
      <c r="B37" s="2" t="str">
        <f>HYPERLINK("#'KCHK-MK-CHIR - A_13_QI'!A1", "Qualitätsindikatoren: Art der Maßnahme in Maßnahmenstufe 1 (AJ 2023 und 2024)")</f>
        <v>Qualitätsindikatoren: Art der Maßnahme in Maßnahmenstufe 1 (AJ 2023 und 2024)</v>
      </c>
      <c r="C37" s="2" t="str">
        <f>HYPERLINK("#'KCHK-MK-CHIR - A_13_QI'!A1", "A_13_QI")</f>
        <v>A_13_QI</v>
      </c>
    </row>
    <row r="38" spans="2:3" x14ac:dyDescent="0.3">
      <c r="B38" s="2" t="str">
        <f>HYPERLINK("#'KCHK-MK-CHIR - A_13_AK'!A1", "Auffälligkeitskriterien: Art der Maßnahme in Maßnahmenstufe 1 (AJ 2023 und 2024)")</f>
        <v>Auffälligkeitskriterien: Art der Maßnahme in Maßnahmenstufe 1 (AJ 2023 und 2024)</v>
      </c>
      <c r="C38" s="2" t="str">
        <f>HYPERLINK("#'KCHK-MK-CHIR - A_13_AK'!A1", "A_13_AK")</f>
        <v>A_13_AK</v>
      </c>
    </row>
    <row r="39" spans="2:3" x14ac:dyDescent="0.3">
      <c r="B39" s="2" t="str">
        <f>HYPERLINK("#'KCHK-MK-CHIR - A_14_QI_AK'!A1", "Qualitätsindikatoren und Auffälligkeitskriterien: Freitextkommentare zu Maßnahmenstufe 2 (AJ 2024)")</f>
        <v>Qualitätsindikatoren und Auffälligkeitskriterien: Freitextkommentare zu Maßnahmenstufe 2 (AJ 2024)</v>
      </c>
      <c r="C39" s="2" t="str">
        <f>HYPERLINK("#'KCHK-MK-CHIR - A_14_QI_AK'!A1", "A_14_QI_AK")</f>
        <v>A_14_QI_AK</v>
      </c>
    </row>
  </sheetData>
  <pageMargins left="0.7" right="0.7" top="0.75" bottom="0.75" header="0.3" footer="0.3"/>
  <pageSetup paperSize="9" orientation="portrait" horizontalDpi="300" verticalDpi="300"/>
</worksheet>
</file>

<file path=xl/worksheets/sheet6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2-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KCHK-MK-CHIR'!A1", "Zurück")</f>
        <v>Zurück</v>
      </c>
    </row>
    <row r="3" spans="1:6" x14ac:dyDescent="0.3">
      <c r="B3" s="7" t="s">
        <v>4975</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4962</v>
      </c>
      <c r="D6" s="9" t="s">
        <v>3429</v>
      </c>
      <c r="E6" s="9" t="s">
        <v>4963</v>
      </c>
      <c r="F6" s="9" t="s">
        <v>3429</v>
      </c>
    </row>
    <row r="7" spans="1:6" x14ac:dyDescent="0.3">
      <c r="B7" s="10" t="s">
        <v>4873</v>
      </c>
      <c r="C7" s="9" t="s">
        <v>4964</v>
      </c>
      <c r="D7" s="9" t="s">
        <v>4530</v>
      </c>
      <c r="E7" s="9" t="s">
        <v>4963</v>
      </c>
      <c r="F7" s="9" t="s">
        <v>4530</v>
      </c>
    </row>
    <row r="8" spans="1:6" x14ac:dyDescent="0.3">
      <c r="B8" s="10" t="s">
        <v>4532</v>
      </c>
      <c r="C8" s="9" t="s">
        <v>2031</v>
      </c>
      <c r="D8" s="9" t="s">
        <v>4965</v>
      </c>
      <c r="E8" s="9" t="s">
        <v>3514</v>
      </c>
      <c r="F8" s="9" t="s">
        <v>4966</v>
      </c>
    </row>
    <row r="9" spans="1:6" x14ac:dyDescent="0.3">
      <c r="B9" s="9" t="s">
        <v>4535</v>
      </c>
      <c r="C9" s="9" t="s">
        <v>1580</v>
      </c>
      <c r="D9" s="9" t="s">
        <v>4536</v>
      </c>
      <c r="E9" s="9" t="s">
        <v>1580</v>
      </c>
      <c r="F9" s="9" t="s">
        <v>4536</v>
      </c>
    </row>
    <row r="10" spans="1:6" x14ac:dyDescent="0.3">
      <c r="B10" s="10" t="s">
        <v>4537</v>
      </c>
      <c r="C10" s="9" t="s">
        <v>2031</v>
      </c>
      <c r="D10" s="9" t="s">
        <v>4530</v>
      </c>
      <c r="E10" s="9" t="s">
        <v>3514</v>
      </c>
      <c r="F10" s="9" t="s">
        <v>4530</v>
      </c>
    </row>
    <row r="11" spans="1:6" x14ac:dyDescent="0.3">
      <c r="B11" s="9" t="s">
        <v>4879</v>
      </c>
      <c r="C11" s="9" t="s">
        <v>2031</v>
      </c>
      <c r="D11" s="9" t="s">
        <v>4530</v>
      </c>
      <c r="E11" s="9" t="s">
        <v>3514</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1580</v>
      </c>
      <c r="D15" s="9" t="s">
        <v>4536</v>
      </c>
      <c r="E15" s="9" t="s">
        <v>1664</v>
      </c>
      <c r="F15" s="9" t="s">
        <v>4967</v>
      </c>
    </row>
    <row r="16" spans="1:6" x14ac:dyDescent="0.3">
      <c r="B16" s="6" t="s">
        <v>4543</v>
      </c>
      <c r="C16" s="9" t="s">
        <v>2031</v>
      </c>
      <c r="D16" s="9" t="s">
        <v>4530</v>
      </c>
      <c r="E16" s="9" t="s">
        <v>1643</v>
      </c>
      <c r="F16" s="9" t="s">
        <v>4968</v>
      </c>
    </row>
    <row r="17" spans="2:6" x14ac:dyDescent="0.3">
      <c r="B17" s="9" t="s">
        <v>4546</v>
      </c>
      <c r="C17" s="9" t="s">
        <v>2031</v>
      </c>
      <c r="D17" s="9" t="s">
        <v>4530</v>
      </c>
      <c r="E17" s="9" t="s">
        <v>1643</v>
      </c>
      <c r="F17" s="9" t="s">
        <v>4530</v>
      </c>
    </row>
    <row r="18" spans="2:6" x14ac:dyDescent="0.3">
      <c r="B18" s="9" t="s">
        <v>4547</v>
      </c>
      <c r="C18" s="9" t="s">
        <v>1580</v>
      </c>
      <c r="D18" s="9" t="s">
        <v>4536</v>
      </c>
      <c r="E18" s="9" t="s">
        <v>1580</v>
      </c>
      <c r="F18" s="9" t="s">
        <v>4536</v>
      </c>
    </row>
    <row r="19" spans="2:6" x14ac:dyDescent="0.3">
      <c r="B19" s="9" t="s">
        <v>4548</v>
      </c>
      <c r="C19" s="9" t="s">
        <v>1587</v>
      </c>
      <c r="D19" s="9" t="s">
        <v>4969</v>
      </c>
      <c r="E19" s="9" t="s">
        <v>1580</v>
      </c>
      <c r="F19" s="9" t="s">
        <v>4536</v>
      </c>
    </row>
    <row r="20" spans="2:6" x14ac:dyDescent="0.3">
      <c r="B20" s="6" t="s">
        <v>4549</v>
      </c>
      <c r="C20" s="9" t="s">
        <v>1587</v>
      </c>
      <c r="D20" s="9" t="s">
        <v>4969</v>
      </c>
      <c r="E20" s="9" t="s">
        <v>1683</v>
      </c>
      <c r="F20" s="9" t="s">
        <v>4970</v>
      </c>
    </row>
    <row r="21" spans="2:6" x14ac:dyDescent="0.3">
      <c r="B21" s="23" t="s">
        <v>4550</v>
      </c>
      <c r="C21" s="24" t="s">
        <v>4523</v>
      </c>
      <c r="D21" s="24" t="s">
        <v>4523</v>
      </c>
      <c r="E21" s="24" t="s">
        <v>4523</v>
      </c>
      <c r="F21" s="24" t="s">
        <v>4523</v>
      </c>
    </row>
    <row r="22" spans="2:6" x14ac:dyDescent="0.3">
      <c r="B22" s="6" t="s">
        <v>4551</v>
      </c>
      <c r="C22" s="9" t="s">
        <v>1945</v>
      </c>
      <c r="D22" s="9" t="s">
        <v>4971</v>
      </c>
      <c r="E22" s="9" t="s">
        <v>1614</v>
      </c>
      <c r="F22" s="9" t="s">
        <v>4972</v>
      </c>
    </row>
    <row r="23" spans="2:6" x14ac:dyDescent="0.3">
      <c r="B23" s="6" t="s">
        <v>4553</v>
      </c>
      <c r="C23" s="9" t="s">
        <v>1986</v>
      </c>
      <c r="D23" s="9" t="s">
        <v>4973</v>
      </c>
      <c r="E23" s="9" t="s">
        <v>1871</v>
      </c>
      <c r="F23" s="9" t="s">
        <v>4737</v>
      </c>
    </row>
    <row r="24" spans="2:6" x14ac:dyDescent="0.3">
      <c r="B24" s="6" t="s">
        <v>4898</v>
      </c>
      <c r="C24" s="9" t="s">
        <v>1584</v>
      </c>
      <c r="D24" s="9" t="s">
        <v>4974</v>
      </c>
      <c r="E24" s="9" t="s">
        <v>1580</v>
      </c>
      <c r="F24" s="9" t="s">
        <v>4536</v>
      </c>
    </row>
    <row r="25" spans="2:6" x14ac:dyDescent="0.3">
      <c r="B25" s="6" t="s">
        <v>4556</v>
      </c>
      <c r="C25" s="9" t="s">
        <v>1580</v>
      </c>
      <c r="D25" s="9" t="s">
        <v>4536</v>
      </c>
      <c r="E25" s="9" t="s">
        <v>1580</v>
      </c>
      <c r="F25" s="9" t="s">
        <v>4536</v>
      </c>
    </row>
    <row r="26" spans="2:6" x14ac:dyDescent="0.3">
      <c r="B26" s="23" t="s">
        <v>4558</v>
      </c>
      <c r="C26" s="24" t="s">
        <v>4523</v>
      </c>
      <c r="D26" s="24" t="s">
        <v>4523</v>
      </c>
      <c r="E26" s="24" t="s">
        <v>4523</v>
      </c>
      <c r="F26" s="24" t="s">
        <v>4523</v>
      </c>
    </row>
    <row r="27" spans="2:6" x14ac:dyDescent="0.3">
      <c r="B27" s="6" t="s">
        <v>4444</v>
      </c>
      <c r="C27" s="9" t="s">
        <v>1580</v>
      </c>
      <c r="D27" s="9" t="s">
        <v>4559</v>
      </c>
      <c r="E27" s="9" t="s">
        <v>1580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6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2-000000000000}">
  <dimension ref="A1:F25"/>
  <sheetViews>
    <sheetView workbookViewId="0"/>
  </sheetViews>
  <sheetFormatPr baseColWidth="10" defaultRowHeight="14.4" x14ac:dyDescent="0.3"/>
  <cols>
    <col min="2" max="2" width="116.44140625" customWidth="1"/>
    <col min="3" max="6" width="17.88671875" customWidth="1"/>
  </cols>
  <sheetData>
    <row r="1" spans="1:6" x14ac:dyDescent="0.3">
      <c r="A1" s="2" t="str">
        <f>HYPERLINK("#'Auswahl Auswertungsmodul'!A1", "Zurück zum Start")</f>
        <v>Zurück zum Start</v>
      </c>
    </row>
    <row r="2" spans="1:6" x14ac:dyDescent="0.3">
      <c r="A2" s="2" t="str">
        <f>HYPERLINK("#'Auswahl KCHK-MK-CHIR'!A1", "Zurück")</f>
        <v>Zurück</v>
      </c>
    </row>
    <row r="3" spans="1:6" x14ac:dyDescent="0.3">
      <c r="B3" s="7" t="s">
        <v>4603</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2116</v>
      </c>
      <c r="D6" s="9" t="s">
        <v>4530</v>
      </c>
      <c r="E6" s="9" t="s">
        <v>1658</v>
      </c>
      <c r="F6" s="9" t="s">
        <v>4530</v>
      </c>
    </row>
    <row r="7" spans="1:6" x14ac:dyDescent="0.3">
      <c r="B7" s="10" t="s">
        <v>4532</v>
      </c>
      <c r="C7" s="9" t="s">
        <v>1871</v>
      </c>
      <c r="D7" s="9" t="s">
        <v>4597</v>
      </c>
      <c r="E7" s="9" t="s">
        <v>1597</v>
      </c>
      <c r="F7" s="9" t="s">
        <v>4598</v>
      </c>
    </row>
    <row r="8" spans="1:6" x14ac:dyDescent="0.3">
      <c r="B8" s="9" t="s">
        <v>4535</v>
      </c>
      <c r="C8" s="9" t="s">
        <v>1580</v>
      </c>
      <c r="D8" s="9" t="s">
        <v>4536</v>
      </c>
      <c r="E8" s="9" t="s">
        <v>1580</v>
      </c>
      <c r="F8" s="9" t="s">
        <v>4536</v>
      </c>
    </row>
    <row r="9" spans="1:6" x14ac:dyDescent="0.3">
      <c r="B9" s="10" t="s">
        <v>4537</v>
      </c>
      <c r="C9" s="9" t="s">
        <v>1871</v>
      </c>
      <c r="D9" s="9" t="s">
        <v>4530</v>
      </c>
      <c r="E9" s="9" t="s">
        <v>1597</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1580</v>
      </c>
      <c r="D12" s="9" t="s">
        <v>4536</v>
      </c>
      <c r="E12" s="9" t="s">
        <v>1580</v>
      </c>
      <c r="F12" s="9" t="s">
        <v>4536</v>
      </c>
    </row>
    <row r="13" spans="1:6" x14ac:dyDescent="0.3">
      <c r="B13" s="6" t="s">
        <v>4543</v>
      </c>
      <c r="C13" s="9" t="s">
        <v>1871</v>
      </c>
      <c r="D13" s="9" t="s">
        <v>4530</v>
      </c>
      <c r="E13" s="9" t="s">
        <v>1597</v>
      </c>
      <c r="F13" s="9" t="s">
        <v>4530</v>
      </c>
    </row>
    <row r="14" spans="1:6" x14ac:dyDescent="0.3">
      <c r="B14" s="9" t="s">
        <v>4546</v>
      </c>
      <c r="C14" s="9" t="s">
        <v>1871</v>
      </c>
      <c r="D14" s="9" t="s">
        <v>4530</v>
      </c>
      <c r="E14" s="9" t="s">
        <v>1597</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1683</v>
      </c>
      <c r="D19" s="9" t="s">
        <v>4599</v>
      </c>
      <c r="E19" s="9" t="s">
        <v>1579</v>
      </c>
      <c r="F19" s="9" t="s">
        <v>4600</v>
      </c>
    </row>
    <row r="20" spans="2:6" x14ac:dyDescent="0.3">
      <c r="B20" s="6" t="s">
        <v>4553</v>
      </c>
      <c r="C20" s="9" t="s">
        <v>1600</v>
      </c>
      <c r="D20" s="9" t="s">
        <v>4601</v>
      </c>
      <c r="E20" s="9" t="s">
        <v>1589</v>
      </c>
      <c r="F20" s="9" t="s">
        <v>4602</v>
      </c>
    </row>
    <row r="21" spans="2:6" x14ac:dyDescent="0.3">
      <c r="B21" s="6" t="s">
        <v>4556</v>
      </c>
      <c r="C21" s="9" t="s">
        <v>1580</v>
      </c>
      <c r="D21" s="9" t="s">
        <v>4536</v>
      </c>
      <c r="E21" s="9" t="s">
        <v>1580</v>
      </c>
      <c r="F21" s="9" t="s">
        <v>4536</v>
      </c>
    </row>
    <row r="22" spans="2:6" x14ac:dyDescent="0.3">
      <c r="B22" s="23" t="s">
        <v>4558</v>
      </c>
      <c r="C22" s="24" t="s">
        <v>4523</v>
      </c>
      <c r="D22" s="24" t="s">
        <v>4523</v>
      </c>
      <c r="E22" s="24" t="s">
        <v>4523</v>
      </c>
      <c r="F22" s="24" t="s">
        <v>4523</v>
      </c>
    </row>
    <row r="23" spans="2:6" x14ac:dyDescent="0.3">
      <c r="B23" s="6" t="s">
        <v>4444</v>
      </c>
      <c r="C23" s="9" t="s">
        <v>1580</v>
      </c>
      <c r="D23" s="9" t="s">
        <v>4559</v>
      </c>
      <c r="E23" s="9" t="s">
        <v>1580</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6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2-000000000000}">
  <dimension ref="A1:O17"/>
  <sheetViews>
    <sheetView workbookViewId="0"/>
  </sheetViews>
  <sheetFormatPr baseColWidth="10" defaultRowHeight="14.4" x14ac:dyDescent="0.3"/>
  <cols>
    <col min="2" max="2" width="9.6640625" customWidth="1"/>
    <col min="3" max="3" width="85.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KCHK-MK-CHIR'!A1", "Zurück")</f>
        <v>Zurück</v>
      </c>
    </row>
    <row r="3" spans="1:15" x14ac:dyDescent="0.3">
      <c r="B3" s="7" t="s">
        <v>5942</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492</v>
      </c>
      <c r="C7" s="6" t="s">
        <v>477</v>
      </c>
      <c r="D7" s="9" t="s">
        <v>5938</v>
      </c>
      <c r="E7" s="9" t="s">
        <v>1643</v>
      </c>
      <c r="F7" s="9" t="s">
        <v>494</v>
      </c>
      <c r="G7" s="9" t="s">
        <v>718</v>
      </c>
      <c r="H7" s="9" t="s">
        <v>494</v>
      </c>
      <c r="I7" s="9" t="s">
        <v>718</v>
      </c>
      <c r="J7" s="9" t="s">
        <v>494</v>
      </c>
      <c r="K7" s="9" t="s">
        <v>718</v>
      </c>
      <c r="L7" s="9" t="s">
        <v>494</v>
      </c>
      <c r="M7" s="9" t="s">
        <v>718</v>
      </c>
      <c r="N7" s="9" t="s">
        <v>494</v>
      </c>
      <c r="O7" s="9" t="s">
        <v>718</v>
      </c>
    </row>
    <row r="8" spans="1:15" ht="25.2" x14ac:dyDescent="0.3">
      <c r="B8" s="12" t="s">
        <v>495</v>
      </c>
      <c r="C8" s="12" t="s">
        <v>480</v>
      </c>
      <c r="D8" s="13" t="s">
        <v>5939</v>
      </c>
      <c r="E8" s="13" t="s">
        <v>1580</v>
      </c>
      <c r="F8" s="13" t="s">
        <v>68</v>
      </c>
      <c r="G8" s="13" t="s">
        <v>718</v>
      </c>
      <c r="H8" s="13" t="s">
        <v>1020</v>
      </c>
      <c r="I8" s="13" t="s">
        <v>1994</v>
      </c>
      <c r="J8" s="13" t="s">
        <v>1021</v>
      </c>
      <c r="K8" s="13" t="s">
        <v>2576</v>
      </c>
      <c r="L8" s="13" t="s">
        <v>68</v>
      </c>
      <c r="M8" s="13" t="s">
        <v>718</v>
      </c>
      <c r="N8" s="13" t="s">
        <v>68</v>
      </c>
      <c r="O8" s="13" t="s">
        <v>718</v>
      </c>
    </row>
    <row r="9" spans="1:15" ht="25.2" x14ac:dyDescent="0.3">
      <c r="B9" s="6" t="s">
        <v>496</v>
      </c>
      <c r="C9" s="6" t="s">
        <v>445</v>
      </c>
      <c r="D9" s="9" t="s">
        <v>5939</v>
      </c>
      <c r="E9" s="9" t="s">
        <v>1580</v>
      </c>
      <c r="F9" s="9" t="s">
        <v>68</v>
      </c>
      <c r="G9" s="9" t="s">
        <v>718</v>
      </c>
      <c r="H9" s="9" t="s">
        <v>1020</v>
      </c>
      <c r="I9" s="9" t="s">
        <v>1994</v>
      </c>
      <c r="J9" s="9" t="s">
        <v>1021</v>
      </c>
      <c r="K9" s="9" t="s">
        <v>2576</v>
      </c>
      <c r="L9" s="9" t="s">
        <v>68</v>
      </c>
      <c r="M9" s="9" t="s">
        <v>718</v>
      </c>
      <c r="N9" s="9" t="s">
        <v>68</v>
      </c>
      <c r="O9" s="9" t="s">
        <v>718</v>
      </c>
    </row>
    <row r="10" spans="1:15" ht="25.2" x14ac:dyDescent="0.3">
      <c r="B10" s="12" t="s">
        <v>497</v>
      </c>
      <c r="C10" s="12" t="s">
        <v>483</v>
      </c>
      <c r="D10" s="13" t="s">
        <v>5925</v>
      </c>
      <c r="E10" s="13" t="s">
        <v>1582</v>
      </c>
      <c r="F10" s="13" t="s">
        <v>68</v>
      </c>
      <c r="G10" s="13" t="s">
        <v>392</v>
      </c>
      <c r="H10" s="13" t="s">
        <v>68</v>
      </c>
      <c r="I10" s="13" t="s">
        <v>392</v>
      </c>
      <c r="J10" s="13" t="s">
        <v>68</v>
      </c>
      <c r="K10" s="13" t="s">
        <v>392</v>
      </c>
      <c r="L10" s="13" t="s">
        <v>68</v>
      </c>
      <c r="M10" s="13" t="s">
        <v>392</v>
      </c>
      <c r="N10" s="13" t="s">
        <v>68</v>
      </c>
      <c r="O10" s="13" t="s">
        <v>392</v>
      </c>
    </row>
    <row r="11" spans="1:15" ht="25.2" x14ac:dyDescent="0.3">
      <c r="B11" s="6" t="s">
        <v>498</v>
      </c>
      <c r="C11" s="6" t="s">
        <v>485</v>
      </c>
      <c r="D11" s="9" t="s">
        <v>2572</v>
      </c>
      <c r="E11" s="9" t="s">
        <v>1580</v>
      </c>
      <c r="F11" s="9" t="s">
        <v>48</v>
      </c>
      <c r="G11" s="9" t="s">
        <v>392</v>
      </c>
      <c r="H11" s="9" t="s">
        <v>966</v>
      </c>
      <c r="I11" s="9" t="s">
        <v>1985</v>
      </c>
      <c r="J11" s="9" t="s">
        <v>965</v>
      </c>
      <c r="K11" s="9" t="s">
        <v>5924</v>
      </c>
      <c r="L11" s="9" t="s">
        <v>48</v>
      </c>
      <c r="M11" s="9" t="s">
        <v>392</v>
      </c>
      <c r="N11" s="9" t="s">
        <v>48</v>
      </c>
      <c r="O11" s="9" t="s">
        <v>392</v>
      </c>
    </row>
    <row r="12" spans="1:15" ht="25.2" x14ac:dyDescent="0.3">
      <c r="B12" s="12" t="s">
        <v>499</v>
      </c>
      <c r="C12" s="12" t="s">
        <v>487</v>
      </c>
      <c r="D12" s="13" t="s">
        <v>5925</v>
      </c>
      <c r="E12" s="13" t="s">
        <v>1582</v>
      </c>
      <c r="F12" s="13" t="s">
        <v>68</v>
      </c>
      <c r="G12" s="13" t="s">
        <v>392</v>
      </c>
      <c r="H12" s="13" t="s">
        <v>68</v>
      </c>
      <c r="I12" s="13" t="s">
        <v>392</v>
      </c>
      <c r="J12" s="13" t="s">
        <v>68</v>
      </c>
      <c r="K12" s="13" t="s">
        <v>392</v>
      </c>
      <c r="L12" s="13" t="s">
        <v>68</v>
      </c>
      <c r="M12" s="13" t="s">
        <v>392</v>
      </c>
      <c r="N12" s="13" t="s">
        <v>68</v>
      </c>
      <c r="O12" s="13" t="s">
        <v>392</v>
      </c>
    </row>
    <row r="13" spans="1:15" ht="25.2" x14ac:dyDescent="0.3">
      <c r="B13" s="6" t="s">
        <v>500</v>
      </c>
      <c r="C13" s="6" t="s">
        <v>501</v>
      </c>
      <c r="D13" s="9" t="s">
        <v>5939</v>
      </c>
      <c r="E13" s="9" t="s">
        <v>1580</v>
      </c>
      <c r="F13" s="9" t="s">
        <v>68</v>
      </c>
      <c r="G13" s="9" t="s">
        <v>718</v>
      </c>
      <c r="H13" s="9" t="s">
        <v>1021</v>
      </c>
      <c r="I13" s="9" t="s">
        <v>2576</v>
      </c>
      <c r="J13" s="9" t="s">
        <v>1020</v>
      </c>
      <c r="K13" s="9" t="s">
        <v>1994</v>
      </c>
      <c r="L13" s="9" t="s">
        <v>68</v>
      </c>
      <c r="M13" s="9" t="s">
        <v>718</v>
      </c>
      <c r="N13" s="9" t="s">
        <v>68</v>
      </c>
      <c r="O13" s="9" t="s">
        <v>718</v>
      </c>
    </row>
    <row r="14" spans="1:15" ht="25.2" x14ac:dyDescent="0.3">
      <c r="B14" s="12" t="s">
        <v>502</v>
      </c>
      <c r="C14" s="12" t="s">
        <v>503</v>
      </c>
      <c r="D14" s="13" t="s">
        <v>2572</v>
      </c>
      <c r="E14" s="13" t="s">
        <v>1580</v>
      </c>
      <c r="F14" s="13" t="s">
        <v>48</v>
      </c>
      <c r="G14" s="13" t="s">
        <v>392</v>
      </c>
      <c r="H14" s="13" t="s">
        <v>965</v>
      </c>
      <c r="I14" s="13" t="s">
        <v>5924</v>
      </c>
      <c r="J14" s="13" t="s">
        <v>966</v>
      </c>
      <c r="K14" s="13" t="s">
        <v>1985</v>
      </c>
      <c r="L14" s="13" t="s">
        <v>48</v>
      </c>
      <c r="M14" s="13" t="s">
        <v>392</v>
      </c>
      <c r="N14" s="13" t="s">
        <v>48</v>
      </c>
      <c r="O14" s="13" t="s">
        <v>392</v>
      </c>
    </row>
    <row r="15" spans="1:15" ht="25.2" x14ac:dyDescent="0.3">
      <c r="B15" s="6" t="s">
        <v>504</v>
      </c>
      <c r="C15" s="6" t="s">
        <v>419</v>
      </c>
      <c r="D15" s="9" t="s">
        <v>5940</v>
      </c>
      <c r="E15" s="9" t="s">
        <v>1580</v>
      </c>
      <c r="F15" s="9" t="s">
        <v>1063</v>
      </c>
      <c r="G15" s="9" t="s">
        <v>1994</v>
      </c>
      <c r="H15" s="9" t="s">
        <v>1004</v>
      </c>
      <c r="I15" s="9" t="s">
        <v>5941</v>
      </c>
      <c r="J15" s="9" t="s">
        <v>963</v>
      </c>
      <c r="K15" s="9" t="s">
        <v>1995</v>
      </c>
      <c r="L15" s="9" t="s">
        <v>44</v>
      </c>
      <c r="M15" s="9" t="s">
        <v>718</v>
      </c>
      <c r="N15" s="9" t="s">
        <v>44</v>
      </c>
      <c r="O15" s="9" t="s">
        <v>718</v>
      </c>
    </row>
    <row r="16" spans="1:15" ht="25.2" x14ac:dyDescent="0.3">
      <c r="B16" s="12" t="s">
        <v>505</v>
      </c>
      <c r="C16" s="12" t="s">
        <v>450</v>
      </c>
      <c r="D16" s="13" t="s">
        <v>5936</v>
      </c>
      <c r="E16" s="13" t="s">
        <v>1580</v>
      </c>
      <c r="F16" s="13" t="s">
        <v>1860</v>
      </c>
      <c r="G16" s="13" t="s">
        <v>1995</v>
      </c>
      <c r="H16" s="13" t="s">
        <v>1585</v>
      </c>
      <c r="I16" s="13" t="s">
        <v>2576</v>
      </c>
      <c r="J16" s="13" t="s">
        <v>1013</v>
      </c>
      <c r="K16" s="13" t="s">
        <v>1994</v>
      </c>
      <c r="L16" s="13" t="s">
        <v>77</v>
      </c>
      <c r="M16" s="13" t="s">
        <v>718</v>
      </c>
      <c r="N16" s="13" t="s">
        <v>77</v>
      </c>
      <c r="O16" s="13" t="s">
        <v>718</v>
      </c>
    </row>
    <row r="17" spans="2:15" ht="25.2" x14ac:dyDescent="0.3">
      <c r="B17" s="6" t="s">
        <v>506</v>
      </c>
      <c r="C17" s="6" t="s">
        <v>452</v>
      </c>
      <c r="D17" s="9" t="s">
        <v>2572</v>
      </c>
      <c r="E17" s="9" t="s">
        <v>1579</v>
      </c>
      <c r="F17" s="9" t="s">
        <v>48</v>
      </c>
      <c r="G17" s="9" t="s">
        <v>392</v>
      </c>
      <c r="H17" s="9" t="s">
        <v>48</v>
      </c>
      <c r="I17" s="9" t="s">
        <v>392</v>
      </c>
      <c r="J17" s="9" t="s">
        <v>48</v>
      </c>
      <c r="K17" s="9" t="s">
        <v>392</v>
      </c>
      <c r="L17" s="9" t="s">
        <v>48</v>
      </c>
      <c r="M17" s="9" t="s">
        <v>392</v>
      </c>
      <c r="N17" s="9" t="s">
        <v>48</v>
      </c>
      <c r="O17" s="9" t="s">
        <v>392</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6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2-000000000000}">
  <dimension ref="A1:M8"/>
  <sheetViews>
    <sheetView workbookViewId="0"/>
  </sheetViews>
  <sheetFormatPr baseColWidth="10" defaultRowHeight="14.4" x14ac:dyDescent="0.3"/>
  <cols>
    <col min="2" max="2" width="9.6640625" customWidth="1"/>
    <col min="3" max="3" width="41"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KCHK-MK-CHIR'!A1", "Zurück")</f>
        <v>Zurück</v>
      </c>
    </row>
    <row r="3" spans="1:13" x14ac:dyDescent="0.3">
      <c r="B3" s="7" t="s">
        <v>5473</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40</v>
      </c>
      <c r="C7" s="23"/>
      <c r="D7" s="29"/>
      <c r="E7" s="29"/>
      <c r="F7" s="29"/>
      <c r="G7" s="29"/>
      <c r="H7" s="29"/>
      <c r="I7" s="29"/>
      <c r="J7" s="29"/>
      <c r="K7" s="29"/>
      <c r="L7" s="29"/>
      <c r="M7" s="29"/>
    </row>
    <row r="8" spans="1:13" ht="25.2" x14ac:dyDescent="0.3">
      <c r="B8" s="6" t="s">
        <v>101</v>
      </c>
      <c r="C8" s="6" t="s">
        <v>42</v>
      </c>
      <c r="D8" s="9" t="s">
        <v>5471</v>
      </c>
      <c r="E8" s="9" t="s">
        <v>1580</v>
      </c>
      <c r="F8" s="9" t="s">
        <v>103</v>
      </c>
      <c r="G8" s="9" t="s">
        <v>905</v>
      </c>
      <c r="H8" s="9" t="s">
        <v>2317</v>
      </c>
      <c r="I8" s="9" t="s">
        <v>4088</v>
      </c>
      <c r="J8" s="9" t="s">
        <v>1598</v>
      </c>
      <c r="K8" s="9" t="s">
        <v>5472</v>
      </c>
      <c r="L8" s="9" t="s">
        <v>103</v>
      </c>
      <c r="M8" s="9" t="s">
        <v>905</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6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2-000000000000}">
  <dimension ref="A1:I16"/>
  <sheetViews>
    <sheetView workbookViewId="0"/>
  </sheetViews>
  <sheetFormatPr baseColWidth="10" defaultRowHeight="14.4" x14ac:dyDescent="0.3"/>
  <cols>
    <col min="2" max="2" width="9.6640625" customWidth="1"/>
    <col min="3" max="3" width="85.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KCHK-MK-CHIR'!A1", "Zurück")</f>
        <v>Zurück</v>
      </c>
    </row>
    <row r="3" spans="1:9" x14ac:dyDescent="0.3">
      <c r="B3" s="7" t="s">
        <v>6906</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492</v>
      </c>
      <c r="C6" s="6" t="s">
        <v>477</v>
      </c>
      <c r="D6" s="9" t="s">
        <v>1643</v>
      </c>
      <c r="E6" s="9" t="s">
        <v>1580</v>
      </c>
      <c r="F6" s="9" t="s">
        <v>1580</v>
      </c>
      <c r="G6" s="9" t="s">
        <v>1580</v>
      </c>
      <c r="H6" s="9" t="s">
        <v>1580</v>
      </c>
      <c r="I6" s="9" t="s">
        <v>1580</v>
      </c>
    </row>
    <row r="7" spans="1:9" x14ac:dyDescent="0.3">
      <c r="B7" s="12" t="s">
        <v>495</v>
      </c>
      <c r="C7" s="12" t="s">
        <v>480</v>
      </c>
      <c r="D7" s="13" t="s">
        <v>1582</v>
      </c>
      <c r="E7" s="13" t="s">
        <v>1587</v>
      </c>
      <c r="F7" s="13" t="s">
        <v>1580</v>
      </c>
      <c r="G7" s="13" t="s">
        <v>1683</v>
      </c>
      <c r="H7" s="13" t="s">
        <v>1580</v>
      </c>
      <c r="I7" s="13" t="s">
        <v>1580</v>
      </c>
    </row>
    <row r="8" spans="1:9" x14ac:dyDescent="0.3">
      <c r="B8" s="6" t="s">
        <v>496</v>
      </c>
      <c r="C8" s="6" t="s">
        <v>445</v>
      </c>
      <c r="D8" s="9" t="s">
        <v>1582</v>
      </c>
      <c r="E8" s="9" t="s">
        <v>1580</v>
      </c>
      <c r="F8" s="9" t="s">
        <v>1580</v>
      </c>
      <c r="G8" s="9" t="s">
        <v>1683</v>
      </c>
      <c r="H8" s="9" t="s">
        <v>1580</v>
      </c>
      <c r="I8" s="9" t="s">
        <v>1580</v>
      </c>
    </row>
    <row r="9" spans="1:9" x14ac:dyDescent="0.3">
      <c r="B9" s="12" t="s">
        <v>497</v>
      </c>
      <c r="C9" s="12" t="s">
        <v>483</v>
      </c>
      <c r="D9" s="13" t="s">
        <v>1582</v>
      </c>
      <c r="E9" s="13" t="s">
        <v>1580</v>
      </c>
      <c r="F9" s="13" t="s">
        <v>1580</v>
      </c>
      <c r="G9" s="13" t="s">
        <v>1580</v>
      </c>
      <c r="H9" s="13" t="s">
        <v>1580</v>
      </c>
      <c r="I9" s="13" t="s">
        <v>1580</v>
      </c>
    </row>
    <row r="10" spans="1:9" x14ac:dyDescent="0.3">
      <c r="B10" s="6" t="s">
        <v>498</v>
      </c>
      <c r="C10" s="6" t="s">
        <v>485</v>
      </c>
      <c r="D10" s="9" t="s">
        <v>1579</v>
      </c>
      <c r="E10" s="9" t="s">
        <v>1586</v>
      </c>
      <c r="F10" s="9" t="s">
        <v>1580</v>
      </c>
      <c r="G10" s="9" t="s">
        <v>1587</v>
      </c>
      <c r="H10" s="9" t="s">
        <v>1580</v>
      </c>
      <c r="I10" s="9" t="s">
        <v>1580</v>
      </c>
    </row>
    <row r="11" spans="1:9" x14ac:dyDescent="0.3">
      <c r="B11" s="12" t="s">
        <v>499</v>
      </c>
      <c r="C11" s="12" t="s">
        <v>487</v>
      </c>
      <c r="D11" s="13" t="s">
        <v>1582</v>
      </c>
      <c r="E11" s="13" t="s">
        <v>1587</v>
      </c>
      <c r="F11" s="13" t="s">
        <v>1580</v>
      </c>
      <c r="G11" s="13" t="s">
        <v>1580</v>
      </c>
      <c r="H11" s="13" t="s">
        <v>1580</v>
      </c>
      <c r="I11" s="13" t="s">
        <v>1580</v>
      </c>
    </row>
    <row r="12" spans="1:9" x14ac:dyDescent="0.3">
      <c r="B12" s="6" t="s">
        <v>500</v>
      </c>
      <c r="C12" s="6" t="s">
        <v>501</v>
      </c>
      <c r="D12" s="9" t="s">
        <v>1582</v>
      </c>
      <c r="E12" s="9" t="s">
        <v>1587</v>
      </c>
      <c r="F12" s="9" t="s">
        <v>1580</v>
      </c>
      <c r="G12" s="9" t="s">
        <v>1586</v>
      </c>
      <c r="H12" s="9" t="s">
        <v>1580</v>
      </c>
      <c r="I12" s="9" t="s">
        <v>1580</v>
      </c>
    </row>
    <row r="13" spans="1:9" x14ac:dyDescent="0.3">
      <c r="B13" s="12" t="s">
        <v>502</v>
      </c>
      <c r="C13" s="12" t="s">
        <v>503</v>
      </c>
      <c r="D13" s="13" t="s">
        <v>1579</v>
      </c>
      <c r="E13" s="13" t="s">
        <v>1587</v>
      </c>
      <c r="F13" s="13" t="s">
        <v>1580</v>
      </c>
      <c r="G13" s="13" t="s">
        <v>1683</v>
      </c>
      <c r="H13" s="13" t="s">
        <v>1580</v>
      </c>
      <c r="I13" s="13" t="s">
        <v>1580</v>
      </c>
    </row>
    <row r="14" spans="1:9" x14ac:dyDescent="0.3">
      <c r="B14" s="6" t="s">
        <v>504</v>
      </c>
      <c r="C14" s="6" t="s">
        <v>419</v>
      </c>
      <c r="D14" s="9" t="s">
        <v>1578</v>
      </c>
      <c r="E14" s="9" t="s">
        <v>1586</v>
      </c>
      <c r="F14" s="9" t="s">
        <v>1580</v>
      </c>
      <c r="G14" s="9" t="s">
        <v>1587</v>
      </c>
      <c r="H14" s="9" t="s">
        <v>1580</v>
      </c>
      <c r="I14" s="9" t="s">
        <v>1580</v>
      </c>
    </row>
    <row r="15" spans="1:9" x14ac:dyDescent="0.3">
      <c r="B15" s="12" t="s">
        <v>505</v>
      </c>
      <c r="C15" s="12" t="s">
        <v>450</v>
      </c>
      <c r="D15" s="13" t="s">
        <v>1584</v>
      </c>
      <c r="E15" s="13" t="s">
        <v>1587</v>
      </c>
      <c r="F15" s="13" t="s">
        <v>1580</v>
      </c>
      <c r="G15" s="13" t="s">
        <v>1586</v>
      </c>
      <c r="H15" s="13" t="s">
        <v>1580</v>
      </c>
      <c r="I15" s="13" t="s">
        <v>1580</v>
      </c>
    </row>
    <row r="16" spans="1:9" x14ac:dyDescent="0.3">
      <c r="B16" s="6" t="s">
        <v>506</v>
      </c>
      <c r="C16" s="6" t="s">
        <v>452</v>
      </c>
      <c r="D16" s="9" t="s">
        <v>1579</v>
      </c>
      <c r="E16" s="9" t="s">
        <v>1580</v>
      </c>
      <c r="F16" s="9" t="s">
        <v>1580</v>
      </c>
      <c r="G16" s="9" t="s">
        <v>1580</v>
      </c>
      <c r="H16" s="9" t="s">
        <v>1580</v>
      </c>
      <c r="I16" s="9"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6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2-000000000000}">
  <dimension ref="A1:I7"/>
  <sheetViews>
    <sheetView workbookViewId="0"/>
  </sheetViews>
  <sheetFormatPr baseColWidth="10" defaultRowHeight="14.4" x14ac:dyDescent="0.3"/>
  <cols>
    <col min="2" max="2" width="9.6640625" customWidth="1"/>
    <col min="3" max="3" width="41"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KCHK-MK-CHIR'!A1", "Zurück")</f>
        <v>Zurück</v>
      </c>
    </row>
    <row r="3" spans="1:9" x14ac:dyDescent="0.3">
      <c r="B3" s="7" t="s">
        <v>6875</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40</v>
      </c>
      <c r="C6" s="23"/>
      <c r="D6" s="29"/>
      <c r="E6" s="29"/>
      <c r="F6" s="29"/>
      <c r="G6" s="29"/>
      <c r="H6" s="29"/>
      <c r="I6" s="29"/>
    </row>
    <row r="7" spans="1:9" x14ac:dyDescent="0.3">
      <c r="B7" s="6" t="s">
        <v>101</v>
      </c>
      <c r="C7" s="6" t="s">
        <v>42</v>
      </c>
      <c r="D7" s="9" t="s">
        <v>1597</v>
      </c>
      <c r="E7" s="9" t="s">
        <v>1586</v>
      </c>
      <c r="F7" s="9" t="s">
        <v>1587</v>
      </c>
      <c r="G7" s="9" t="s">
        <v>1589</v>
      </c>
      <c r="H7" s="9" t="s">
        <v>1587</v>
      </c>
      <c r="I7" s="9" t="s">
        <v>1587</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6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2-000000000000}">
  <dimension ref="A1:G6"/>
  <sheetViews>
    <sheetView workbookViewId="0"/>
  </sheetViews>
  <sheetFormatPr baseColWidth="10" defaultRowHeight="14.4" x14ac:dyDescent="0.3"/>
  <cols>
    <col min="2" max="2" width="100.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KCHK-MK-CHIR'!A1", "Zurück")</f>
        <v>Zurück</v>
      </c>
    </row>
    <row r="3" spans="1:7" x14ac:dyDescent="0.3">
      <c r="B3" s="7" t="s">
        <v>6979</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1705</v>
      </c>
      <c r="C6" s="5" t="s">
        <v>1578</v>
      </c>
      <c r="D6" s="5" t="s">
        <v>1589</v>
      </c>
      <c r="E6" s="5" t="s">
        <v>1578</v>
      </c>
      <c r="F6" s="5" t="s">
        <v>1586</v>
      </c>
      <c r="G6" s="5" t="s">
        <v>1587</v>
      </c>
    </row>
  </sheetData>
  <mergeCells count="2">
    <mergeCell ref="B4:D4"/>
    <mergeCell ref="E4:G4"/>
  </mergeCells>
  <pageMargins left="0.7" right="0.7" top="0.75" bottom="0.75" header="0.3" footer="0.3"/>
  <pageSetup paperSize="9" orientation="portrait" horizontalDpi="300" verticalDpi="300"/>
</worksheet>
</file>

<file path=xl/worksheets/sheet6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2-000000000000}">
  <dimension ref="A1:G6"/>
  <sheetViews>
    <sheetView workbookViewId="0"/>
  </sheetViews>
  <sheetFormatPr baseColWidth="10" defaultRowHeight="14.4" x14ac:dyDescent="0.3"/>
  <cols>
    <col min="2" max="2" width="103.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KCHK-MK-CHIR'!A1", "Zurück")</f>
        <v>Zurück</v>
      </c>
    </row>
    <row r="3" spans="1:7" x14ac:dyDescent="0.3">
      <c r="B3" s="7" t="s">
        <v>6947</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1597</v>
      </c>
      <c r="C6" s="5" t="s">
        <v>1580</v>
      </c>
      <c r="D6" s="5" t="s">
        <v>1580</v>
      </c>
      <c r="E6" s="5" t="s">
        <v>1589</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21"/>
  <sheetViews>
    <sheetView workbookViewId="0"/>
  </sheetViews>
  <sheetFormatPr baseColWidth="10" defaultRowHeight="14.4" x14ac:dyDescent="0.3"/>
  <cols>
    <col min="2" max="2" width="84.777343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WI-HI-A'!A1", "Zurück")</f>
        <v>Zurück</v>
      </c>
    </row>
    <row r="3" spans="1:8" x14ac:dyDescent="0.3">
      <c r="B3" s="7" t="s">
        <v>3966</v>
      </c>
    </row>
    <row r="4" spans="1:8" x14ac:dyDescent="0.3">
      <c r="B4" s="4" t="s">
        <v>3417</v>
      </c>
      <c r="C4" s="19" t="s">
        <v>3418</v>
      </c>
      <c r="D4" s="19" t="s">
        <v>3812</v>
      </c>
      <c r="E4" s="19" t="s">
        <v>3420</v>
      </c>
      <c r="F4" s="19" t="s">
        <v>3421</v>
      </c>
      <c r="G4" s="19" t="s">
        <v>3422</v>
      </c>
      <c r="H4" s="19" t="s">
        <v>3423</v>
      </c>
    </row>
    <row r="5" spans="1:8" ht="25.2" x14ac:dyDescent="0.3">
      <c r="B5" s="6" t="s">
        <v>3424</v>
      </c>
      <c r="C5" s="9" t="s">
        <v>3926</v>
      </c>
      <c r="D5" s="9" t="s">
        <v>3927</v>
      </c>
      <c r="E5" s="9" t="s">
        <v>1580</v>
      </c>
      <c r="F5" s="9" t="s">
        <v>98</v>
      </c>
      <c r="G5" s="9" t="s">
        <v>3396</v>
      </c>
      <c r="H5" s="9" t="s">
        <v>3396</v>
      </c>
    </row>
    <row r="6" spans="1:8" ht="25.2" x14ac:dyDescent="0.3">
      <c r="B6" s="12" t="s">
        <v>3427</v>
      </c>
      <c r="C6" s="13" t="s">
        <v>3928</v>
      </c>
      <c r="D6" s="13" t="s">
        <v>3929</v>
      </c>
      <c r="E6" s="13" t="s">
        <v>1589</v>
      </c>
      <c r="F6" s="13" t="s">
        <v>3930</v>
      </c>
      <c r="G6" s="13" t="s">
        <v>2100</v>
      </c>
      <c r="H6" s="13" t="s">
        <v>1326</v>
      </c>
    </row>
    <row r="7" spans="1:8" ht="25.2" x14ac:dyDescent="0.3">
      <c r="B7" s="6" t="s">
        <v>3431</v>
      </c>
      <c r="C7" s="9" t="s">
        <v>3931</v>
      </c>
      <c r="D7" s="9" t="s">
        <v>3932</v>
      </c>
      <c r="E7" s="9" t="s">
        <v>1580</v>
      </c>
      <c r="F7" s="9" t="s">
        <v>3933</v>
      </c>
      <c r="G7" s="9" t="s">
        <v>3934</v>
      </c>
      <c r="H7" s="9" t="s">
        <v>3743</v>
      </c>
    </row>
    <row r="8" spans="1:8" ht="25.2" x14ac:dyDescent="0.3">
      <c r="B8" s="12" t="s">
        <v>3433</v>
      </c>
      <c r="C8" s="13" t="s">
        <v>3935</v>
      </c>
      <c r="D8" s="13" t="s">
        <v>3936</v>
      </c>
      <c r="E8" s="13" t="s">
        <v>1589</v>
      </c>
      <c r="F8" s="13" t="s">
        <v>3937</v>
      </c>
      <c r="G8" s="13" t="s">
        <v>2510</v>
      </c>
      <c r="H8" s="13" t="s">
        <v>1744</v>
      </c>
    </row>
    <row r="9" spans="1:8" ht="25.2" x14ac:dyDescent="0.3">
      <c r="B9" s="6" t="s">
        <v>3435</v>
      </c>
      <c r="C9" s="9" t="s">
        <v>1716</v>
      </c>
      <c r="D9" s="9" t="s">
        <v>295</v>
      </c>
      <c r="E9" s="9" t="s">
        <v>1589</v>
      </c>
      <c r="F9" s="9" t="s">
        <v>3938</v>
      </c>
      <c r="G9" s="9" t="s">
        <v>89</v>
      </c>
      <c r="H9" s="9" t="s">
        <v>44</v>
      </c>
    </row>
    <row r="10" spans="1:8" ht="25.2" x14ac:dyDescent="0.3">
      <c r="B10" s="12" t="s">
        <v>3436</v>
      </c>
      <c r="C10" s="13" t="s">
        <v>3939</v>
      </c>
      <c r="D10" s="13" t="s">
        <v>3940</v>
      </c>
      <c r="E10" s="13" t="s">
        <v>1721</v>
      </c>
      <c r="F10" s="13" t="s">
        <v>1299</v>
      </c>
      <c r="G10" s="13" t="s">
        <v>2534</v>
      </c>
      <c r="H10" s="13" t="s">
        <v>3800</v>
      </c>
    </row>
    <row r="11" spans="1:8" ht="25.2" x14ac:dyDescent="0.3">
      <c r="B11" s="6" t="s">
        <v>3439</v>
      </c>
      <c r="C11" s="9" t="s">
        <v>1999</v>
      </c>
      <c r="D11" s="9" t="s">
        <v>2001</v>
      </c>
      <c r="E11" s="9" t="s">
        <v>1643</v>
      </c>
      <c r="F11" s="9" t="s">
        <v>3746</v>
      </c>
      <c r="G11" s="9" t="s">
        <v>3941</v>
      </c>
      <c r="H11" s="9" t="s">
        <v>1296</v>
      </c>
    </row>
    <row r="12" spans="1:8" ht="25.2" x14ac:dyDescent="0.3">
      <c r="B12" s="12" t="s">
        <v>3440</v>
      </c>
      <c r="C12" s="13" t="s">
        <v>1853</v>
      </c>
      <c r="D12" s="13" t="s">
        <v>1976</v>
      </c>
      <c r="E12" s="13" t="s">
        <v>1580</v>
      </c>
      <c r="F12" s="13" t="s">
        <v>210</v>
      </c>
      <c r="G12" s="13" t="s">
        <v>211</v>
      </c>
      <c r="H12" s="13" t="s">
        <v>211</v>
      </c>
    </row>
    <row r="13" spans="1:8" ht="25.2" x14ac:dyDescent="0.3">
      <c r="B13" s="6" t="s">
        <v>3441</v>
      </c>
      <c r="C13" s="9" t="s">
        <v>3942</v>
      </c>
      <c r="D13" s="9" t="s">
        <v>3943</v>
      </c>
      <c r="E13" s="9" t="s">
        <v>1903</v>
      </c>
      <c r="F13" s="9" t="s">
        <v>3944</v>
      </c>
      <c r="G13" s="9" t="s">
        <v>3945</v>
      </c>
      <c r="H13" s="9" t="s">
        <v>3946</v>
      </c>
    </row>
    <row r="14" spans="1:8" ht="25.2" x14ac:dyDescent="0.3">
      <c r="B14" s="12" t="s">
        <v>3444</v>
      </c>
      <c r="C14" s="13" t="s">
        <v>3947</v>
      </c>
      <c r="D14" s="13" t="s">
        <v>3948</v>
      </c>
      <c r="E14" s="13" t="s">
        <v>1982</v>
      </c>
      <c r="F14" s="13" t="s">
        <v>3949</v>
      </c>
      <c r="G14" s="13" t="s">
        <v>3950</v>
      </c>
      <c r="H14" s="13" t="s">
        <v>2598</v>
      </c>
    </row>
    <row r="15" spans="1:8" ht="25.2" x14ac:dyDescent="0.3">
      <c r="B15" s="6" t="s">
        <v>3447</v>
      </c>
      <c r="C15" s="9" t="s">
        <v>3531</v>
      </c>
      <c r="D15" s="9" t="s">
        <v>3951</v>
      </c>
      <c r="E15" s="9" t="s">
        <v>1580</v>
      </c>
      <c r="F15" s="9" t="s">
        <v>67</v>
      </c>
      <c r="G15" s="9" t="s">
        <v>68</v>
      </c>
      <c r="H15" s="9" t="s">
        <v>68</v>
      </c>
    </row>
    <row r="16" spans="1:8" ht="25.2" x14ac:dyDescent="0.3">
      <c r="B16" s="12" t="s">
        <v>3450</v>
      </c>
      <c r="C16" s="13" t="s">
        <v>3666</v>
      </c>
      <c r="D16" s="13" t="s">
        <v>3952</v>
      </c>
      <c r="E16" s="13" t="s">
        <v>1705</v>
      </c>
      <c r="F16" s="13" t="s">
        <v>3953</v>
      </c>
      <c r="G16" s="13" t="s">
        <v>769</v>
      </c>
      <c r="H16" s="13" t="s">
        <v>44</v>
      </c>
    </row>
    <row r="17" spans="2:8" ht="25.2" x14ac:dyDescent="0.3">
      <c r="B17" s="6" t="s">
        <v>3452</v>
      </c>
      <c r="C17" s="9" t="s">
        <v>3803</v>
      </c>
      <c r="D17" s="9" t="s">
        <v>3863</v>
      </c>
      <c r="E17" s="9" t="s">
        <v>1579</v>
      </c>
      <c r="F17" s="9" t="s">
        <v>3954</v>
      </c>
      <c r="G17" s="9" t="s">
        <v>1046</v>
      </c>
      <c r="H17" s="9" t="s">
        <v>1743</v>
      </c>
    </row>
    <row r="18" spans="2:8" ht="25.2" x14ac:dyDescent="0.3">
      <c r="B18" s="12" t="s">
        <v>3453</v>
      </c>
      <c r="C18" s="13" t="s">
        <v>2066</v>
      </c>
      <c r="D18" s="13" t="s">
        <v>3955</v>
      </c>
      <c r="E18" s="13" t="s">
        <v>1594</v>
      </c>
      <c r="F18" s="13" t="s">
        <v>3900</v>
      </c>
      <c r="G18" s="13" t="s">
        <v>3956</v>
      </c>
      <c r="H18" s="13" t="s">
        <v>1061</v>
      </c>
    </row>
    <row r="19" spans="2:8" ht="25.2" x14ac:dyDescent="0.3">
      <c r="B19" s="6" t="s">
        <v>3455</v>
      </c>
      <c r="C19" s="9" t="s">
        <v>3662</v>
      </c>
      <c r="D19" s="9" t="s">
        <v>3957</v>
      </c>
      <c r="E19" s="9" t="s">
        <v>1580</v>
      </c>
      <c r="F19" s="9" t="s">
        <v>3958</v>
      </c>
      <c r="G19" s="9" t="s">
        <v>68</v>
      </c>
      <c r="H19" s="9" t="s">
        <v>151</v>
      </c>
    </row>
    <row r="20" spans="2:8" ht="25.2" x14ac:dyDescent="0.3">
      <c r="B20" s="12" t="s">
        <v>3457</v>
      </c>
      <c r="C20" s="13" t="s">
        <v>1882</v>
      </c>
      <c r="D20" s="13" t="s">
        <v>1883</v>
      </c>
      <c r="E20" s="13" t="s">
        <v>1696</v>
      </c>
      <c r="F20" s="13" t="s">
        <v>129</v>
      </c>
      <c r="G20" s="13" t="s">
        <v>3959</v>
      </c>
      <c r="H20" s="13" t="s">
        <v>3959</v>
      </c>
    </row>
    <row r="21" spans="2:8" ht="25.2" x14ac:dyDescent="0.3">
      <c r="B21" s="10" t="s">
        <v>3459</v>
      </c>
      <c r="C21" s="11" t="s">
        <v>3960</v>
      </c>
      <c r="D21" s="11" t="s">
        <v>3961</v>
      </c>
      <c r="E21" s="11" t="s">
        <v>3962</v>
      </c>
      <c r="F21" s="11" t="s">
        <v>3963</v>
      </c>
      <c r="G21" s="11" t="s">
        <v>3964</v>
      </c>
      <c r="H21" s="11" t="s">
        <v>3965</v>
      </c>
    </row>
  </sheetData>
  <pageMargins left="0.7" right="0.7" top="0.75" bottom="0.75" header="0.3" footer="0.3"/>
  <pageSetup paperSize="9" orientation="portrait" horizontalDpi="300" verticalDpi="300"/>
</worksheet>
</file>

<file path=xl/worksheets/sheet6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2-000000000000}">
  <dimension ref="A1:E10"/>
  <sheetViews>
    <sheetView workbookViewId="0"/>
  </sheetViews>
  <sheetFormatPr baseColWidth="10" defaultRowHeight="14.4" x14ac:dyDescent="0.3"/>
  <cols>
    <col min="2" max="2" width="93.3320312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KCHK-MK-CHIR'!A1", "Zurück")</f>
        <v>Zurück</v>
      </c>
    </row>
    <row r="3" spans="1:5" x14ac:dyDescent="0.3">
      <c r="B3" s="7" t="s">
        <v>7407</v>
      </c>
    </row>
    <row r="4" spans="1:5" x14ac:dyDescent="0.3">
      <c r="B4" s="4" t="s">
        <v>7014</v>
      </c>
      <c r="C4" s="3" t="s">
        <v>7015</v>
      </c>
      <c r="D4" s="3" t="s">
        <v>7016</v>
      </c>
      <c r="E4" s="3" t="s">
        <v>7017</v>
      </c>
    </row>
    <row r="5" spans="1:5" x14ac:dyDescent="0.3">
      <c r="B5" s="6" t="s">
        <v>7240</v>
      </c>
      <c r="C5" s="5" t="s">
        <v>1594</v>
      </c>
      <c r="D5" s="5" t="s">
        <v>7394</v>
      </c>
      <c r="E5" s="5" t="s">
        <v>7395</v>
      </c>
    </row>
    <row r="6" spans="1:5" x14ac:dyDescent="0.3">
      <c r="B6" s="12" t="s">
        <v>7396</v>
      </c>
      <c r="C6" s="18" t="s">
        <v>1611</v>
      </c>
      <c r="D6" s="18" t="s">
        <v>7397</v>
      </c>
      <c r="E6" s="18" t="s">
        <v>7398</v>
      </c>
    </row>
    <row r="7" spans="1:5" x14ac:dyDescent="0.3">
      <c r="B7" s="6" t="s">
        <v>7399</v>
      </c>
      <c r="C7" s="5" t="s">
        <v>1597</v>
      </c>
      <c r="D7" s="5" t="s">
        <v>7344</v>
      </c>
      <c r="E7" s="5" t="s">
        <v>7347</v>
      </c>
    </row>
    <row r="8" spans="1:5" x14ac:dyDescent="0.3">
      <c r="B8" s="12" t="s">
        <v>7400</v>
      </c>
      <c r="C8" s="18" t="s">
        <v>1691</v>
      </c>
      <c r="D8" s="18" t="s">
        <v>7401</v>
      </c>
      <c r="E8" s="18" t="s">
        <v>7402</v>
      </c>
    </row>
    <row r="9" spans="1:5" x14ac:dyDescent="0.3">
      <c r="B9" s="6" t="s">
        <v>7403</v>
      </c>
      <c r="C9" s="5" t="s">
        <v>1691</v>
      </c>
      <c r="D9" s="5" t="s">
        <v>7404</v>
      </c>
      <c r="E9" s="5" t="s">
        <v>7404</v>
      </c>
    </row>
    <row r="10" spans="1:5" x14ac:dyDescent="0.3">
      <c r="B10" s="12" t="s">
        <v>3459</v>
      </c>
      <c r="C10" s="18" t="s">
        <v>3514</v>
      </c>
      <c r="D10" s="18" t="s">
        <v>7405</v>
      </c>
      <c r="E10" s="18" t="s">
        <v>7406</v>
      </c>
    </row>
  </sheetData>
  <pageMargins left="0.7" right="0.7" top="0.75" bottom="0.75" header="0.3" footer="0.3"/>
  <pageSetup paperSize="9" orientation="portrait" horizontalDpi="300" verticalDpi="300"/>
</worksheet>
</file>

<file path=xl/worksheets/sheet6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2-000000000000}">
  <dimension ref="A1:E17"/>
  <sheetViews>
    <sheetView workbookViewId="0"/>
  </sheetViews>
  <sheetFormatPr baseColWidth="10" defaultRowHeight="14.4" x14ac:dyDescent="0.3"/>
  <cols>
    <col min="2" max="2" width="9.6640625" customWidth="1"/>
    <col min="3" max="3" width="85.664062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KCHK-MK-CHIR'!A1", "Zurück")</f>
        <v>Zurück</v>
      </c>
    </row>
    <row r="3" spans="1:5" x14ac:dyDescent="0.3">
      <c r="B3" s="7" t="s">
        <v>507</v>
      </c>
    </row>
    <row r="4" spans="1:5" x14ac:dyDescent="0.3">
      <c r="B4" s="25" t="s">
        <v>35</v>
      </c>
      <c r="C4" s="25" t="s">
        <v>394</v>
      </c>
      <c r="D4" s="21" t="s">
        <v>37</v>
      </c>
      <c r="E4" s="25" t="s">
        <v>37</v>
      </c>
    </row>
    <row r="5" spans="1:5" x14ac:dyDescent="0.3">
      <c r="B5" s="22"/>
      <c r="C5" s="22"/>
      <c r="D5" s="8" t="s">
        <v>38</v>
      </c>
      <c r="E5" s="8" t="s">
        <v>39</v>
      </c>
    </row>
    <row r="6" spans="1:5" ht="25.2" x14ac:dyDescent="0.3">
      <c r="B6" s="6" t="s">
        <v>492</v>
      </c>
      <c r="C6" s="6" t="s">
        <v>477</v>
      </c>
      <c r="D6" s="9" t="s">
        <v>493</v>
      </c>
      <c r="E6" s="9" t="s">
        <v>494</v>
      </c>
    </row>
    <row r="7" spans="1:5" ht="25.2" x14ac:dyDescent="0.3">
      <c r="B7" s="12" t="s">
        <v>495</v>
      </c>
      <c r="C7" s="12" t="s">
        <v>480</v>
      </c>
      <c r="D7" s="13" t="s">
        <v>67</v>
      </c>
      <c r="E7" s="13" t="s">
        <v>68</v>
      </c>
    </row>
    <row r="8" spans="1:5" ht="25.2" x14ac:dyDescent="0.3">
      <c r="B8" s="6" t="s">
        <v>496</v>
      </c>
      <c r="C8" s="6" t="s">
        <v>445</v>
      </c>
      <c r="D8" s="9" t="s">
        <v>67</v>
      </c>
      <c r="E8" s="9" t="s">
        <v>68</v>
      </c>
    </row>
    <row r="9" spans="1:5" ht="25.2" x14ac:dyDescent="0.3">
      <c r="B9" s="12" t="s">
        <v>497</v>
      </c>
      <c r="C9" s="12" t="s">
        <v>483</v>
      </c>
      <c r="D9" s="13" t="s">
        <v>67</v>
      </c>
      <c r="E9" s="13" t="s">
        <v>68</v>
      </c>
    </row>
    <row r="10" spans="1:5" ht="25.2" x14ac:dyDescent="0.3">
      <c r="B10" s="6" t="s">
        <v>498</v>
      </c>
      <c r="C10" s="6" t="s">
        <v>485</v>
      </c>
      <c r="D10" s="9" t="s">
        <v>47</v>
      </c>
      <c r="E10" s="9" t="s">
        <v>48</v>
      </c>
    </row>
    <row r="11" spans="1:5" ht="25.2" x14ac:dyDescent="0.3">
      <c r="B11" s="12" t="s">
        <v>499</v>
      </c>
      <c r="C11" s="12" t="s">
        <v>487</v>
      </c>
      <c r="D11" s="13" t="s">
        <v>67</v>
      </c>
      <c r="E11" s="13" t="s">
        <v>68</v>
      </c>
    </row>
    <row r="12" spans="1:5" ht="25.2" x14ac:dyDescent="0.3">
      <c r="B12" s="6" t="s">
        <v>500</v>
      </c>
      <c r="C12" s="6" t="s">
        <v>501</v>
      </c>
      <c r="D12" s="9" t="s">
        <v>67</v>
      </c>
      <c r="E12" s="9" t="s">
        <v>68</v>
      </c>
    </row>
    <row r="13" spans="1:5" ht="25.2" x14ac:dyDescent="0.3">
      <c r="B13" s="12" t="s">
        <v>502</v>
      </c>
      <c r="C13" s="12" t="s">
        <v>503</v>
      </c>
      <c r="D13" s="13" t="s">
        <v>47</v>
      </c>
      <c r="E13" s="13" t="s">
        <v>48</v>
      </c>
    </row>
    <row r="14" spans="1:5" ht="25.2" x14ac:dyDescent="0.3">
      <c r="B14" s="6" t="s">
        <v>504</v>
      </c>
      <c r="C14" s="6" t="s">
        <v>419</v>
      </c>
      <c r="D14" s="9" t="s">
        <v>43</v>
      </c>
      <c r="E14" s="9" t="s">
        <v>44</v>
      </c>
    </row>
    <row r="15" spans="1:5" ht="25.2" x14ac:dyDescent="0.3">
      <c r="B15" s="12" t="s">
        <v>505</v>
      </c>
      <c r="C15" s="12" t="s">
        <v>450</v>
      </c>
      <c r="D15" s="13" t="s">
        <v>76</v>
      </c>
      <c r="E15" s="13" t="s">
        <v>77</v>
      </c>
    </row>
    <row r="16" spans="1:5" ht="25.2" x14ac:dyDescent="0.3">
      <c r="B16" s="6" t="s">
        <v>506</v>
      </c>
      <c r="C16" s="6" t="s">
        <v>452</v>
      </c>
      <c r="D16" s="9" t="s">
        <v>47</v>
      </c>
      <c r="E16" s="9" t="s">
        <v>48</v>
      </c>
    </row>
    <row r="17" spans="2:5" ht="25.2" x14ac:dyDescent="0.3">
      <c r="B17" s="14" t="s">
        <v>52</v>
      </c>
      <c r="C17" s="14"/>
      <c r="D17" s="15" t="s">
        <v>253</v>
      </c>
      <c r="E17" s="15" t="s">
        <v>254</v>
      </c>
    </row>
  </sheetData>
  <mergeCells count="3">
    <mergeCell ref="B4:B5"/>
    <mergeCell ref="C4:C5"/>
    <mergeCell ref="D4:E4"/>
  </mergeCells>
  <pageMargins left="0.7" right="0.7" top="0.75" bottom="0.75" header="0.3" footer="0.3"/>
  <pageSetup paperSize="9" orientation="portrait" horizontalDpi="300" verticalDpi="300"/>
</worksheet>
</file>

<file path=xl/worksheets/sheet6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2-000000000000}">
  <dimension ref="A1:E8"/>
  <sheetViews>
    <sheetView workbookViewId="0"/>
  </sheetViews>
  <sheetFormatPr baseColWidth="10" defaultRowHeight="14.4" x14ac:dyDescent="0.3"/>
  <cols>
    <col min="2" max="2" width="9.6640625" customWidth="1"/>
    <col min="3" max="3" width="41"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KCHK-MK-CHIR'!A1", "Zurück")</f>
        <v>Zurück</v>
      </c>
    </row>
    <row r="3" spans="1:5" x14ac:dyDescent="0.3">
      <c r="B3" s="7" t="s">
        <v>104</v>
      </c>
    </row>
    <row r="4" spans="1:5" x14ac:dyDescent="0.3">
      <c r="B4" s="25" t="s">
        <v>35</v>
      </c>
      <c r="C4" s="25" t="s">
        <v>36</v>
      </c>
      <c r="D4" s="21" t="s">
        <v>37</v>
      </c>
      <c r="E4" s="25" t="s">
        <v>37</v>
      </c>
    </row>
    <row r="5" spans="1:5" x14ac:dyDescent="0.3">
      <c r="B5" s="22"/>
      <c r="C5" s="22"/>
      <c r="D5" s="8" t="s">
        <v>38</v>
      </c>
      <c r="E5" s="8" t="s">
        <v>39</v>
      </c>
    </row>
    <row r="6" spans="1:5" x14ac:dyDescent="0.3">
      <c r="B6" s="23" t="s">
        <v>40</v>
      </c>
      <c r="C6" s="23"/>
      <c r="D6" s="29"/>
      <c r="E6" s="29"/>
    </row>
    <row r="7" spans="1:5" ht="25.2" x14ac:dyDescent="0.3">
      <c r="B7" s="6" t="s">
        <v>101</v>
      </c>
      <c r="C7" s="6" t="s">
        <v>42</v>
      </c>
      <c r="D7" s="9" t="s">
        <v>102</v>
      </c>
      <c r="E7" s="9" t="s">
        <v>103</v>
      </c>
    </row>
    <row r="8" spans="1:5" ht="25.2" x14ac:dyDescent="0.3">
      <c r="B8" s="10" t="s">
        <v>52</v>
      </c>
      <c r="C8" s="10"/>
      <c r="D8" s="11" t="s">
        <v>102</v>
      </c>
      <c r="E8" s="11" t="s">
        <v>103</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6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2-000000000000}">
  <dimension ref="A1:G17"/>
  <sheetViews>
    <sheetView workbookViewId="0"/>
  </sheetViews>
  <sheetFormatPr baseColWidth="10" defaultRowHeight="14.4" x14ac:dyDescent="0.3"/>
  <cols>
    <col min="2" max="2" width="9.6640625" customWidth="1"/>
    <col min="3" max="3" width="85.6640625"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KCHK-MK-CHIR'!A1", "Zurück")</f>
        <v>Zurück</v>
      </c>
    </row>
    <row r="3" spans="1:7" x14ac:dyDescent="0.3">
      <c r="B3" s="7" t="s">
        <v>1199</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492</v>
      </c>
      <c r="C6" s="6" t="s">
        <v>477</v>
      </c>
      <c r="D6" s="9" t="s">
        <v>493</v>
      </c>
      <c r="E6" s="9" t="s">
        <v>494</v>
      </c>
      <c r="F6" s="9" t="s">
        <v>494</v>
      </c>
      <c r="G6" s="9" t="s">
        <v>494</v>
      </c>
    </row>
    <row r="7" spans="1:7" ht="25.2" x14ac:dyDescent="0.3">
      <c r="B7" s="12" t="s">
        <v>495</v>
      </c>
      <c r="C7" s="12" t="s">
        <v>480</v>
      </c>
      <c r="D7" s="13" t="s">
        <v>68</v>
      </c>
      <c r="E7" s="13" t="s">
        <v>67</v>
      </c>
      <c r="F7" s="13" t="s">
        <v>68</v>
      </c>
      <c r="G7" s="13" t="s">
        <v>68</v>
      </c>
    </row>
    <row r="8" spans="1:7" ht="25.2" x14ac:dyDescent="0.3">
      <c r="B8" s="6" t="s">
        <v>496</v>
      </c>
      <c r="C8" s="6" t="s">
        <v>445</v>
      </c>
      <c r="D8" s="9" t="s">
        <v>68</v>
      </c>
      <c r="E8" s="9" t="s">
        <v>67</v>
      </c>
      <c r="F8" s="9" t="s">
        <v>68</v>
      </c>
      <c r="G8" s="9" t="s">
        <v>68</v>
      </c>
    </row>
    <row r="9" spans="1:7" ht="25.2" x14ac:dyDescent="0.3">
      <c r="B9" s="12" t="s">
        <v>497</v>
      </c>
      <c r="C9" s="12" t="s">
        <v>483</v>
      </c>
      <c r="D9" s="13" t="s">
        <v>67</v>
      </c>
      <c r="E9" s="13" t="s">
        <v>68</v>
      </c>
      <c r="F9" s="13" t="s">
        <v>68</v>
      </c>
      <c r="G9" s="13" t="s">
        <v>68</v>
      </c>
    </row>
    <row r="10" spans="1:7" ht="25.2" x14ac:dyDescent="0.3">
      <c r="B10" s="6" t="s">
        <v>498</v>
      </c>
      <c r="C10" s="6" t="s">
        <v>485</v>
      </c>
      <c r="D10" s="9" t="s">
        <v>48</v>
      </c>
      <c r="E10" s="9" t="s">
        <v>47</v>
      </c>
      <c r="F10" s="9" t="s">
        <v>48</v>
      </c>
      <c r="G10" s="9" t="s">
        <v>48</v>
      </c>
    </row>
    <row r="11" spans="1:7" ht="25.2" x14ac:dyDescent="0.3">
      <c r="B11" s="12" t="s">
        <v>499</v>
      </c>
      <c r="C11" s="12" t="s">
        <v>487</v>
      </c>
      <c r="D11" s="13" t="s">
        <v>67</v>
      </c>
      <c r="E11" s="13" t="s">
        <v>68</v>
      </c>
      <c r="F11" s="13" t="s">
        <v>68</v>
      </c>
      <c r="G11" s="13" t="s">
        <v>68</v>
      </c>
    </row>
    <row r="12" spans="1:7" ht="25.2" x14ac:dyDescent="0.3">
      <c r="B12" s="6" t="s">
        <v>500</v>
      </c>
      <c r="C12" s="6" t="s">
        <v>501</v>
      </c>
      <c r="D12" s="9" t="s">
        <v>68</v>
      </c>
      <c r="E12" s="9" t="s">
        <v>67</v>
      </c>
      <c r="F12" s="9" t="s">
        <v>68</v>
      </c>
      <c r="G12" s="9" t="s">
        <v>68</v>
      </c>
    </row>
    <row r="13" spans="1:7" ht="25.2" x14ac:dyDescent="0.3">
      <c r="B13" s="12" t="s">
        <v>502</v>
      </c>
      <c r="C13" s="12" t="s">
        <v>503</v>
      </c>
      <c r="D13" s="13" t="s">
        <v>48</v>
      </c>
      <c r="E13" s="13" t="s">
        <v>47</v>
      </c>
      <c r="F13" s="13" t="s">
        <v>48</v>
      </c>
      <c r="G13" s="13" t="s">
        <v>48</v>
      </c>
    </row>
    <row r="14" spans="1:7" ht="25.2" x14ac:dyDescent="0.3">
      <c r="B14" s="6" t="s">
        <v>504</v>
      </c>
      <c r="C14" s="6" t="s">
        <v>419</v>
      </c>
      <c r="D14" s="9" t="s">
        <v>44</v>
      </c>
      <c r="E14" s="9" t="s">
        <v>43</v>
      </c>
      <c r="F14" s="9" t="s">
        <v>44</v>
      </c>
      <c r="G14" s="9" t="s">
        <v>44</v>
      </c>
    </row>
    <row r="15" spans="1:7" ht="25.2" x14ac:dyDescent="0.3">
      <c r="B15" s="12" t="s">
        <v>505</v>
      </c>
      <c r="C15" s="12" t="s">
        <v>450</v>
      </c>
      <c r="D15" s="13" t="s">
        <v>77</v>
      </c>
      <c r="E15" s="13" t="s">
        <v>76</v>
      </c>
      <c r="F15" s="13" t="s">
        <v>77</v>
      </c>
      <c r="G15" s="13" t="s">
        <v>77</v>
      </c>
    </row>
    <row r="16" spans="1:7" ht="25.2" x14ac:dyDescent="0.3">
      <c r="B16" s="6" t="s">
        <v>506</v>
      </c>
      <c r="C16" s="6" t="s">
        <v>452</v>
      </c>
      <c r="D16" s="9" t="s">
        <v>47</v>
      </c>
      <c r="E16" s="9" t="s">
        <v>48</v>
      </c>
      <c r="F16" s="9" t="s">
        <v>48</v>
      </c>
      <c r="G16" s="9" t="s">
        <v>48</v>
      </c>
    </row>
    <row r="17" spans="2:2" x14ac:dyDescent="0.3">
      <c r="B17"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6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2-000000000000}">
  <dimension ref="A1:G8"/>
  <sheetViews>
    <sheetView workbookViewId="0"/>
  </sheetViews>
  <sheetFormatPr baseColWidth="10" defaultRowHeight="14.4" x14ac:dyDescent="0.3"/>
  <cols>
    <col min="2" max="2" width="9.6640625" customWidth="1"/>
    <col min="3" max="3" width="41"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KCHK-MK-CHIR'!A1", "Zurück")</f>
        <v>Zurück</v>
      </c>
    </row>
    <row r="3" spans="1:7" x14ac:dyDescent="0.3">
      <c r="B3" s="7" t="s">
        <v>974</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40</v>
      </c>
      <c r="C6" s="23"/>
      <c r="D6" s="29"/>
      <c r="E6" s="29"/>
      <c r="F6" s="29"/>
      <c r="G6" s="29"/>
    </row>
    <row r="7" spans="1:7" ht="25.2" x14ac:dyDescent="0.3">
      <c r="B7" s="6" t="s">
        <v>101</v>
      </c>
      <c r="C7" s="6" t="s">
        <v>42</v>
      </c>
      <c r="D7" s="9" t="s">
        <v>103</v>
      </c>
      <c r="E7" s="9" t="s">
        <v>102</v>
      </c>
      <c r="F7" s="9" t="s">
        <v>103</v>
      </c>
      <c r="G7" s="9" t="s">
        <v>103</v>
      </c>
    </row>
    <row r="8" spans="1:7" x14ac:dyDescent="0.3">
      <c r="B8" s="17" t="s">
        <v>968</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6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2-000000000000}">
  <dimension ref="A1:D8"/>
  <sheetViews>
    <sheetView workbookViewId="0"/>
  </sheetViews>
  <sheetFormatPr baseColWidth="10" defaultRowHeight="14.4" x14ac:dyDescent="0.3"/>
  <cols>
    <col min="2" max="2" width="9.6640625" customWidth="1"/>
    <col min="3" max="3" width="78.6640625" customWidth="1"/>
    <col min="4" max="4" width="219.6640625" customWidth="1"/>
  </cols>
  <sheetData>
    <row r="1" spans="1:4" x14ac:dyDescent="0.3">
      <c r="A1" s="2" t="str">
        <f>HYPERLINK("#'Auswahl Auswertungsmodul'!A1", "Zurück zum Start")</f>
        <v>Zurück zum Start</v>
      </c>
    </row>
    <row r="2" spans="1:4" x14ac:dyDescent="0.3">
      <c r="A2" s="2" t="str">
        <f>HYPERLINK("#'Auswahl KCHK-MK-CHIR'!A1", "Zurück")</f>
        <v>Zurück</v>
      </c>
    </row>
    <row r="3" spans="1:4" x14ac:dyDescent="0.3">
      <c r="B3" s="7" t="s">
        <v>1452</v>
      </c>
    </row>
    <row r="4" spans="1:4" x14ac:dyDescent="0.3">
      <c r="B4" s="3" t="s">
        <v>35</v>
      </c>
      <c r="C4" s="4" t="s">
        <v>394</v>
      </c>
      <c r="D4" s="4" t="s">
        <v>1101</v>
      </c>
    </row>
    <row r="5" spans="1:4" x14ac:dyDescent="0.3">
      <c r="B5" s="5" t="s">
        <v>492</v>
      </c>
      <c r="C5" s="6" t="s">
        <v>477</v>
      </c>
      <c r="D5" s="6" t="s">
        <v>1451</v>
      </c>
    </row>
    <row r="6" spans="1:4" x14ac:dyDescent="0.3">
      <c r="B6" s="18" t="s">
        <v>497</v>
      </c>
      <c r="C6" s="12" t="s">
        <v>483</v>
      </c>
      <c r="D6" s="12" t="s">
        <v>1441</v>
      </c>
    </row>
    <row r="7" spans="1:4" x14ac:dyDescent="0.3">
      <c r="B7" s="5" t="s">
        <v>499</v>
      </c>
      <c r="C7" s="6" t="s">
        <v>487</v>
      </c>
      <c r="D7" s="6" t="s">
        <v>1441</v>
      </c>
    </row>
    <row r="8" spans="1:4" x14ac:dyDescent="0.3">
      <c r="B8" s="18" t="s">
        <v>506</v>
      </c>
      <c r="C8" s="12" t="s">
        <v>452</v>
      </c>
      <c r="D8" s="12" t="s">
        <v>1443</v>
      </c>
    </row>
  </sheetData>
  <pageMargins left="0.7" right="0.7" top="0.75" bottom="0.75" header="0.3" footer="0.3"/>
  <pageSetup paperSize="9" orientation="portrait" horizontalDpi="300" verticalDpi="300"/>
</worksheet>
</file>

<file path=xl/worksheets/sheet6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KCHK-MK-CHIR'!A1", "Zurück")</f>
        <v>Zurück</v>
      </c>
    </row>
  </sheetData>
  <pageMargins left="0.7" right="0.7" top="0.75" bottom="0.75" header="0.3" footer="0.3"/>
  <pageSetup paperSize="9" orientation="portrait" horizontalDpi="300" verticalDpi="300"/>
</worksheet>
</file>

<file path=xl/worksheets/sheet6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2-000000000000}">
  <dimension ref="A1:G7"/>
  <sheetViews>
    <sheetView workbookViewId="0"/>
  </sheetViews>
  <sheetFormatPr baseColWidth="10" defaultRowHeight="14.4" x14ac:dyDescent="0.3"/>
  <cols>
    <col min="2" max="2" width="9.6640625" customWidth="1"/>
    <col min="3" max="3" width="41"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KCHK-MK-CHIR'!A1", "Zurück")</f>
        <v>Zurück</v>
      </c>
    </row>
    <row r="3" spans="1:7" x14ac:dyDescent="0.3">
      <c r="B3" s="7" t="s">
        <v>1599</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40</v>
      </c>
      <c r="C6" s="23"/>
      <c r="D6" s="29"/>
      <c r="E6" s="29"/>
      <c r="F6" s="29"/>
      <c r="G6" s="29"/>
    </row>
    <row r="7" spans="1:7" ht="25.2" x14ac:dyDescent="0.3">
      <c r="B7" s="6" t="s">
        <v>101</v>
      </c>
      <c r="C7" s="6" t="s">
        <v>42</v>
      </c>
      <c r="D7" s="9" t="s">
        <v>1597</v>
      </c>
      <c r="E7" s="9" t="s">
        <v>1598</v>
      </c>
      <c r="F7" s="9" t="s">
        <v>103</v>
      </c>
      <c r="G7" s="9" t="s">
        <v>103</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6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KCHK-MK-CHIR'!A1", "Zurück")</f>
        <v>Zurück</v>
      </c>
    </row>
  </sheetData>
  <pageMargins left="0.7" right="0.7" top="0.75" bottom="0.75" header="0.3" footer="0.3"/>
  <pageSetup paperSize="9" orientation="portrait" horizontalDpi="300" verticalDpi="300"/>
</worksheet>
</file>

<file path=xl/worksheets/sheet6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2-000000000000}">
  <dimension ref="A1:G16"/>
  <sheetViews>
    <sheetView workbookViewId="0"/>
  </sheetViews>
  <sheetFormatPr baseColWidth="10" defaultRowHeight="14.4" x14ac:dyDescent="0.3"/>
  <cols>
    <col min="2" max="2" width="9.6640625" customWidth="1"/>
    <col min="3" max="3" width="85.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KCHK-MK-CHIR'!A1", "Zurück")</f>
        <v>Zurück</v>
      </c>
    </row>
    <row r="3" spans="1:7" x14ac:dyDescent="0.3">
      <c r="B3" s="7" t="s">
        <v>1869</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492</v>
      </c>
      <c r="C6" s="6" t="s">
        <v>477</v>
      </c>
      <c r="D6" s="9" t="s">
        <v>1643</v>
      </c>
      <c r="E6" s="9" t="s">
        <v>494</v>
      </c>
      <c r="F6" s="9" t="s">
        <v>494</v>
      </c>
      <c r="G6" s="9" t="s">
        <v>494</v>
      </c>
    </row>
    <row r="7" spans="1:7" ht="25.2" x14ac:dyDescent="0.3">
      <c r="B7" s="12" t="s">
        <v>495</v>
      </c>
      <c r="C7" s="12" t="s">
        <v>480</v>
      </c>
      <c r="D7" s="13" t="s">
        <v>1582</v>
      </c>
      <c r="E7" s="13" t="s">
        <v>1020</v>
      </c>
      <c r="F7" s="13" t="s">
        <v>1070</v>
      </c>
      <c r="G7" s="13" t="s">
        <v>68</v>
      </c>
    </row>
    <row r="8" spans="1:7" ht="25.2" x14ac:dyDescent="0.3">
      <c r="B8" s="6" t="s">
        <v>496</v>
      </c>
      <c r="C8" s="6" t="s">
        <v>445</v>
      </c>
      <c r="D8" s="9" t="s">
        <v>1582</v>
      </c>
      <c r="E8" s="9" t="s">
        <v>68</v>
      </c>
      <c r="F8" s="9" t="s">
        <v>1021</v>
      </c>
      <c r="G8" s="9" t="s">
        <v>68</v>
      </c>
    </row>
    <row r="9" spans="1:7" ht="25.2" x14ac:dyDescent="0.3">
      <c r="B9" s="12" t="s">
        <v>497</v>
      </c>
      <c r="C9" s="12" t="s">
        <v>483</v>
      </c>
      <c r="D9" s="13" t="s">
        <v>1582</v>
      </c>
      <c r="E9" s="13" t="s">
        <v>68</v>
      </c>
      <c r="F9" s="13" t="s">
        <v>68</v>
      </c>
      <c r="G9" s="13" t="s">
        <v>68</v>
      </c>
    </row>
    <row r="10" spans="1:7" ht="25.2" x14ac:dyDescent="0.3">
      <c r="B10" s="6" t="s">
        <v>498</v>
      </c>
      <c r="C10" s="6" t="s">
        <v>485</v>
      </c>
      <c r="D10" s="9" t="s">
        <v>1579</v>
      </c>
      <c r="E10" s="9" t="s">
        <v>48</v>
      </c>
      <c r="F10" s="9" t="s">
        <v>965</v>
      </c>
      <c r="G10" s="9" t="s">
        <v>48</v>
      </c>
    </row>
    <row r="11" spans="1:7" ht="25.2" x14ac:dyDescent="0.3">
      <c r="B11" s="12" t="s">
        <v>499</v>
      </c>
      <c r="C11" s="12" t="s">
        <v>487</v>
      </c>
      <c r="D11" s="13" t="s">
        <v>1582</v>
      </c>
      <c r="E11" s="13" t="s">
        <v>68</v>
      </c>
      <c r="F11" s="13" t="s">
        <v>68</v>
      </c>
      <c r="G11" s="13" t="s">
        <v>68</v>
      </c>
    </row>
    <row r="12" spans="1:7" ht="25.2" x14ac:dyDescent="0.3">
      <c r="B12" s="6" t="s">
        <v>500</v>
      </c>
      <c r="C12" s="6" t="s">
        <v>501</v>
      </c>
      <c r="D12" s="9" t="s">
        <v>1582</v>
      </c>
      <c r="E12" s="9" t="s">
        <v>1020</v>
      </c>
      <c r="F12" s="9" t="s">
        <v>68</v>
      </c>
      <c r="G12" s="9" t="s">
        <v>68</v>
      </c>
    </row>
    <row r="13" spans="1:7" ht="25.2" x14ac:dyDescent="0.3">
      <c r="B13" s="12" t="s">
        <v>502</v>
      </c>
      <c r="C13" s="12" t="s">
        <v>503</v>
      </c>
      <c r="D13" s="13" t="s">
        <v>1579</v>
      </c>
      <c r="E13" s="13" t="s">
        <v>965</v>
      </c>
      <c r="F13" s="13" t="s">
        <v>1015</v>
      </c>
      <c r="G13" s="13" t="s">
        <v>48</v>
      </c>
    </row>
    <row r="14" spans="1:7" ht="25.2" x14ac:dyDescent="0.3">
      <c r="B14" s="6" t="s">
        <v>504</v>
      </c>
      <c r="C14" s="6" t="s">
        <v>419</v>
      </c>
      <c r="D14" s="9" t="s">
        <v>1578</v>
      </c>
      <c r="E14" s="9" t="s">
        <v>963</v>
      </c>
      <c r="F14" s="9" t="s">
        <v>44</v>
      </c>
      <c r="G14" s="9" t="s">
        <v>44</v>
      </c>
    </row>
    <row r="15" spans="1:7" ht="25.2" x14ac:dyDescent="0.3">
      <c r="B15" s="12" t="s">
        <v>505</v>
      </c>
      <c r="C15" s="12" t="s">
        <v>450</v>
      </c>
      <c r="D15" s="13" t="s">
        <v>1584</v>
      </c>
      <c r="E15" s="13" t="s">
        <v>1860</v>
      </c>
      <c r="F15" s="13" t="s">
        <v>1860</v>
      </c>
      <c r="G15" s="13" t="s">
        <v>77</v>
      </c>
    </row>
    <row r="16" spans="1:7" ht="25.2" x14ac:dyDescent="0.3">
      <c r="B16" s="6" t="s">
        <v>506</v>
      </c>
      <c r="C16" s="6" t="s">
        <v>452</v>
      </c>
      <c r="D16" s="9" t="s">
        <v>1579</v>
      </c>
      <c r="E16" s="9" t="s">
        <v>48</v>
      </c>
      <c r="F16" s="9" t="s">
        <v>48</v>
      </c>
      <c r="G16" s="9" t="s">
        <v>48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I5"/>
  <sheetViews>
    <sheetView workbookViewId="0"/>
  </sheetViews>
  <sheetFormatPr baseColWidth="10" defaultRowHeight="14.4" x14ac:dyDescent="0.3"/>
  <cols>
    <col min="2" max="2" width="9.6640625" customWidth="1"/>
    <col min="3" max="3" width="50.44140625" customWidth="1"/>
    <col min="4" max="4" width="35.6640625" customWidth="1"/>
    <col min="5" max="5" width="33.6640625" customWidth="1"/>
    <col min="6" max="6" width="20.6640625" customWidth="1"/>
    <col min="7" max="7" width="19.6640625" customWidth="1"/>
    <col min="8" max="8" width="31.6640625" customWidth="1"/>
    <col min="9" max="9" width="24.6640625" customWidth="1"/>
  </cols>
  <sheetData>
    <row r="1" spans="1:9" x14ac:dyDescent="0.3">
      <c r="A1" s="2" t="str">
        <f>HYPERLINK("#'Auswahl Auswertungsmodul'!A1", "Zurück zum Start")</f>
        <v>Zurück zum Start</v>
      </c>
    </row>
    <row r="2" spans="1:9" x14ac:dyDescent="0.3">
      <c r="A2" s="2" t="str">
        <f>HYPERLINK("#'Auswahl WI-HI-A'!A1", "Zurück")</f>
        <v>Zurück</v>
      </c>
    </row>
    <row r="3" spans="1:9" x14ac:dyDescent="0.3">
      <c r="B3" s="7" t="s">
        <v>4440</v>
      </c>
    </row>
    <row r="4" spans="1:9" x14ac:dyDescent="0.3">
      <c r="B4" s="4" t="s">
        <v>35</v>
      </c>
      <c r="C4" s="4" t="s">
        <v>394</v>
      </c>
      <c r="D4" s="19" t="s">
        <v>4423</v>
      </c>
      <c r="E4" s="19" t="s">
        <v>4424</v>
      </c>
      <c r="F4" s="19" t="s">
        <v>4425</v>
      </c>
      <c r="G4" s="19" t="s">
        <v>4426</v>
      </c>
      <c r="H4" s="19" t="s">
        <v>4427</v>
      </c>
      <c r="I4" s="19" t="s">
        <v>4428</v>
      </c>
    </row>
    <row r="5" spans="1:9" x14ac:dyDescent="0.3">
      <c r="B5" s="6" t="s">
        <v>670</v>
      </c>
      <c r="C5" s="6" t="s">
        <v>671</v>
      </c>
      <c r="D5" s="9" t="s">
        <v>1592</v>
      </c>
      <c r="E5" s="9" t="s">
        <v>1580</v>
      </c>
      <c r="F5" s="9" t="s">
        <v>1580</v>
      </c>
      <c r="G5" s="9" t="s">
        <v>1580</v>
      </c>
      <c r="H5" s="9" t="s">
        <v>1580</v>
      </c>
      <c r="I5" s="9" t="s">
        <v>1580</v>
      </c>
    </row>
  </sheetData>
  <pageMargins left="0.7" right="0.7" top="0.75" bottom="0.75" header="0.3" footer="0.3"/>
  <pageSetup paperSize="9" orientation="portrait" horizontalDpi="300" verticalDpi="300"/>
</worksheet>
</file>

<file path=xl/worksheets/sheet6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KCHK-MK-CHIR'!A1", "Zurück")</f>
        <v>Zurück</v>
      </c>
    </row>
  </sheetData>
  <pageMargins left="0.7" right="0.7" top="0.75" bottom="0.75" header="0.3" footer="0.3"/>
  <pageSetup paperSize="9" orientation="portrait" horizontalDpi="300" verticalDpi="300"/>
</worksheet>
</file>

<file path=xl/worksheets/sheet6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2-000000000000}">
  <dimension ref="A1:F7"/>
  <sheetViews>
    <sheetView workbookViewId="0"/>
  </sheetViews>
  <sheetFormatPr baseColWidth="10" defaultRowHeight="14.4" x14ac:dyDescent="0.3"/>
  <cols>
    <col min="2" max="2" width="9.6640625" customWidth="1"/>
    <col min="3" max="3" width="41"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KCHK-MK-CHIR'!A1", "Zurück")</f>
        <v>Zurück</v>
      </c>
    </row>
    <row r="3" spans="1:6" x14ac:dyDescent="0.3">
      <c r="B3" s="7" t="s">
        <v>2318</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40</v>
      </c>
      <c r="C6" s="23"/>
      <c r="D6" s="29"/>
      <c r="E6" s="29"/>
      <c r="F6" s="29"/>
    </row>
    <row r="7" spans="1:6" ht="25.2" x14ac:dyDescent="0.3">
      <c r="B7" s="6" t="s">
        <v>101</v>
      </c>
      <c r="C7" s="6" t="s">
        <v>42</v>
      </c>
      <c r="D7" s="9" t="s">
        <v>1597</v>
      </c>
      <c r="E7" s="9" t="s">
        <v>2317</v>
      </c>
      <c r="F7" s="9" t="s">
        <v>103</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6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KCHK-MK-CHIR'!A1", "Zurück")</f>
        <v>Zurück</v>
      </c>
    </row>
  </sheetData>
  <pageMargins left="0.7" right="0.7" top="0.75" bottom="0.75" header="0.3" footer="0.3"/>
  <pageSetup paperSize="9" orientation="portrait" horizontalDpi="300" verticalDpi="300"/>
</worksheet>
</file>

<file path=xl/worksheets/sheet6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2-000000000000}">
  <dimension ref="A1:H16"/>
  <sheetViews>
    <sheetView workbookViewId="0"/>
  </sheetViews>
  <sheetFormatPr baseColWidth="10" defaultRowHeight="14.4" x14ac:dyDescent="0.3"/>
  <cols>
    <col min="2" max="2" width="9.6640625" customWidth="1"/>
    <col min="3" max="3" width="85.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KCHK-MK-CHIR'!A1", "Zurück")</f>
        <v>Zurück</v>
      </c>
    </row>
    <row r="3" spans="1:8" x14ac:dyDescent="0.3">
      <c r="B3" s="7" t="s">
        <v>2458</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492</v>
      </c>
      <c r="C6" s="6" t="s">
        <v>477</v>
      </c>
      <c r="D6" s="9" t="s">
        <v>1643</v>
      </c>
      <c r="E6" s="9" t="s">
        <v>494</v>
      </c>
      <c r="F6" s="9" t="s">
        <v>494</v>
      </c>
      <c r="G6" s="9" t="s">
        <v>494</v>
      </c>
      <c r="H6" s="9" t="s">
        <v>494</v>
      </c>
    </row>
    <row r="7" spans="1:8" ht="25.2" x14ac:dyDescent="0.3">
      <c r="B7" s="12" t="s">
        <v>495</v>
      </c>
      <c r="C7" s="12" t="s">
        <v>480</v>
      </c>
      <c r="D7" s="13" t="s">
        <v>1582</v>
      </c>
      <c r="E7" s="13" t="s">
        <v>68</v>
      </c>
      <c r="F7" s="13" t="s">
        <v>1020</v>
      </c>
      <c r="G7" s="13" t="s">
        <v>68</v>
      </c>
      <c r="H7" s="13" t="s">
        <v>68</v>
      </c>
    </row>
    <row r="8" spans="1:8" ht="25.2" x14ac:dyDescent="0.3">
      <c r="B8" s="6" t="s">
        <v>496</v>
      </c>
      <c r="C8" s="6" t="s">
        <v>445</v>
      </c>
      <c r="D8" s="9" t="s">
        <v>1582</v>
      </c>
      <c r="E8" s="9" t="s">
        <v>68</v>
      </c>
      <c r="F8" s="9" t="s">
        <v>1020</v>
      </c>
      <c r="G8" s="9" t="s">
        <v>68</v>
      </c>
      <c r="H8" s="9" t="s">
        <v>68</v>
      </c>
    </row>
    <row r="9" spans="1:8" ht="25.2" x14ac:dyDescent="0.3">
      <c r="B9" s="12" t="s">
        <v>497</v>
      </c>
      <c r="C9" s="12" t="s">
        <v>483</v>
      </c>
      <c r="D9" s="13" t="s">
        <v>1582</v>
      </c>
      <c r="E9" s="13" t="s">
        <v>68</v>
      </c>
      <c r="F9" s="13" t="s">
        <v>68</v>
      </c>
      <c r="G9" s="13" t="s">
        <v>68</v>
      </c>
      <c r="H9" s="13" t="s">
        <v>68</v>
      </c>
    </row>
    <row r="10" spans="1:8" ht="25.2" x14ac:dyDescent="0.3">
      <c r="B10" s="6" t="s">
        <v>498</v>
      </c>
      <c r="C10" s="6" t="s">
        <v>485</v>
      </c>
      <c r="D10" s="9" t="s">
        <v>1579</v>
      </c>
      <c r="E10" s="9" t="s">
        <v>48</v>
      </c>
      <c r="F10" s="9" t="s">
        <v>966</v>
      </c>
      <c r="G10" s="9" t="s">
        <v>48</v>
      </c>
      <c r="H10" s="9" t="s">
        <v>48</v>
      </c>
    </row>
    <row r="11" spans="1:8" ht="25.2" x14ac:dyDescent="0.3">
      <c r="B11" s="12" t="s">
        <v>499</v>
      </c>
      <c r="C11" s="12" t="s">
        <v>487</v>
      </c>
      <c r="D11" s="13" t="s">
        <v>1582</v>
      </c>
      <c r="E11" s="13" t="s">
        <v>68</v>
      </c>
      <c r="F11" s="13" t="s">
        <v>68</v>
      </c>
      <c r="G11" s="13" t="s">
        <v>68</v>
      </c>
      <c r="H11" s="13" t="s">
        <v>68</v>
      </c>
    </row>
    <row r="12" spans="1:8" ht="25.2" x14ac:dyDescent="0.3">
      <c r="B12" s="6" t="s">
        <v>500</v>
      </c>
      <c r="C12" s="6" t="s">
        <v>501</v>
      </c>
      <c r="D12" s="9" t="s">
        <v>1582</v>
      </c>
      <c r="E12" s="9" t="s">
        <v>68</v>
      </c>
      <c r="F12" s="9" t="s">
        <v>1021</v>
      </c>
      <c r="G12" s="9" t="s">
        <v>68</v>
      </c>
      <c r="H12" s="9" t="s">
        <v>68</v>
      </c>
    </row>
    <row r="13" spans="1:8" ht="25.2" x14ac:dyDescent="0.3">
      <c r="B13" s="12" t="s">
        <v>502</v>
      </c>
      <c r="C13" s="12" t="s">
        <v>503</v>
      </c>
      <c r="D13" s="13" t="s">
        <v>1579</v>
      </c>
      <c r="E13" s="13" t="s">
        <v>48</v>
      </c>
      <c r="F13" s="13" t="s">
        <v>965</v>
      </c>
      <c r="G13" s="13" t="s">
        <v>48</v>
      </c>
      <c r="H13" s="13" t="s">
        <v>48</v>
      </c>
    </row>
    <row r="14" spans="1:8" ht="25.2" x14ac:dyDescent="0.3">
      <c r="B14" s="6" t="s">
        <v>504</v>
      </c>
      <c r="C14" s="6" t="s">
        <v>419</v>
      </c>
      <c r="D14" s="9" t="s">
        <v>1578</v>
      </c>
      <c r="E14" s="9" t="s">
        <v>44</v>
      </c>
      <c r="F14" s="9" t="s">
        <v>1004</v>
      </c>
      <c r="G14" s="9" t="s">
        <v>44</v>
      </c>
      <c r="H14" s="9" t="s">
        <v>44</v>
      </c>
    </row>
    <row r="15" spans="1:8" ht="25.2" x14ac:dyDescent="0.3">
      <c r="B15" s="12" t="s">
        <v>505</v>
      </c>
      <c r="C15" s="12" t="s">
        <v>450</v>
      </c>
      <c r="D15" s="13" t="s">
        <v>1584</v>
      </c>
      <c r="E15" s="13" t="s">
        <v>77</v>
      </c>
      <c r="F15" s="13" t="s">
        <v>1585</v>
      </c>
      <c r="G15" s="13" t="s">
        <v>77</v>
      </c>
      <c r="H15" s="13" t="s">
        <v>77</v>
      </c>
    </row>
    <row r="16" spans="1:8" ht="25.2" x14ac:dyDescent="0.3">
      <c r="B16" s="6" t="s">
        <v>506</v>
      </c>
      <c r="C16" s="6" t="s">
        <v>452</v>
      </c>
      <c r="D16" s="9" t="s">
        <v>1579</v>
      </c>
      <c r="E16" s="9" t="s">
        <v>48</v>
      </c>
      <c r="F16" s="9" t="s">
        <v>48</v>
      </c>
      <c r="G16" s="9" t="s">
        <v>48</v>
      </c>
      <c r="H16" s="9" t="s">
        <v>48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6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KCHK-MK-CHIR'!A1", "Zurück")</f>
        <v>Zurück</v>
      </c>
    </row>
  </sheetData>
  <pageMargins left="0.7" right="0.7" top="0.75" bottom="0.75" header="0.3" footer="0.3"/>
  <pageSetup paperSize="9" orientation="portrait" horizontalDpi="300" verticalDpi="300"/>
</worksheet>
</file>

<file path=xl/worksheets/sheet6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2-000000000000}">
  <dimension ref="A1:E7"/>
  <sheetViews>
    <sheetView workbookViewId="0"/>
  </sheetViews>
  <sheetFormatPr baseColWidth="10" defaultRowHeight="14.4" x14ac:dyDescent="0.3"/>
  <cols>
    <col min="2" max="2" width="9.6640625" customWidth="1"/>
    <col min="3" max="3" width="41"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KCHK-MK-CHIR'!A1", "Zurück")</f>
        <v>Zurück</v>
      </c>
    </row>
    <row r="3" spans="1:5" x14ac:dyDescent="0.3">
      <c r="B3" s="7" t="s">
        <v>2917</v>
      </c>
    </row>
    <row r="4" spans="1:5" x14ac:dyDescent="0.3">
      <c r="B4" s="25" t="s">
        <v>35</v>
      </c>
      <c r="C4" s="25" t="s">
        <v>36</v>
      </c>
      <c r="D4" s="28" t="s">
        <v>1574</v>
      </c>
      <c r="E4" s="16" t="s">
        <v>1575</v>
      </c>
    </row>
    <row r="5" spans="1:5" x14ac:dyDescent="0.3">
      <c r="B5" s="22"/>
      <c r="C5" s="22"/>
      <c r="D5" s="27"/>
      <c r="E5" s="8" t="s">
        <v>2910</v>
      </c>
    </row>
    <row r="6" spans="1:5" x14ac:dyDescent="0.3">
      <c r="B6" s="23" t="s">
        <v>40</v>
      </c>
      <c r="C6" s="23"/>
      <c r="D6" s="29"/>
      <c r="E6" s="29"/>
    </row>
    <row r="7" spans="1:5" ht="25.2" x14ac:dyDescent="0.3">
      <c r="B7" s="6" t="s">
        <v>101</v>
      </c>
      <c r="C7" s="6" t="s">
        <v>42</v>
      </c>
      <c r="D7" s="9" t="s">
        <v>1597</v>
      </c>
      <c r="E7" s="9" t="s">
        <v>103</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6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KCHK-MK-CHIR'!A1", "Zurück")</f>
        <v>Zurück</v>
      </c>
    </row>
  </sheetData>
  <pageMargins left="0.7" right="0.7" top="0.75" bottom="0.75" header="0.3" footer="0.3"/>
  <pageSetup paperSize="9" orientation="portrait" horizontalDpi="300" verticalDpi="300"/>
</worksheet>
</file>

<file path=xl/worksheets/sheet6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2-000000000000}">
  <dimension ref="A1:H16"/>
  <sheetViews>
    <sheetView workbookViewId="0"/>
  </sheetViews>
  <sheetFormatPr baseColWidth="10" defaultRowHeight="14.4" x14ac:dyDescent="0.3"/>
  <cols>
    <col min="2" max="2" width="9.6640625" customWidth="1"/>
    <col min="3" max="3" width="85.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KCHK-MK-CHIR'!A1", "Zurück")</f>
        <v>Zurück</v>
      </c>
    </row>
    <row r="3" spans="1:8" x14ac:dyDescent="0.3">
      <c r="B3" s="7" t="s">
        <v>3018</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492</v>
      </c>
      <c r="C6" s="6" t="s">
        <v>477</v>
      </c>
      <c r="D6" s="9" t="s">
        <v>1643</v>
      </c>
      <c r="E6" s="9" t="s">
        <v>494</v>
      </c>
      <c r="F6" s="9" t="s">
        <v>494</v>
      </c>
      <c r="G6" s="9" t="s">
        <v>494</v>
      </c>
      <c r="H6" s="9" t="s">
        <v>494</v>
      </c>
    </row>
    <row r="7" spans="1:8" ht="25.2" x14ac:dyDescent="0.3">
      <c r="B7" s="12" t="s">
        <v>495</v>
      </c>
      <c r="C7" s="12" t="s">
        <v>480</v>
      </c>
      <c r="D7" s="13" t="s">
        <v>1582</v>
      </c>
      <c r="E7" s="13" t="s">
        <v>68</v>
      </c>
      <c r="F7" s="13" t="s">
        <v>68</v>
      </c>
      <c r="G7" s="13" t="s">
        <v>68</v>
      </c>
      <c r="H7" s="13" t="s">
        <v>68</v>
      </c>
    </row>
    <row r="8" spans="1:8" ht="25.2" x14ac:dyDescent="0.3">
      <c r="B8" s="6" t="s">
        <v>496</v>
      </c>
      <c r="C8" s="6" t="s">
        <v>445</v>
      </c>
      <c r="D8" s="9" t="s">
        <v>1582</v>
      </c>
      <c r="E8" s="9" t="s">
        <v>68</v>
      </c>
      <c r="F8" s="9" t="s">
        <v>68</v>
      </c>
      <c r="G8" s="9" t="s">
        <v>68</v>
      </c>
      <c r="H8" s="9" t="s">
        <v>68</v>
      </c>
    </row>
    <row r="9" spans="1:8" ht="25.2" x14ac:dyDescent="0.3">
      <c r="B9" s="12" t="s">
        <v>497</v>
      </c>
      <c r="C9" s="12" t="s">
        <v>483</v>
      </c>
      <c r="D9" s="13" t="s">
        <v>1582</v>
      </c>
      <c r="E9" s="13" t="s">
        <v>68</v>
      </c>
      <c r="F9" s="13" t="s">
        <v>68</v>
      </c>
      <c r="G9" s="13" t="s">
        <v>68</v>
      </c>
      <c r="H9" s="13" t="s">
        <v>68</v>
      </c>
    </row>
    <row r="10" spans="1:8" ht="25.2" x14ac:dyDescent="0.3">
      <c r="B10" s="6" t="s">
        <v>498</v>
      </c>
      <c r="C10" s="6" t="s">
        <v>485</v>
      </c>
      <c r="D10" s="9" t="s">
        <v>1579</v>
      </c>
      <c r="E10" s="9" t="s">
        <v>48</v>
      </c>
      <c r="F10" s="9" t="s">
        <v>48</v>
      </c>
      <c r="G10" s="9" t="s">
        <v>48</v>
      </c>
      <c r="H10" s="9" t="s">
        <v>48</v>
      </c>
    </row>
    <row r="11" spans="1:8" ht="25.2" x14ac:dyDescent="0.3">
      <c r="B11" s="12" t="s">
        <v>499</v>
      </c>
      <c r="C11" s="12" t="s">
        <v>487</v>
      </c>
      <c r="D11" s="13" t="s">
        <v>1582</v>
      </c>
      <c r="E11" s="13" t="s">
        <v>68</v>
      </c>
      <c r="F11" s="13" t="s">
        <v>68</v>
      </c>
      <c r="G11" s="13" t="s">
        <v>68</v>
      </c>
      <c r="H11" s="13" t="s">
        <v>68</v>
      </c>
    </row>
    <row r="12" spans="1:8" ht="25.2" x14ac:dyDescent="0.3">
      <c r="B12" s="6" t="s">
        <v>500</v>
      </c>
      <c r="C12" s="6" t="s">
        <v>501</v>
      </c>
      <c r="D12" s="9" t="s">
        <v>1582</v>
      </c>
      <c r="E12" s="9" t="s">
        <v>68</v>
      </c>
      <c r="F12" s="9" t="s">
        <v>68</v>
      </c>
      <c r="G12" s="9" t="s">
        <v>68</v>
      </c>
      <c r="H12" s="9" t="s">
        <v>68</v>
      </c>
    </row>
    <row r="13" spans="1:8" ht="25.2" x14ac:dyDescent="0.3">
      <c r="B13" s="12" t="s">
        <v>502</v>
      </c>
      <c r="C13" s="12" t="s">
        <v>503</v>
      </c>
      <c r="D13" s="13" t="s">
        <v>1579</v>
      </c>
      <c r="E13" s="13" t="s">
        <v>48</v>
      </c>
      <c r="F13" s="13" t="s">
        <v>48</v>
      </c>
      <c r="G13" s="13" t="s">
        <v>48</v>
      </c>
      <c r="H13" s="13" t="s">
        <v>48</v>
      </c>
    </row>
    <row r="14" spans="1:8" ht="25.2" x14ac:dyDescent="0.3">
      <c r="B14" s="6" t="s">
        <v>504</v>
      </c>
      <c r="C14" s="6" t="s">
        <v>419</v>
      </c>
      <c r="D14" s="9" t="s">
        <v>1578</v>
      </c>
      <c r="E14" s="9" t="s">
        <v>44</v>
      </c>
      <c r="F14" s="9" t="s">
        <v>44</v>
      </c>
      <c r="G14" s="9" t="s">
        <v>44</v>
      </c>
      <c r="H14" s="9" t="s">
        <v>44</v>
      </c>
    </row>
    <row r="15" spans="1:8" ht="25.2" x14ac:dyDescent="0.3">
      <c r="B15" s="12" t="s">
        <v>505</v>
      </c>
      <c r="C15" s="12" t="s">
        <v>450</v>
      </c>
      <c r="D15" s="13" t="s">
        <v>1584</v>
      </c>
      <c r="E15" s="13" t="s">
        <v>77</v>
      </c>
      <c r="F15" s="13" t="s">
        <v>77</v>
      </c>
      <c r="G15" s="13" t="s">
        <v>77</v>
      </c>
      <c r="H15" s="13" t="s">
        <v>77</v>
      </c>
    </row>
    <row r="16" spans="1:8" ht="25.2" x14ac:dyDescent="0.3">
      <c r="B16" s="6" t="s">
        <v>506</v>
      </c>
      <c r="C16" s="6" t="s">
        <v>452</v>
      </c>
      <c r="D16" s="9" t="s">
        <v>1579</v>
      </c>
      <c r="E16" s="9" t="s">
        <v>48</v>
      </c>
      <c r="F16" s="9" t="s">
        <v>48</v>
      </c>
      <c r="G16" s="9" t="s">
        <v>48</v>
      </c>
      <c r="H16" s="9" t="s">
        <v>48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6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KCHK-MK-CHIR'!A1", "Zurück")</f>
        <v>Zurück</v>
      </c>
    </row>
  </sheetData>
  <pageMargins left="0.7" right="0.7" top="0.75" bottom="0.75" header="0.3" footer="0.3"/>
  <pageSetup paperSize="9" orientation="portrait" horizontalDpi="300" verticalDpi="300"/>
</worksheet>
</file>

<file path=xl/worksheets/sheet6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2-000000000000}">
  <dimension ref="A1:G16"/>
  <sheetViews>
    <sheetView workbookViewId="0"/>
  </sheetViews>
  <sheetFormatPr baseColWidth="10" defaultRowHeight="14.4" x14ac:dyDescent="0.3"/>
  <cols>
    <col min="2" max="2" width="9.6640625" customWidth="1"/>
    <col min="3" max="3" width="85.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KCHK-MK-CHIR'!A1", "Zurück")</f>
        <v>Zurück</v>
      </c>
    </row>
    <row r="3" spans="1:7" x14ac:dyDescent="0.3">
      <c r="B3" s="7" t="s">
        <v>3332</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492</v>
      </c>
      <c r="C6" s="6" t="s">
        <v>477</v>
      </c>
      <c r="D6" s="9" t="s">
        <v>51</v>
      </c>
      <c r="E6" s="9" t="s">
        <v>51</v>
      </c>
      <c r="F6" s="9" t="s">
        <v>51</v>
      </c>
      <c r="G6" s="9" t="s">
        <v>51</v>
      </c>
    </row>
    <row r="7" spans="1:7" ht="25.2" x14ac:dyDescent="0.3">
      <c r="B7" s="12" t="s">
        <v>495</v>
      </c>
      <c r="C7" s="12" t="s">
        <v>480</v>
      </c>
      <c r="D7" s="13" t="s">
        <v>211</v>
      </c>
      <c r="E7" s="13" t="s">
        <v>83</v>
      </c>
      <c r="F7" s="13" t="s">
        <v>211</v>
      </c>
      <c r="G7" s="13" t="s">
        <v>83</v>
      </c>
    </row>
    <row r="8" spans="1:7" ht="25.2" x14ac:dyDescent="0.3">
      <c r="B8" s="6" t="s">
        <v>496</v>
      </c>
      <c r="C8" s="6" t="s">
        <v>445</v>
      </c>
      <c r="D8" s="9" t="s">
        <v>211</v>
      </c>
      <c r="E8" s="9" t="s">
        <v>83</v>
      </c>
      <c r="F8" s="9" t="s">
        <v>211</v>
      </c>
      <c r="G8" s="9" t="s">
        <v>83</v>
      </c>
    </row>
    <row r="9" spans="1:7" ht="25.2" x14ac:dyDescent="0.3">
      <c r="B9" s="12" t="s">
        <v>497</v>
      </c>
      <c r="C9" s="12" t="s">
        <v>483</v>
      </c>
      <c r="D9" s="13" t="s">
        <v>51</v>
      </c>
      <c r="E9" s="13" t="s">
        <v>51</v>
      </c>
      <c r="F9" s="13" t="s">
        <v>51</v>
      </c>
      <c r="G9" s="13" t="s">
        <v>51</v>
      </c>
    </row>
    <row r="10" spans="1:7" ht="25.2" x14ac:dyDescent="0.3">
      <c r="B10" s="6" t="s">
        <v>498</v>
      </c>
      <c r="C10" s="6" t="s">
        <v>485</v>
      </c>
      <c r="D10" s="9" t="s">
        <v>87</v>
      </c>
      <c r="E10" s="9" t="s">
        <v>211</v>
      </c>
      <c r="F10" s="9" t="s">
        <v>87</v>
      </c>
      <c r="G10" s="9" t="s">
        <v>211</v>
      </c>
    </row>
    <row r="11" spans="1:7" ht="25.2" x14ac:dyDescent="0.3">
      <c r="B11" s="12" t="s">
        <v>499</v>
      </c>
      <c r="C11" s="12" t="s">
        <v>487</v>
      </c>
      <c r="D11" s="13" t="s">
        <v>51</v>
      </c>
      <c r="E11" s="13" t="s">
        <v>51</v>
      </c>
      <c r="F11" s="13" t="s">
        <v>51</v>
      </c>
      <c r="G11" s="13" t="s">
        <v>51</v>
      </c>
    </row>
    <row r="12" spans="1:7" ht="25.2" x14ac:dyDescent="0.3">
      <c r="B12" s="6" t="s">
        <v>500</v>
      </c>
      <c r="C12" s="6" t="s">
        <v>501</v>
      </c>
      <c r="D12" s="9" t="s">
        <v>83</v>
      </c>
      <c r="E12" s="9" t="s">
        <v>211</v>
      </c>
      <c r="F12" s="9" t="s">
        <v>83</v>
      </c>
      <c r="G12" s="9" t="s">
        <v>211</v>
      </c>
    </row>
    <row r="13" spans="1:7" ht="25.2" x14ac:dyDescent="0.3">
      <c r="B13" s="12" t="s">
        <v>502</v>
      </c>
      <c r="C13" s="12" t="s">
        <v>503</v>
      </c>
      <c r="D13" s="13" t="s">
        <v>211</v>
      </c>
      <c r="E13" s="13" t="s">
        <v>87</v>
      </c>
      <c r="F13" s="13" t="s">
        <v>211</v>
      </c>
      <c r="G13" s="13" t="s">
        <v>87</v>
      </c>
    </row>
    <row r="14" spans="1:7" ht="25.2" x14ac:dyDescent="0.3">
      <c r="B14" s="6" t="s">
        <v>504</v>
      </c>
      <c r="C14" s="6" t="s">
        <v>419</v>
      </c>
      <c r="D14" s="9" t="s">
        <v>87</v>
      </c>
      <c r="E14" s="9" t="s">
        <v>48</v>
      </c>
      <c r="F14" s="9" t="s">
        <v>87</v>
      </c>
      <c r="G14" s="9" t="s">
        <v>48</v>
      </c>
    </row>
    <row r="15" spans="1:7" ht="25.2" x14ac:dyDescent="0.3">
      <c r="B15" s="12" t="s">
        <v>505</v>
      </c>
      <c r="C15" s="12" t="s">
        <v>450</v>
      </c>
      <c r="D15" s="13" t="s">
        <v>83</v>
      </c>
      <c r="E15" s="13" t="s">
        <v>211</v>
      </c>
      <c r="F15" s="13" t="s">
        <v>83</v>
      </c>
      <c r="G15" s="13" t="s">
        <v>211</v>
      </c>
    </row>
    <row r="16" spans="1:7" ht="25.2" x14ac:dyDescent="0.3">
      <c r="B16" s="6" t="s">
        <v>506</v>
      </c>
      <c r="C16" s="6" t="s">
        <v>452</v>
      </c>
      <c r="D16" s="9" t="s">
        <v>51</v>
      </c>
      <c r="E16" s="9" t="s">
        <v>51</v>
      </c>
      <c r="F16" s="9" t="s">
        <v>51</v>
      </c>
      <c r="G16" s="9" t="s">
        <v>51</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8"/>
  <sheetViews>
    <sheetView workbookViewId="0"/>
  </sheetViews>
  <sheetFormatPr baseColWidth="10" defaultRowHeight="14.4" x14ac:dyDescent="0.3"/>
  <cols>
    <col min="2" max="2" width="9.6640625" customWidth="1"/>
    <col min="3" max="3" width="50.4414062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WI-HI-A'!A1", "Zurück")</f>
        <v>Zurück</v>
      </c>
    </row>
    <row r="3" spans="1:11" x14ac:dyDescent="0.3">
      <c r="B3" s="7" t="s">
        <v>4500</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670</v>
      </c>
      <c r="C6" s="6" t="s">
        <v>671</v>
      </c>
      <c r="D6" s="6" t="s">
        <v>1621</v>
      </c>
      <c r="E6" s="9" t="s">
        <v>1587</v>
      </c>
      <c r="F6" s="9" t="s">
        <v>1580</v>
      </c>
      <c r="G6" s="9" t="s">
        <v>1587</v>
      </c>
      <c r="H6" s="9" t="s">
        <v>1587</v>
      </c>
      <c r="I6" s="9" t="s">
        <v>1580</v>
      </c>
      <c r="J6" s="9" t="s">
        <v>1579</v>
      </c>
      <c r="K6" s="9" t="s">
        <v>1614</v>
      </c>
    </row>
    <row r="7" spans="1:11" x14ac:dyDescent="0.3">
      <c r="B7" s="6" t="s">
        <v>670</v>
      </c>
      <c r="C7" s="6" t="s">
        <v>671</v>
      </c>
      <c r="D7" s="6" t="s">
        <v>4452</v>
      </c>
      <c r="E7" s="9" t="s">
        <v>1580</v>
      </c>
      <c r="F7" s="9" t="s">
        <v>1580</v>
      </c>
      <c r="G7" s="9" t="s">
        <v>1580</v>
      </c>
      <c r="H7" s="9" t="s">
        <v>1580</v>
      </c>
      <c r="I7" s="9" t="s">
        <v>1580</v>
      </c>
      <c r="J7" s="9" t="s">
        <v>1580</v>
      </c>
      <c r="K7" s="9" t="s">
        <v>1580</v>
      </c>
    </row>
    <row r="8" spans="1:11" x14ac:dyDescent="0.3">
      <c r="B8"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6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2-000000000000}">
  <dimension ref="A1:G7"/>
  <sheetViews>
    <sheetView workbookViewId="0"/>
  </sheetViews>
  <sheetFormatPr baseColWidth="10" defaultRowHeight="14.4" x14ac:dyDescent="0.3"/>
  <cols>
    <col min="2" max="2" width="9.6640625" customWidth="1"/>
    <col min="3" max="3" width="41"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KCHK-MK-CHIR'!A1", "Zurück")</f>
        <v>Zurück</v>
      </c>
    </row>
    <row r="3" spans="1:7" x14ac:dyDescent="0.3">
      <c r="B3" s="7" t="s">
        <v>3297</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40</v>
      </c>
      <c r="C6" s="23"/>
      <c r="D6" s="29"/>
      <c r="E6" s="29"/>
      <c r="F6" s="29"/>
      <c r="G6" s="29"/>
    </row>
    <row r="7" spans="1:7" ht="25.2" x14ac:dyDescent="0.3">
      <c r="B7" s="6" t="s">
        <v>101</v>
      </c>
      <c r="C7" s="6" t="s">
        <v>42</v>
      </c>
      <c r="D7" s="9" t="s">
        <v>89</v>
      </c>
      <c r="E7" s="9" t="s">
        <v>48</v>
      </c>
      <c r="F7" s="9" t="s">
        <v>89</v>
      </c>
      <c r="G7" s="9" t="s">
        <v>48</v>
      </c>
    </row>
  </sheetData>
  <mergeCells count="5">
    <mergeCell ref="B4:B5"/>
    <mergeCell ref="C4:C5"/>
    <mergeCell ref="D4:E4"/>
    <mergeCell ref="F4:G4"/>
    <mergeCell ref="B6:G6"/>
  </mergeCells>
  <pageMargins left="0.7" right="0.7" top="0.75" bottom="0.75" header="0.3" footer="0.3"/>
  <pageSetup paperSize="9" orientation="portrait" horizontalDpi="300" verticalDpi="300"/>
</worksheet>
</file>

<file path=xl/worksheets/sheet6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KCHK-MK-CHIR'!A1", "Zurück")</f>
        <v>Zurück</v>
      </c>
    </row>
  </sheetData>
  <pageMargins left="0.7" right="0.7" top="0.75" bottom="0.75" header="0.3" footer="0.3"/>
  <pageSetup paperSize="9" orientation="portrait" horizontalDpi="300" verticalDpi="300"/>
</worksheet>
</file>

<file path=xl/worksheets/sheet6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2-000000000000}">
  <dimension ref="A1:I5"/>
  <sheetViews>
    <sheetView workbookViewId="0"/>
  </sheetViews>
  <sheetFormatPr baseColWidth="10" defaultRowHeight="14.4" x14ac:dyDescent="0.3"/>
  <cols>
    <col min="2" max="2" width="9.6640625" customWidth="1"/>
    <col min="3" max="3" width="31.5546875" customWidth="1"/>
    <col min="4" max="4" width="35.6640625" customWidth="1"/>
    <col min="5" max="5" width="33.6640625" customWidth="1"/>
    <col min="6" max="6" width="20.6640625" customWidth="1"/>
    <col min="7" max="7" width="19.6640625" customWidth="1"/>
    <col min="8" max="8" width="31.6640625" customWidth="1"/>
    <col min="9" max="9" width="24.6640625" customWidth="1"/>
  </cols>
  <sheetData>
    <row r="1" spans="1:9" x14ac:dyDescent="0.3">
      <c r="A1" s="2" t="str">
        <f>HYPERLINK("#'Auswahl Auswertungsmodul'!A1", "Zurück zum Start")</f>
        <v>Zurück zum Start</v>
      </c>
    </row>
    <row r="2" spans="1:9" x14ac:dyDescent="0.3">
      <c r="A2" s="2" t="str">
        <f>HYPERLINK("#'Auswahl KCHK-MK-CHIR'!A1", "Zurück")</f>
        <v>Zurück</v>
      </c>
    </row>
    <row r="3" spans="1:9" x14ac:dyDescent="0.3">
      <c r="B3" s="7" t="s">
        <v>4431</v>
      </c>
    </row>
    <row r="4" spans="1:9" x14ac:dyDescent="0.3">
      <c r="B4" s="4" t="s">
        <v>35</v>
      </c>
      <c r="C4" s="4" t="s">
        <v>394</v>
      </c>
      <c r="D4" s="19" t="s">
        <v>4423</v>
      </c>
      <c r="E4" s="19" t="s">
        <v>4424</v>
      </c>
      <c r="F4" s="19" t="s">
        <v>4425</v>
      </c>
      <c r="G4" s="19" t="s">
        <v>4426</v>
      </c>
      <c r="H4" s="19" t="s">
        <v>4427</v>
      </c>
      <c r="I4" s="19" t="s">
        <v>4428</v>
      </c>
    </row>
    <row r="5" spans="1:9" x14ac:dyDescent="0.3">
      <c r="B5" s="6" t="s">
        <v>505</v>
      </c>
      <c r="C5" s="6" t="s">
        <v>450</v>
      </c>
      <c r="D5" s="9" t="s">
        <v>1587</v>
      </c>
      <c r="E5" s="9" t="s">
        <v>1580</v>
      </c>
      <c r="F5" s="9" t="s">
        <v>1580</v>
      </c>
      <c r="G5" s="9" t="s">
        <v>1580</v>
      </c>
      <c r="H5" s="9" t="s">
        <v>1587</v>
      </c>
      <c r="I5" s="9" t="s">
        <v>1587</v>
      </c>
    </row>
  </sheetData>
  <pageMargins left="0.7" right="0.7" top="0.75" bottom="0.75" header="0.3" footer="0.3"/>
  <pageSetup paperSize="9" orientation="portrait" horizontalDpi="300" verticalDpi="300"/>
</worksheet>
</file>

<file path=xl/worksheets/sheet6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2-000000000000}">
  <dimension ref="A1:K28"/>
  <sheetViews>
    <sheetView workbookViewId="0"/>
  </sheetViews>
  <sheetFormatPr baseColWidth="10" defaultRowHeight="14.4" x14ac:dyDescent="0.3"/>
  <cols>
    <col min="2" max="2" width="9.6640625" customWidth="1"/>
    <col min="3" max="3" width="73.55468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KCHK-MK-CHIR'!A1", "Zurück")</f>
        <v>Zurück</v>
      </c>
    </row>
    <row r="3" spans="1:11" x14ac:dyDescent="0.3">
      <c r="B3" s="7" t="s">
        <v>4490</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492</v>
      </c>
      <c r="C6" s="6" t="s">
        <v>477</v>
      </c>
      <c r="D6" s="6" t="s">
        <v>1621</v>
      </c>
      <c r="E6" s="9" t="s">
        <v>1580</v>
      </c>
      <c r="F6" s="9" t="s">
        <v>1580</v>
      </c>
      <c r="G6" s="9" t="s">
        <v>1580</v>
      </c>
      <c r="H6" s="9" t="s">
        <v>1580</v>
      </c>
      <c r="I6" s="9" t="s">
        <v>1580</v>
      </c>
      <c r="J6" s="9" t="s">
        <v>1580</v>
      </c>
      <c r="K6" s="9" t="s">
        <v>1580</v>
      </c>
    </row>
    <row r="7" spans="1:11" x14ac:dyDescent="0.3">
      <c r="B7" s="6" t="s">
        <v>492</v>
      </c>
      <c r="C7" s="6" t="s">
        <v>477</v>
      </c>
      <c r="D7" s="6" t="s">
        <v>4452</v>
      </c>
      <c r="E7" s="9" t="s">
        <v>1580</v>
      </c>
      <c r="F7" s="9" t="s">
        <v>1580</v>
      </c>
      <c r="G7" s="9" t="s">
        <v>1580</v>
      </c>
      <c r="H7" s="9" t="s">
        <v>1580</v>
      </c>
      <c r="I7" s="9" t="s">
        <v>1580</v>
      </c>
      <c r="J7" s="9" t="s">
        <v>1580</v>
      </c>
      <c r="K7" s="9" t="s">
        <v>1580</v>
      </c>
    </row>
    <row r="8" spans="1:11" x14ac:dyDescent="0.3">
      <c r="B8" s="6" t="s">
        <v>495</v>
      </c>
      <c r="C8" s="6" t="s">
        <v>480</v>
      </c>
      <c r="D8" s="6" t="s">
        <v>1621</v>
      </c>
      <c r="E8" s="9" t="s">
        <v>1580</v>
      </c>
      <c r="F8" s="9" t="s">
        <v>1580</v>
      </c>
      <c r="G8" s="9" t="s">
        <v>1580</v>
      </c>
      <c r="H8" s="9" t="s">
        <v>1580</v>
      </c>
      <c r="I8" s="9" t="s">
        <v>1580</v>
      </c>
      <c r="J8" s="9" t="s">
        <v>1580</v>
      </c>
      <c r="K8" s="9" t="s">
        <v>1580</v>
      </c>
    </row>
    <row r="9" spans="1:11" x14ac:dyDescent="0.3">
      <c r="B9" s="6" t="s">
        <v>495</v>
      </c>
      <c r="C9" s="6" t="s">
        <v>480</v>
      </c>
      <c r="D9" s="6" t="s">
        <v>4452</v>
      </c>
      <c r="E9" s="9" t="s">
        <v>1580</v>
      </c>
      <c r="F9" s="9" t="s">
        <v>1580</v>
      </c>
      <c r="G9" s="9" t="s">
        <v>1580</v>
      </c>
      <c r="H9" s="9" t="s">
        <v>1580</v>
      </c>
      <c r="I9" s="9" t="s">
        <v>1580</v>
      </c>
      <c r="J9" s="9" t="s">
        <v>1580</v>
      </c>
      <c r="K9" s="9" t="s">
        <v>1580</v>
      </c>
    </row>
    <row r="10" spans="1:11" x14ac:dyDescent="0.3">
      <c r="B10" s="6" t="s">
        <v>496</v>
      </c>
      <c r="C10" s="6" t="s">
        <v>445</v>
      </c>
      <c r="D10" s="6" t="s">
        <v>1621</v>
      </c>
      <c r="E10" s="9" t="s">
        <v>1580</v>
      </c>
      <c r="F10" s="9" t="s">
        <v>1580</v>
      </c>
      <c r="G10" s="9" t="s">
        <v>1580</v>
      </c>
      <c r="H10" s="9" t="s">
        <v>1580</v>
      </c>
      <c r="I10" s="9" t="s">
        <v>1580</v>
      </c>
      <c r="J10" s="9" t="s">
        <v>1580</v>
      </c>
      <c r="K10" s="9" t="s">
        <v>1580</v>
      </c>
    </row>
    <row r="11" spans="1:11" x14ac:dyDescent="0.3">
      <c r="B11" s="6" t="s">
        <v>496</v>
      </c>
      <c r="C11" s="6" t="s">
        <v>445</v>
      </c>
      <c r="D11" s="6" t="s">
        <v>4452</v>
      </c>
      <c r="E11" s="9" t="s">
        <v>1580</v>
      </c>
      <c r="F11" s="9" t="s">
        <v>1580</v>
      </c>
      <c r="G11" s="9" t="s">
        <v>1580</v>
      </c>
      <c r="H11" s="9" t="s">
        <v>1580</v>
      </c>
      <c r="I11" s="9" t="s">
        <v>1580</v>
      </c>
      <c r="J11" s="9" t="s">
        <v>1580</v>
      </c>
      <c r="K11" s="9" t="s">
        <v>1580</v>
      </c>
    </row>
    <row r="12" spans="1:11" x14ac:dyDescent="0.3">
      <c r="B12" s="6" t="s">
        <v>497</v>
      </c>
      <c r="C12" s="6" t="s">
        <v>483</v>
      </c>
      <c r="D12" s="6" t="s">
        <v>1621</v>
      </c>
      <c r="E12" s="9" t="s">
        <v>1580</v>
      </c>
      <c r="F12" s="9" t="s">
        <v>1580</v>
      </c>
      <c r="G12" s="9" t="s">
        <v>1580</v>
      </c>
      <c r="H12" s="9" t="s">
        <v>1580</v>
      </c>
      <c r="I12" s="9" t="s">
        <v>1580</v>
      </c>
      <c r="J12" s="9" t="s">
        <v>1580</v>
      </c>
      <c r="K12" s="9" t="s">
        <v>1580</v>
      </c>
    </row>
    <row r="13" spans="1:11" x14ac:dyDescent="0.3">
      <c r="B13" s="6" t="s">
        <v>497</v>
      </c>
      <c r="C13" s="6" t="s">
        <v>483</v>
      </c>
      <c r="D13" s="6" t="s">
        <v>4452</v>
      </c>
      <c r="E13" s="9" t="s">
        <v>1580</v>
      </c>
      <c r="F13" s="9" t="s">
        <v>1580</v>
      </c>
      <c r="G13" s="9" t="s">
        <v>1580</v>
      </c>
      <c r="H13" s="9" t="s">
        <v>1580</v>
      </c>
      <c r="I13" s="9" t="s">
        <v>1580</v>
      </c>
      <c r="J13" s="9" t="s">
        <v>1580</v>
      </c>
      <c r="K13" s="9" t="s">
        <v>1580</v>
      </c>
    </row>
    <row r="14" spans="1:11" x14ac:dyDescent="0.3">
      <c r="B14" s="6" t="s">
        <v>498</v>
      </c>
      <c r="C14" s="6" t="s">
        <v>485</v>
      </c>
      <c r="D14" s="6" t="s">
        <v>1621</v>
      </c>
      <c r="E14" s="9" t="s">
        <v>1580</v>
      </c>
      <c r="F14" s="9" t="s">
        <v>1580</v>
      </c>
      <c r="G14" s="9" t="s">
        <v>1580</v>
      </c>
      <c r="H14" s="9" t="s">
        <v>1580</v>
      </c>
      <c r="I14" s="9" t="s">
        <v>1580</v>
      </c>
      <c r="J14" s="9" t="s">
        <v>1580</v>
      </c>
      <c r="K14" s="9" t="s">
        <v>1580</v>
      </c>
    </row>
    <row r="15" spans="1:11" x14ac:dyDescent="0.3">
      <c r="B15" s="6" t="s">
        <v>498</v>
      </c>
      <c r="C15" s="6" t="s">
        <v>485</v>
      </c>
      <c r="D15" s="6" t="s">
        <v>4452</v>
      </c>
      <c r="E15" s="9" t="s">
        <v>1580</v>
      </c>
      <c r="F15" s="9" t="s">
        <v>1580</v>
      </c>
      <c r="G15" s="9" t="s">
        <v>1580</v>
      </c>
      <c r="H15" s="9" t="s">
        <v>1580</v>
      </c>
      <c r="I15" s="9" t="s">
        <v>1580</v>
      </c>
      <c r="J15" s="9" t="s">
        <v>1580</v>
      </c>
      <c r="K15" s="9" t="s">
        <v>1580</v>
      </c>
    </row>
    <row r="16" spans="1:11" x14ac:dyDescent="0.3">
      <c r="B16" s="6" t="s">
        <v>499</v>
      </c>
      <c r="C16" s="6" t="s">
        <v>487</v>
      </c>
      <c r="D16" s="6" t="s">
        <v>1621</v>
      </c>
      <c r="E16" s="9" t="s">
        <v>1580</v>
      </c>
      <c r="F16" s="9" t="s">
        <v>1580</v>
      </c>
      <c r="G16" s="9" t="s">
        <v>1580</v>
      </c>
      <c r="H16" s="9" t="s">
        <v>1580</v>
      </c>
      <c r="I16" s="9" t="s">
        <v>1580</v>
      </c>
      <c r="J16" s="9" t="s">
        <v>1580</v>
      </c>
      <c r="K16" s="9" t="s">
        <v>1580</v>
      </c>
    </row>
    <row r="17" spans="2:11" x14ac:dyDescent="0.3">
      <c r="B17" s="6" t="s">
        <v>499</v>
      </c>
      <c r="C17" s="6" t="s">
        <v>487</v>
      </c>
      <c r="D17" s="6" t="s">
        <v>4452</v>
      </c>
      <c r="E17" s="9" t="s">
        <v>1580</v>
      </c>
      <c r="F17" s="9" t="s">
        <v>1580</v>
      </c>
      <c r="G17" s="9" t="s">
        <v>1580</v>
      </c>
      <c r="H17" s="9" t="s">
        <v>1580</v>
      </c>
      <c r="I17" s="9" t="s">
        <v>1580</v>
      </c>
      <c r="J17" s="9" t="s">
        <v>1580</v>
      </c>
      <c r="K17" s="9" t="s">
        <v>1580</v>
      </c>
    </row>
    <row r="18" spans="2:11" x14ac:dyDescent="0.3">
      <c r="B18" s="6" t="s">
        <v>500</v>
      </c>
      <c r="C18" s="6" t="s">
        <v>501</v>
      </c>
      <c r="D18" s="6" t="s">
        <v>1621</v>
      </c>
      <c r="E18" s="9" t="s">
        <v>1580</v>
      </c>
      <c r="F18" s="9" t="s">
        <v>1580</v>
      </c>
      <c r="G18" s="9" t="s">
        <v>1580</v>
      </c>
      <c r="H18" s="9" t="s">
        <v>1580</v>
      </c>
      <c r="I18" s="9" t="s">
        <v>1580</v>
      </c>
      <c r="J18" s="9" t="s">
        <v>1580</v>
      </c>
      <c r="K18" s="9" t="s">
        <v>1580</v>
      </c>
    </row>
    <row r="19" spans="2:11" x14ac:dyDescent="0.3">
      <c r="B19" s="6" t="s">
        <v>500</v>
      </c>
      <c r="C19" s="6" t="s">
        <v>501</v>
      </c>
      <c r="D19" s="6" t="s">
        <v>4452</v>
      </c>
      <c r="E19" s="9" t="s">
        <v>1580</v>
      </c>
      <c r="F19" s="9" t="s">
        <v>1580</v>
      </c>
      <c r="G19" s="9" t="s">
        <v>1580</v>
      </c>
      <c r="H19" s="9" t="s">
        <v>1580</v>
      </c>
      <c r="I19" s="9" t="s">
        <v>1580</v>
      </c>
      <c r="J19" s="9" t="s">
        <v>1580</v>
      </c>
      <c r="K19" s="9" t="s">
        <v>1580</v>
      </c>
    </row>
    <row r="20" spans="2:11" x14ac:dyDescent="0.3">
      <c r="B20" s="6" t="s">
        <v>502</v>
      </c>
      <c r="C20" s="6" t="s">
        <v>503</v>
      </c>
      <c r="D20" s="6" t="s">
        <v>1621</v>
      </c>
      <c r="E20" s="9" t="s">
        <v>1580</v>
      </c>
      <c r="F20" s="9" t="s">
        <v>1580</v>
      </c>
      <c r="G20" s="9" t="s">
        <v>1580</v>
      </c>
      <c r="H20" s="9" t="s">
        <v>1580</v>
      </c>
      <c r="I20" s="9" t="s">
        <v>1580</v>
      </c>
      <c r="J20" s="9" t="s">
        <v>1580</v>
      </c>
      <c r="K20" s="9" t="s">
        <v>1580</v>
      </c>
    </row>
    <row r="21" spans="2:11" x14ac:dyDescent="0.3">
      <c r="B21" s="6" t="s">
        <v>502</v>
      </c>
      <c r="C21" s="6" t="s">
        <v>503</v>
      </c>
      <c r="D21" s="6" t="s">
        <v>4452</v>
      </c>
      <c r="E21" s="9" t="s">
        <v>1580</v>
      </c>
      <c r="F21" s="9" t="s">
        <v>1580</v>
      </c>
      <c r="G21" s="9" t="s">
        <v>1580</v>
      </c>
      <c r="H21" s="9" t="s">
        <v>1580</v>
      </c>
      <c r="I21" s="9" t="s">
        <v>1580</v>
      </c>
      <c r="J21" s="9" t="s">
        <v>1580</v>
      </c>
      <c r="K21" s="9" t="s">
        <v>1580</v>
      </c>
    </row>
    <row r="22" spans="2:11" x14ac:dyDescent="0.3">
      <c r="B22" s="6" t="s">
        <v>504</v>
      </c>
      <c r="C22" s="6" t="s">
        <v>419</v>
      </c>
      <c r="D22" s="6" t="s">
        <v>1621</v>
      </c>
      <c r="E22" s="9" t="s">
        <v>1580</v>
      </c>
      <c r="F22" s="9" t="s">
        <v>1580</v>
      </c>
      <c r="G22" s="9" t="s">
        <v>1580</v>
      </c>
      <c r="H22" s="9" t="s">
        <v>1580</v>
      </c>
      <c r="I22" s="9" t="s">
        <v>1580</v>
      </c>
      <c r="J22" s="9" t="s">
        <v>1580</v>
      </c>
      <c r="K22" s="9" t="s">
        <v>1580</v>
      </c>
    </row>
    <row r="23" spans="2:11" x14ac:dyDescent="0.3">
      <c r="B23" s="6" t="s">
        <v>504</v>
      </c>
      <c r="C23" s="6" t="s">
        <v>419</v>
      </c>
      <c r="D23" s="6" t="s">
        <v>4452</v>
      </c>
      <c r="E23" s="9" t="s">
        <v>1580</v>
      </c>
      <c r="F23" s="9" t="s">
        <v>1580</v>
      </c>
      <c r="G23" s="9" t="s">
        <v>1580</v>
      </c>
      <c r="H23" s="9" t="s">
        <v>1580</v>
      </c>
      <c r="I23" s="9" t="s">
        <v>1580</v>
      </c>
      <c r="J23" s="9" t="s">
        <v>1580</v>
      </c>
      <c r="K23" s="9" t="s">
        <v>1580</v>
      </c>
    </row>
    <row r="24" spans="2:11" x14ac:dyDescent="0.3">
      <c r="B24" s="6" t="s">
        <v>505</v>
      </c>
      <c r="C24" s="6" t="s">
        <v>450</v>
      </c>
      <c r="D24" s="6" t="s">
        <v>1621</v>
      </c>
      <c r="E24" s="9" t="s">
        <v>1580</v>
      </c>
      <c r="F24" s="9" t="s">
        <v>1580</v>
      </c>
      <c r="G24" s="9" t="s">
        <v>1580</v>
      </c>
      <c r="H24" s="9" t="s">
        <v>1580</v>
      </c>
      <c r="I24" s="9" t="s">
        <v>1580</v>
      </c>
      <c r="J24" s="9" t="s">
        <v>1580</v>
      </c>
      <c r="K24" s="9" t="s">
        <v>1587</v>
      </c>
    </row>
    <row r="25" spans="2:11" x14ac:dyDescent="0.3">
      <c r="B25" s="6" t="s">
        <v>505</v>
      </c>
      <c r="C25" s="6" t="s">
        <v>450</v>
      </c>
      <c r="D25" s="6" t="s">
        <v>4452</v>
      </c>
      <c r="E25" s="9" t="s">
        <v>1580</v>
      </c>
      <c r="F25" s="9" t="s">
        <v>1580</v>
      </c>
      <c r="G25" s="9" t="s">
        <v>1580</v>
      </c>
      <c r="H25" s="9" t="s">
        <v>1580</v>
      </c>
      <c r="I25" s="9" t="s">
        <v>1580</v>
      </c>
      <c r="J25" s="9" t="s">
        <v>1580</v>
      </c>
      <c r="K25" s="9" t="s">
        <v>1587</v>
      </c>
    </row>
    <row r="26" spans="2:11" x14ac:dyDescent="0.3">
      <c r="B26" s="6" t="s">
        <v>506</v>
      </c>
      <c r="C26" s="6" t="s">
        <v>452</v>
      </c>
      <c r="D26" s="6" t="s">
        <v>1621</v>
      </c>
      <c r="E26" s="9" t="s">
        <v>1580</v>
      </c>
      <c r="F26" s="9" t="s">
        <v>1580</v>
      </c>
      <c r="G26" s="9" t="s">
        <v>1580</v>
      </c>
      <c r="H26" s="9" t="s">
        <v>1580</v>
      </c>
      <c r="I26" s="9" t="s">
        <v>1580</v>
      </c>
      <c r="J26" s="9" t="s">
        <v>1580</v>
      </c>
      <c r="K26" s="9" t="s">
        <v>1580</v>
      </c>
    </row>
    <row r="27" spans="2:11" x14ac:dyDescent="0.3">
      <c r="B27" s="6" t="s">
        <v>506</v>
      </c>
      <c r="C27" s="6" t="s">
        <v>452</v>
      </c>
      <c r="D27" s="6" t="s">
        <v>4452</v>
      </c>
      <c r="E27" s="9" t="s">
        <v>1580</v>
      </c>
      <c r="F27" s="9" t="s">
        <v>1580</v>
      </c>
      <c r="G27" s="9" t="s">
        <v>1580</v>
      </c>
      <c r="H27" s="9" t="s">
        <v>1580</v>
      </c>
      <c r="I27" s="9" t="s">
        <v>1580</v>
      </c>
      <c r="J27" s="9" t="s">
        <v>1580</v>
      </c>
      <c r="K27" s="9" t="s">
        <v>1580</v>
      </c>
    </row>
    <row r="28" spans="2:11" x14ac:dyDescent="0.3">
      <c r="B28"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6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2-000000000000}">
  <dimension ref="A1:K9"/>
  <sheetViews>
    <sheetView workbookViewId="0"/>
  </sheetViews>
  <sheetFormatPr baseColWidth="10" defaultRowHeight="14.4" x14ac:dyDescent="0.3"/>
  <cols>
    <col min="2" max="2" width="9.6640625" customWidth="1"/>
    <col min="3" max="3" width="41"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KCHK-MK-CHIR'!A1", "Zurück")</f>
        <v>Zurück</v>
      </c>
    </row>
    <row r="3" spans="1:11" x14ac:dyDescent="0.3">
      <c r="B3" s="7" t="s">
        <v>4459</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40</v>
      </c>
      <c r="C6" s="23"/>
      <c r="D6" s="23"/>
      <c r="E6" s="29"/>
      <c r="F6" s="29"/>
      <c r="G6" s="29"/>
      <c r="H6" s="29"/>
      <c r="I6" s="29"/>
      <c r="J6" s="29"/>
      <c r="K6" s="29"/>
    </row>
    <row r="7" spans="1:11" x14ac:dyDescent="0.3">
      <c r="B7" s="6" t="s">
        <v>101</v>
      </c>
      <c r="C7" s="6" t="s">
        <v>42</v>
      </c>
      <c r="D7" s="6" t="s">
        <v>1621</v>
      </c>
      <c r="E7" s="9" t="s">
        <v>1580</v>
      </c>
      <c r="F7" s="9" t="s">
        <v>1580</v>
      </c>
      <c r="G7" s="9" t="s">
        <v>1580</v>
      </c>
      <c r="H7" s="9" t="s">
        <v>1580</v>
      </c>
      <c r="I7" s="9" t="s">
        <v>1580</v>
      </c>
      <c r="J7" s="9" t="s">
        <v>1580</v>
      </c>
      <c r="K7" s="9" t="s">
        <v>1580</v>
      </c>
    </row>
    <row r="8" spans="1:11" x14ac:dyDescent="0.3">
      <c r="B8" s="6" t="s">
        <v>101</v>
      </c>
      <c r="C8" s="6" t="s">
        <v>42</v>
      </c>
      <c r="D8" s="6" t="s">
        <v>4452</v>
      </c>
      <c r="E8" s="9" t="s">
        <v>1580</v>
      </c>
      <c r="F8" s="9" t="s">
        <v>1580</v>
      </c>
      <c r="G8" s="9" t="s">
        <v>1580</v>
      </c>
      <c r="H8" s="9" t="s">
        <v>1580</v>
      </c>
      <c r="I8" s="9" t="s">
        <v>1580</v>
      </c>
      <c r="J8" s="9" t="s">
        <v>1580</v>
      </c>
      <c r="K8" s="9" t="s">
        <v>1580</v>
      </c>
    </row>
    <row r="9" spans="1:11" x14ac:dyDescent="0.3">
      <c r="B9" s="17" t="s">
        <v>968</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xl/worksheets/sheet6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KCHK-MK-CHIR'!A1", "Zurück")</f>
        <v>Zurück</v>
      </c>
    </row>
  </sheetData>
  <pageMargins left="0.7" right="0.7" top="0.75" bottom="0.75" header="0.3" footer="0.3"/>
  <pageSetup paperSize="9" orientation="portrait" horizontalDpi="300" verticalDpi="300"/>
</worksheet>
</file>

<file path=xl/worksheets/sheet6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2-000000000000}">
  <dimension ref="A1:C41"/>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HYPERLINK("#'KAROTIS - K3_1_QI'!A1", "Qualitätsindikatoren: Übersicht über Auffälligkeiten und Qualitätssicherungsmaßnahmen gem. § 17 DeQS-RL")</f>
        <v>Qualitätsindikatoren: Übersicht über Auffälligkeiten und Qualitätssicherungsmaßnahmen gem. § 17 DeQS-RL</v>
      </c>
      <c r="C6" s="2" t="str">
        <f>HYPERLINK("#'KAROTIS - K3_1_QI'!A1", "K3_1_QI")</f>
        <v>K3_1_QI</v>
      </c>
    </row>
    <row r="7" spans="1:3" x14ac:dyDescent="0.3">
      <c r="B7" s="2" t="str">
        <f>HYPERLINK("#'KAROTIS - K3_1_AK'!A1", "Auffälligkeitskriterien: Übersicht über Auffälligkeiten und Qualitätssicherungsmaßnahmen gem. § 17 DeQS-RL")</f>
        <v>Auffälligkeitskriterien: Übersicht über Auffälligkeiten und Qualitätssicherungsmaßnahmen gem. § 17 DeQS-RL</v>
      </c>
      <c r="C7" s="2" t="str">
        <f>HYPERLINK("#'KAROTIS - K3_1_AK'!A1", "K3_1_AK")</f>
        <v>K3_1_AK</v>
      </c>
    </row>
    <row r="8" spans="1:3" x14ac:dyDescent="0.3">
      <c r="B8" s="2" t="str">
        <f>HYPERLINK("#'KAROTIS - K3_2_QI'!A1", "Qualitätsindikatoren: Auffälligkeiten und Bewertungen nach Abschluss des Stellungnahmeverfahrens (AJ 2024)")</f>
        <v>Qualitätsindikatoren: Auffälligkeiten und Bewertungen nach Abschluss des Stellungnahmeverfahrens (AJ 2024)</v>
      </c>
      <c r="C8" s="2" t="str">
        <f>HYPERLINK("#'KAROTIS - K3_2_QI'!A1", "K3_2_QI")</f>
        <v>K3_2_QI</v>
      </c>
    </row>
    <row r="9" spans="1:3" x14ac:dyDescent="0.3">
      <c r="B9" s="2" t="str">
        <f>HYPERLINK("#'KAROTIS - K3_2_AK'!A1", "Auffälligkeitskriterien: Auffälligkeiten und Bewertungen nach Abschluss des Stellungnahmeverfahrens (AJ 2024)")</f>
        <v>Auffälligkeitskriterien: Auffälligkeiten und Bewertungen nach Abschluss des Stellungnahmeverfahrens (AJ 2024)</v>
      </c>
      <c r="C9" s="2" t="str">
        <f>HYPERLINK("#'KAROTIS - K3_2_AK'!A1", "K3_2_AK")</f>
        <v>K3_2_AK</v>
      </c>
    </row>
    <row r="10" spans="1:3" x14ac:dyDescent="0.3">
      <c r="B10" s="2" t="str">
        <f>HYPERLINK("#'KAROTIS - K3_3_QI'!A1", "Qualitätsindikatoren: Wiederholte Auffälligkeiten (AJ 2024 und Vorjahre)")</f>
        <v>Qualitätsindikatoren: Wiederholte Auffälligkeiten (AJ 2024 und Vorjahre)</v>
      </c>
      <c r="C10" s="2" t="str">
        <f>HYPERLINK("#'KAROTIS - K3_3_QI'!A1", "K3_3_QI")</f>
        <v>K3_3_QI</v>
      </c>
    </row>
    <row r="11" spans="1:3" x14ac:dyDescent="0.3">
      <c r="B11" s="2" t="str">
        <f>HYPERLINK("#'KAROTIS - K3_3_AK'!A1", "Auffälligkeitskriterien: Wiederholte Auffälligkeiten (AJ 2024 und Vorjahre)")</f>
        <v>Auffälligkeitskriterien: Wiederholte Auffälligkeiten (AJ 2024 und Vorjahre)</v>
      </c>
      <c r="C11" s="2" t="str">
        <f>HYPERLINK("#'KAROTIS - K3_3_AK'!A1", "K3_3_AK")</f>
        <v>K3_3_AK</v>
      </c>
    </row>
    <row r="12" spans="1:3" x14ac:dyDescent="0.3">
      <c r="B12" s="2" t="str">
        <f>HYPERLINK("#'KAROTIS - K3_4_QI'!A1", "Qualitätsindikatoren: Mehrfache Auffälligkeiten bei Leistungserbringern (AJ 2024)")</f>
        <v>Qualitätsindikatoren: Mehrfache Auffälligkeiten bei Leistungserbringern (AJ 2024)</v>
      </c>
      <c r="C12" s="2" t="str">
        <f>HYPERLINK("#'KAROTIS - K3_4_QI'!A1", "K3_4_QI")</f>
        <v>K3_4_QI</v>
      </c>
    </row>
    <row r="13" spans="1:3" x14ac:dyDescent="0.3">
      <c r="B13" s="2" t="str">
        <f>HYPERLINK("#'KAROTIS - K3_4_AK'!A1", "Auffälligkeitskriterien: Mehrfache Auffälligkeiten bei Leistungserbringern (AJ 2024)")</f>
        <v>Auffälligkeitskriterien: Mehrfache Auffälligkeiten bei Leistungserbringern (AJ 2024)</v>
      </c>
      <c r="C13" s="2" t="str">
        <f>HYPERLINK("#'KAROTIS - K3_4_AK'!A1", "K3_4_AK")</f>
        <v>K3_4_AK</v>
      </c>
    </row>
    <row r="14" spans="1:3" x14ac:dyDescent="0.3">
      <c r="B14" s="2" t="str">
        <f>HYPERLINK("#'KAROTIS - K3_5_QI'!A1", "Auffälligkeiten und Stellungnahmeverfahren nach Fallzahl pro Qualitätsindikator (AJ 2024)")</f>
        <v>Auffälligkeiten und Stellungnahmeverfahren nach Fallzahl pro Qualitätsindikator (AJ 2024)</v>
      </c>
      <c r="C14" s="2" t="str">
        <f>HYPERLINK("#'KAROTIS - K3_5_QI'!A1", "K3_5_QI")</f>
        <v>K3_5_QI</v>
      </c>
    </row>
    <row r="15" spans="1:3" x14ac:dyDescent="0.3">
      <c r="B15" s="2" t="str">
        <f>HYPERLINK("#'KAROTIS - A_1_QI'!A1", "Qualitätsindikatoren: Art der Auffälligkeit (AJ 2024)")</f>
        <v>Qualitätsindikatoren: Art der Auffälligkeit (AJ 2024)</v>
      </c>
      <c r="C15" s="2" t="str">
        <f>HYPERLINK("#'KAROTIS - A_1_QI'!A1", "A_1_QI")</f>
        <v>A_1_QI</v>
      </c>
    </row>
    <row r="16" spans="1:3" x14ac:dyDescent="0.3">
      <c r="B16" s="2" t="str">
        <f>HYPERLINK("#'KAROTIS - A_1_AK'!A1", "Auffälligkeitskriterien: Art der Auffälligkeit (AJ 2024)")</f>
        <v>Auffälligkeitskriterien: Art der Auffälligkeit (AJ 2024)</v>
      </c>
      <c r="C16" s="2" t="str">
        <f>HYPERLINK("#'KAROTIS - A_1_AK'!A1", "A_1_AK")</f>
        <v>A_1_AK</v>
      </c>
    </row>
    <row r="17" spans="2:3" x14ac:dyDescent="0.3">
      <c r="B17" s="2" t="str">
        <f>HYPERLINK("#'KAROTIS - A_2_QI_a'!A1", "Qualitätsindikatoren: Stellungnahmeverfahren (AJ 2024)")</f>
        <v>Qualitätsindikatoren: Stellungnahmeverfahren (AJ 2024)</v>
      </c>
      <c r="C17" s="2" t="str">
        <f>HYPERLINK("#'KAROTIS - A_2_QI_a'!A1", "A_2_QI_a")</f>
        <v>A_2_QI_a</v>
      </c>
    </row>
    <row r="18" spans="2:3" x14ac:dyDescent="0.3">
      <c r="B18" s="2" t="str">
        <f>HYPERLINK("#'KAROTIS - A_2_AK_a'!A1", "Auffälligkeitskriterien: Stellungnahmeverfahren (AJ 2024)")</f>
        <v>Auffälligkeitskriterien: Stellungnahmeverfahren (AJ 2024)</v>
      </c>
      <c r="C18" s="2" t="str">
        <f>HYPERLINK("#'KAROTIS - A_2_AK_a'!A1", "A_2_AK_a")</f>
        <v>A_2_AK_a</v>
      </c>
    </row>
    <row r="19" spans="2:3" x14ac:dyDescent="0.3">
      <c r="B19" s="2" t="str">
        <f>HYPERLINK("#'KAROTIS - A_2_QI_b'!A1", "Qualitätsindikatoren: Freitextkommentare zur Nicht-Einleitung von Stellungnahmeverfahren (AJ 2024)")</f>
        <v>Qualitätsindikatoren: Freitextkommentare zur Nicht-Einleitung von Stellungnahmeverfahren (AJ 2024)</v>
      </c>
      <c r="C19" s="2" t="str">
        <f>HYPERLINK("#'KAROTIS - A_2_QI_b'!A1", "A_2_QI_b")</f>
        <v>A_2_QI_b</v>
      </c>
    </row>
    <row r="20" spans="2:3" x14ac:dyDescent="0.3">
      <c r="B20" s="2" t="str">
        <f>HYPERLINK("#'KAROTIS - A_2_AK_b'!A1", "Auffälligkeitskriterien: Freitextkommentare zur Nicht-Einleitung von Stellungnahmeverfahren (AJ 2024)")</f>
        <v>Auffälligkeitskriterien: Freitextkommentare zur Nicht-Einleitung von Stellungnahmeverfahren (AJ 2024)</v>
      </c>
      <c r="C20" s="2" t="str">
        <f>HYPERLINK("#'KAROTIS - A_2_AK_b'!A1", "A_2_AK_b")</f>
        <v>A_2_AK_b</v>
      </c>
    </row>
    <row r="21" spans="2:3" x14ac:dyDescent="0.3">
      <c r="B21" s="2" t="str">
        <f>HYPERLINK("#'KAROTIS - A_3_AK_a'!A1", "Auffälligkeitskriterien: Bewertung der qualitativ auffälligen Ergebnisse (AJ 2024)")</f>
        <v>Auffälligkeitskriterien: Bewertung der qualitativ auffälligen Ergebnisse (AJ 2024)</v>
      </c>
      <c r="C21" s="2" t="str">
        <f>HYPERLINK("#'KAROTIS - A_3_AK_a'!A1", "A_3_AK_a")</f>
        <v>A_3_AK_a</v>
      </c>
    </row>
    <row r="22" spans="2:3" x14ac:dyDescent="0.3">
      <c r="B22" s="2" t="str">
        <f>HYPERLINK("#'KAROTIS - A_3_AK_b'!A1", "Auffälligkeitskriterien: Freitextkommentare zur Bewertung der qualitativ auffälligen Ergebnisse (AJ 2024)")</f>
        <v>Auffälligkeitskriterien: Freitextkommentare zur Bewertung der qualitativ auffälligen Ergebnisse (AJ 2024)</v>
      </c>
      <c r="C22" s="2" t="str">
        <f>HYPERLINK("#'KAROTIS - A_3_AK_b'!A1", "A_3_AK_b")</f>
        <v>A_3_AK_b</v>
      </c>
    </row>
    <row r="23" spans="2:3" x14ac:dyDescent="0.3">
      <c r="B23" s="2" t="str">
        <f>HYPERLINK("#'KAROTIS - A_4_QI_a'!A1", "Qualitätsindikatoren: Bewertung der qualitativ auffälligen Ergebnisse (AJ 2024)")</f>
        <v>Qualitätsindikatoren: Bewertung der qualitativ auffälligen Ergebnisse (AJ 2024)</v>
      </c>
      <c r="C23" s="2" t="str">
        <f>HYPERLINK("#'KAROTIS - A_4_QI_a'!A1", "A_4_QI_a")</f>
        <v>A_4_QI_a</v>
      </c>
    </row>
    <row r="24" spans="2:3" x14ac:dyDescent="0.3">
      <c r="B24" s="2" t="str">
        <f>HYPERLINK("#'KAROTIS - A_4_QI_b'!A1", "Qualitätsindikatoren: Freitextkommentare zur Bewertung der qualitativ auffälligen Ergebnisse (AJ 2024)")</f>
        <v>Qualitätsindikatoren: Freitextkommentare zur Bewertung der qualitativ auffälligen Ergebnisse (AJ 2024)</v>
      </c>
      <c r="C24" s="2" t="str">
        <f>HYPERLINK("#'KAROTIS - A_4_QI_b'!A1", "A_4_QI_b")</f>
        <v>A_4_QI_b</v>
      </c>
    </row>
    <row r="25" spans="2:3" x14ac:dyDescent="0.3">
      <c r="B25" s="2" t="str">
        <f>HYPERLINK("#'KAROTIS - A_5_AK_a'!A1", "Auffälligkeitskriterien: Bewertung der qualitativ unauffälligen Ergebnisse (AJ 2024)")</f>
        <v>Auffälligkeitskriterien: Bewertung der qualitativ unauffälligen Ergebnisse (AJ 2024)</v>
      </c>
      <c r="C25" s="2" t="str">
        <f>HYPERLINK("#'KAROTIS - A_5_AK_a'!A1", "A_5_AK_a")</f>
        <v>A_5_AK_a</v>
      </c>
    </row>
    <row r="26" spans="2:3" x14ac:dyDescent="0.3">
      <c r="B26" s="2" t="str">
        <f>HYPERLINK("#'KAROTIS - A_5_AK_b'!A1", "Auffälligkeitskriterien: Freitextkommentare zur Bewertung der qualitativ unauffälligen Ergebnisse (AJ 2024)")</f>
        <v>Auffälligkeitskriterien: Freitextkommentare zur Bewertung der qualitativ unauffälligen Ergebnisse (AJ 2024)</v>
      </c>
      <c r="C26" s="2" t="str">
        <f>HYPERLINK("#'KAROTIS - A_5_AK_b'!A1", "A_5_AK_b")</f>
        <v>A_5_AK_b</v>
      </c>
    </row>
    <row r="27" spans="2:3" x14ac:dyDescent="0.3">
      <c r="B27" s="2" t="str">
        <f>HYPERLINK("#'KAROTIS - A_6_QI_a'!A1", "Qualitätsindikatoren: Bewertung der qualitativ unauffälligen Ergebnisse (AJ 2024)")</f>
        <v>Qualitätsindikatoren: Bewertung der qualitativ unauffälligen Ergebnisse (AJ 2024)</v>
      </c>
      <c r="C27" s="2" t="str">
        <f>HYPERLINK("#'KAROTIS - A_6_QI_a'!A1", "A_6_QI_a")</f>
        <v>A_6_QI_a</v>
      </c>
    </row>
    <row r="28" spans="2:3" x14ac:dyDescent="0.3">
      <c r="B28" s="2" t="str">
        <f>HYPERLINK("#'KAROTIS - A_6_QI_b'!A1", "Qualitätsindikatoren: Freitextkommentare zur Bewertung der qualitativ unauffälligen Ergebnisse (AJ 2024)")</f>
        <v>Qualitätsindikatoren: Freitextkommentare zur Bewertung der qualitativ unauffälligen Ergebnisse (AJ 2024)</v>
      </c>
      <c r="C28" s="2" t="str">
        <f>HYPERLINK("#'KAROTIS - A_6_QI_b'!A1", "A_6_QI_b")</f>
        <v>A_6_QI_b</v>
      </c>
    </row>
    <row r="29" spans="2:3" x14ac:dyDescent="0.3">
      <c r="B29" s="2" t="str">
        <f>HYPERLINK("#'KAROTIS - A_7_AK_a'!A1", "Auffälligkeitskriterien: Bewertung der  Ergebnisse als Sonstiges (AJ 2024)")</f>
        <v>Auffälligkeitskriterien: Bewertung der  Ergebnisse als Sonstiges (AJ 2024)</v>
      </c>
      <c r="C29" s="2" t="str">
        <f>HYPERLINK("#'KAROTIS - A_7_AK_a'!A1", "A_7_AK_a")</f>
        <v>A_7_AK_a</v>
      </c>
    </row>
    <row r="30" spans="2:3" x14ac:dyDescent="0.3">
      <c r="B30" s="2" t="str">
        <f>HYPERLINK("#'KAROTIS - A_7_AK_b'!A1", "Auffälligkeitskriterien: Freitextkommentare zur Bewertung der Ergebnisse als Sonstiges (AJ 2024)")</f>
        <v>Auffälligkeitskriterien: Freitextkommentare zur Bewertung der Ergebnisse als Sonstiges (AJ 2024)</v>
      </c>
      <c r="C30" s="2" t="str">
        <f>HYPERLINK("#'KAROTIS - A_7_AK_b'!A1", "A_7_AK_b")</f>
        <v>A_7_AK_b</v>
      </c>
    </row>
    <row r="31" spans="2:3" x14ac:dyDescent="0.3">
      <c r="B31" s="2" t="str">
        <f>HYPERLINK("#'KAROTIS - A_8_QI_a'!A1", "Qualitätsindikatoren: Bewertung der Ergebnisse als Dokumentationsfehler oder Sonstiges (AJ 2024)")</f>
        <v>Qualitätsindikatoren: Bewertung der Ergebnisse als Dokumentationsfehler oder Sonstiges (AJ 2024)</v>
      </c>
      <c r="C31" s="2" t="str">
        <f>HYPERLINK("#'KAROTIS - A_8_QI_a'!A1", "A_8_QI_a")</f>
        <v>A_8_QI_a</v>
      </c>
    </row>
    <row r="32" spans="2:3" x14ac:dyDescent="0.3">
      <c r="B32" s="2" t="str">
        <f>HYPERLINK("#'KAROTIS - A_8_QI_b'!A1", "Qualitätsindikatoren: Freitextkommentare zur Bewertung der Ergebnisse als Dokumentationsfehler oder Sonstiges (AJ 2024)")</f>
        <v>Qualitätsindikatoren: Freitextkommentare zur Bewertung der Ergebnisse als Dokumentationsfehler oder Sonstiges (AJ 2024)</v>
      </c>
      <c r="C32" s="2" t="str">
        <f>HYPERLINK("#'KAROTIS - A_8_QI_b'!A1", "A_8_QI_b")</f>
        <v>A_8_QI_b</v>
      </c>
    </row>
    <row r="33" spans="2:3" x14ac:dyDescent="0.3">
      <c r="B33" s="2" t="str">
        <f>HYPERLINK("#'KAROTIS - A_9_QI'!A1", "Qualitätsindikatoren: Initiierung Maßnahmenstufe 1 und 2 (AJ 2024)")</f>
        <v>Qualitätsindikatoren: Initiierung Maßnahmenstufe 1 und 2 (AJ 2024)</v>
      </c>
      <c r="C33" s="2" t="str">
        <f>HYPERLINK("#'KAROTIS - A_9_QI'!A1", "A_9_QI")</f>
        <v>A_9_QI</v>
      </c>
    </row>
    <row r="34" spans="2:3" x14ac:dyDescent="0.3">
      <c r="B34" s="2" t="str">
        <f>HYPERLINK("#'KAROTIS - A_9_AK'!A1", "Auffälligkeitskriterien: Initiierung Maßnahmenstufe 1 und 2 (AJ 2024)")</f>
        <v>Auffälligkeitskriterien: Initiierung Maßnahmenstufe 1 und 2 (AJ 2024)</v>
      </c>
      <c r="C34" s="2" t="str">
        <f>HYPERLINK("#'KAROTIS - A_9_AK'!A1", "A_9_AK")</f>
        <v>A_9_AK</v>
      </c>
    </row>
    <row r="35" spans="2:3" x14ac:dyDescent="0.3">
      <c r="B35" s="2" t="str">
        <f>HYPERLINK("#'KAROTIS - A_10_QI'!A1", "Qualitätsindikatoren: Ergebnisse nach Stellungnahmeverfahren pro Bundesland (AJ 2024)")</f>
        <v>Qualitätsindikatoren: Ergebnisse nach Stellungnahmeverfahren pro Bundesland (AJ 2024)</v>
      </c>
      <c r="C35" s="2" t="str">
        <f>HYPERLINK("#'KAROTIS - A_10_QI'!A1", "A_10_QI")</f>
        <v>A_10_QI</v>
      </c>
    </row>
    <row r="36" spans="2:3" x14ac:dyDescent="0.3">
      <c r="B36" s="2" t="str">
        <f>HYPERLINK("#'KAROTIS - A_10_AK'!A1", "Auffälligkeitskriterien: Ergebnisse nach Stellungnahmeverfahren pro Bundesland (AJ 2024)")</f>
        <v>Auffälligkeitskriterien: Ergebnisse nach Stellungnahmeverfahren pro Bundesland (AJ 2024)</v>
      </c>
      <c r="C36" s="2" t="str">
        <f>HYPERLINK("#'KAROTIS - A_10_AK'!A1", "A_10_AK")</f>
        <v>A_10_AK</v>
      </c>
    </row>
    <row r="37" spans="2:3" x14ac:dyDescent="0.3">
      <c r="B37" s="2" t="str">
        <f>HYPERLINK("#'KAROTIS - A_11_QI_AK'!A1", "Qualitätsindikatoren und Auffälligkeitskriterien: Best Practice (AJ 2024)")</f>
        <v>Qualitätsindikatoren und Auffälligkeitskriterien: Best Practice (AJ 2024)</v>
      </c>
      <c r="C37" s="2" t="str">
        <f>HYPERLINK("#'KAROTIS - A_11_QI_AK'!A1", "A_11_QI_AK")</f>
        <v>A_11_QI_AK</v>
      </c>
    </row>
    <row r="38" spans="2:3" x14ac:dyDescent="0.3">
      <c r="B38" s="2" t="str">
        <f>HYPERLINK("#'KAROTIS - A_12_QI'!A1", "Darstellung des Verlaufs der Bewertung (AJ 2024)")</f>
        <v>Darstellung des Verlaufs der Bewertung (AJ 2024)</v>
      </c>
      <c r="C38" s="2" t="str">
        <f>HYPERLINK("#'KAROTIS - A_12_QI'!A1", "A_12_QI")</f>
        <v>A_12_QI</v>
      </c>
    </row>
    <row r="39" spans="2:3" x14ac:dyDescent="0.3">
      <c r="B39" s="2" t="str">
        <f>HYPERLINK("#'KAROTIS - A_13_QI'!A1", "Qualitätsindikatoren: Art der Maßnahme in Maßnahmenstufe 1 (AJ 2023 und 2024)")</f>
        <v>Qualitätsindikatoren: Art der Maßnahme in Maßnahmenstufe 1 (AJ 2023 und 2024)</v>
      </c>
      <c r="C39" s="2" t="str">
        <f>HYPERLINK("#'KAROTIS - A_13_QI'!A1", "A_13_QI")</f>
        <v>A_13_QI</v>
      </c>
    </row>
    <row r="40" spans="2:3" x14ac:dyDescent="0.3">
      <c r="B40" s="2" t="str">
        <f>HYPERLINK("#'KAROTIS - A_13_AK'!A1", "Auffälligkeitskriterien: Art der Maßnahme in Maßnahmenstufe 1 (AJ 2023 und 2024)")</f>
        <v>Auffälligkeitskriterien: Art der Maßnahme in Maßnahmenstufe 1 (AJ 2023 und 2024)</v>
      </c>
      <c r="C40" s="2" t="str">
        <f>HYPERLINK("#'KAROTIS - A_13_AK'!A1", "A_13_AK")</f>
        <v>A_13_AK</v>
      </c>
    </row>
    <row r="41" spans="2:3" x14ac:dyDescent="0.3">
      <c r="B41" s="2" t="str">
        <f>HYPERLINK("#'KAROTIS - A_14_QI_AK'!A1", "Qualitätsindikatoren und Auffälligkeitskriterien: Freitextkommentare zu Maßnahmenstufe 2 (AJ 2024)")</f>
        <v>Qualitätsindikatoren und Auffälligkeitskriterien: Freitextkommentare zu Maßnahmenstufe 2 (AJ 2024)</v>
      </c>
      <c r="C41" s="2" t="str">
        <f>HYPERLINK("#'KAROTIS - A_14_QI_AK'!A1", "A_14_QI_AK")</f>
        <v>A_14_QI_AK</v>
      </c>
    </row>
  </sheetData>
  <pageMargins left="0.7" right="0.7" top="0.75" bottom="0.75" header="0.3" footer="0.3"/>
  <pageSetup paperSize="9" orientation="portrait" horizontalDpi="300" verticalDpi="300"/>
</worksheet>
</file>

<file path=xl/worksheets/sheet6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2-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KAROTIS'!A1", "Zurück")</f>
        <v>Zurück</v>
      </c>
    </row>
    <row r="3" spans="1:6" x14ac:dyDescent="0.3">
      <c r="B3" s="7" t="s">
        <v>5244</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5225</v>
      </c>
      <c r="D6" s="9" t="s">
        <v>3429</v>
      </c>
      <c r="E6" s="9" t="s">
        <v>5226</v>
      </c>
      <c r="F6" s="9" t="s">
        <v>3429</v>
      </c>
    </row>
    <row r="7" spans="1:6" x14ac:dyDescent="0.3">
      <c r="B7" s="10" t="s">
        <v>4873</v>
      </c>
      <c r="C7" s="9" t="s">
        <v>5225</v>
      </c>
      <c r="D7" s="9" t="s">
        <v>4530</v>
      </c>
      <c r="E7" s="9" t="s">
        <v>5226</v>
      </c>
      <c r="F7" s="9" t="s">
        <v>4530</v>
      </c>
    </row>
    <row r="8" spans="1:6" x14ac:dyDescent="0.3">
      <c r="B8" s="10" t="s">
        <v>4532</v>
      </c>
      <c r="C8" s="9" t="s">
        <v>4626</v>
      </c>
      <c r="D8" s="9" t="s">
        <v>5227</v>
      </c>
      <c r="E8" s="9" t="s">
        <v>3905</v>
      </c>
      <c r="F8" s="9" t="s">
        <v>5228</v>
      </c>
    </row>
    <row r="9" spans="1:6" x14ac:dyDescent="0.3">
      <c r="B9" s="9" t="s">
        <v>4535</v>
      </c>
      <c r="C9" s="9" t="s">
        <v>1580</v>
      </c>
      <c r="D9" s="9" t="s">
        <v>4536</v>
      </c>
      <c r="E9" s="9" t="s">
        <v>1580</v>
      </c>
      <c r="F9" s="9" t="s">
        <v>4536</v>
      </c>
    </row>
    <row r="10" spans="1:6" x14ac:dyDescent="0.3">
      <c r="B10" s="10" t="s">
        <v>4537</v>
      </c>
      <c r="C10" s="9" t="s">
        <v>4626</v>
      </c>
      <c r="D10" s="9" t="s">
        <v>4530</v>
      </c>
      <c r="E10" s="9" t="s">
        <v>3905</v>
      </c>
      <c r="F10" s="9" t="s">
        <v>4530</v>
      </c>
    </row>
    <row r="11" spans="1:6" x14ac:dyDescent="0.3">
      <c r="B11" s="9" t="s">
        <v>4879</v>
      </c>
      <c r="C11" s="9" t="s">
        <v>4626</v>
      </c>
      <c r="D11" s="9" t="s">
        <v>4530</v>
      </c>
      <c r="E11" s="9" t="s">
        <v>3905</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1617</v>
      </c>
      <c r="D15" s="9" t="s">
        <v>5229</v>
      </c>
      <c r="E15" s="9" t="s">
        <v>1945</v>
      </c>
      <c r="F15" s="9" t="s">
        <v>5230</v>
      </c>
    </row>
    <row r="16" spans="1:6" x14ac:dyDescent="0.3">
      <c r="B16" s="6" t="s">
        <v>4543</v>
      </c>
      <c r="C16" s="9" t="s">
        <v>3523</v>
      </c>
      <c r="D16" s="9" t="s">
        <v>5231</v>
      </c>
      <c r="E16" s="9" t="s">
        <v>3693</v>
      </c>
      <c r="F16" s="9" t="s">
        <v>5232</v>
      </c>
    </row>
    <row r="17" spans="2:6" x14ac:dyDescent="0.3">
      <c r="B17" s="9" t="s">
        <v>4546</v>
      </c>
      <c r="C17" s="9" t="s">
        <v>3523</v>
      </c>
      <c r="D17" s="9" t="s">
        <v>4530</v>
      </c>
      <c r="E17" s="9" t="s">
        <v>3693</v>
      </c>
      <c r="F17" s="9" t="s">
        <v>4530</v>
      </c>
    </row>
    <row r="18" spans="2:6" x14ac:dyDescent="0.3">
      <c r="B18" s="9" t="s">
        <v>4547</v>
      </c>
      <c r="C18" s="9" t="s">
        <v>1582</v>
      </c>
      <c r="D18" s="9" t="s">
        <v>5233</v>
      </c>
      <c r="E18" s="9" t="s">
        <v>1683</v>
      </c>
      <c r="F18" s="9" t="s">
        <v>5234</v>
      </c>
    </row>
    <row r="19" spans="2:6" x14ac:dyDescent="0.3">
      <c r="B19" s="9" t="s">
        <v>4548</v>
      </c>
      <c r="C19" s="9" t="s">
        <v>1587</v>
      </c>
      <c r="D19" s="9" t="s">
        <v>5235</v>
      </c>
      <c r="E19" s="9" t="s">
        <v>1580</v>
      </c>
      <c r="F19" s="9" t="s">
        <v>4536</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4245</v>
      </c>
      <c r="D22" s="9" t="s">
        <v>5236</v>
      </c>
      <c r="E22" s="9" t="s">
        <v>3434</v>
      </c>
      <c r="F22" s="9" t="s">
        <v>5237</v>
      </c>
    </row>
    <row r="23" spans="2:6" x14ac:dyDescent="0.3">
      <c r="B23" s="6" t="s">
        <v>4553</v>
      </c>
      <c r="C23" s="9" t="s">
        <v>1718</v>
      </c>
      <c r="D23" s="9" t="s">
        <v>5238</v>
      </c>
      <c r="E23" s="9" t="s">
        <v>5239</v>
      </c>
      <c r="F23" s="9" t="s">
        <v>5240</v>
      </c>
    </row>
    <row r="24" spans="2:6" x14ac:dyDescent="0.3">
      <c r="B24" s="6" t="s">
        <v>4898</v>
      </c>
      <c r="C24" s="9" t="s">
        <v>1721</v>
      </c>
      <c r="D24" s="9" t="s">
        <v>5241</v>
      </c>
      <c r="E24" s="9" t="s">
        <v>1945</v>
      </c>
      <c r="F24" s="9" t="s">
        <v>5230</v>
      </c>
    </row>
    <row r="25" spans="2:6" x14ac:dyDescent="0.3">
      <c r="B25" s="6" t="s">
        <v>4556</v>
      </c>
      <c r="C25" s="9" t="s">
        <v>1584</v>
      </c>
      <c r="D25" s="9" t="s">
        <v>5242</v>
      </c>
      <c r="E25" s="9" t="s">
        <v>2082</v>
      </c>
      <c r="F25" s="9" t="s">
        <v>5243</v>
      </c>
    </row>
    <row r="26" spans="2:6" x14ac:dyDescent="0.3">
      <c r="B26" s="23" t="s">
        <v>4558</v>
      </c>
      <c r="C26" s="24" t="s">
        <v>4523</v>
      </c>
      <c r="D26" s="24" t="s">
        <v>4523</v>
      </c>
      <c r="E26" s="24" t="s">
        <v>4523</v>
      </c>
      <c r="F26" s="24" t="s">
        <v>4523</v>
      </c>
    </row>
    <row r="27" spans="2:6" x14ac:dyDescent="0.3">
      <c r="B27" s="6" t="s">
        <v>4444</v>
      </c>
      <c r="C27" s="9" t="s">
        <v>1614</v>
      </c>
      <c r="D27" s="9" t="s">
        <v>4559</v>
      </c>
      <c r="E27" s="9" t="s">
        <v>1609</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6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2-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KAROTIS'!A1", "Zurück")</f>
        <v>Zurück</v>
      </c>
    </row>
    <row r="3" spans="1:6" x14ac:dyDescent="0.3">
      <c r="B3" s="7" t="s">
        <v>4744</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4733</v>
      </c>
      <c r="D6" s="9" t="s">
        <v>4530</v>
      </c>
      <c r="E6" s="9" t="s">
        <v>4734</v>
      </c>
      <c r="F6" s="9" t="s">
        <v>4530</v>
      </c>
    </row>
    <row r="7" spans="1:6" x14ac:dyDescent="0.3">
      <c r="B7" s="10" t="s">
        <v>4532</v>
      </c>
      <c r="C7" s="9" t="s">
        <v>3749</v>
      </c>
      <c r="D7" s="9" t="s">
        <v>4735</v>
      </c>
      <c r="E7" s="9" t="s">
        <v>3514</v>
      </c>
      <c r="F7" s="9" t="s">
        <v>4736</v>
      </c>
    </row>
    <row r="8" spans="1:6" x14ac:dyDescent="0.3">
      <c r="B8" s="9" t="s">
        <v>4535</v>
      </c>
      <c r="C8" s="9" t="s">
        <v>1580</v>
      </c>
      <c r="D8" s="9" t="s">
        <v>4536</v>
      </c>
      <c r="E8" s="9" t="s">
        <v>1580</v>
      </c>
      <c r="F8" s="9" t="s">
        <v>4536</v>
      </c>
    </row>
    <row r="9" spans="1:6" x14ac:dyDescent="0.3">
      <c r="B9" s="10" t="s">
        <v>4537</v>
      </c>
      <c r="C9" s="9" t="s">
        <v>3749</v>
      </c>
      <c r="D9" s="9" t="s">
        <v>4530</v>
      </c>
      <c r="E9" s="9" t="s">
        <v>3514</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1592</v>
      </c>
      <c r="D12" s="9" t="s">
        <v>4572</v>
      </c>
      <c r="E12" s="9" t="s">
        <v>1871</v>
      </c>
      <c r="F12" s="9" t="s">
        <v>4737</v>
      </c>
    </row>
    <row r="13" spans="1:6" x14ac:dyDescent="0.3">
      <c r="B13" s="6" t="s">
        <v>4543</v>
      </c>
      <c r="C13" s="9" t="s">
        <v>2031</v>
      </c>
      <c r="D13" s="9" t="s">
        <v>4738</v>
      </c>
      <c r="E13" s="9" t="s">
        <v>1891</v>
      </c>
      <c r="F13" s="9" t="s">
        <v>4739</v>
      </c>
    </row>
    <row r="14" spans="1:6" x14ac:dyDescent="0.3">
      <c r="B14" s="9" t="s">
        <v>4546</v>
      </c>
      <c r="C14" s="9" t="s">
        <v>2031</v>
      </c>
      <c r="D14" s="9" t="s">
        <v>4530</v>
      </c>
      <c r="E14" s="9" t="s">
        <v>1891</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1733</v>
      </c>
      <c r="D19" s="9" t="s">
        <v>4740</v>
      </c>
      <c r="E19" s="9" t="s">
        <v>1691</v>
      </c>
      <c r="F19" s="9" t="s">
        <v>4713</v>
      </c>
    </row>
    <row r="20" spans="2:6" x14ac:dyDescent="0.3">
      <c r="B20" s="6" t="s">
        <v>4553</v>
      </c>
      <c r="C20" s="9" t="s">
        <v>1693</v>
      </c>
      <c r="D20" s="9" t="s">
        <v>4741</v>
      </c>
      <c r="E20" s="9" t="s">
        <v>1884</v>
      </c>
      <c r="F20" s="9" t="s">
        <v>4742</v>
      </c>
    </row>
    <row r="21" spans="2:6" x14ac:dyDescent="0.3">
      <c r="B21" s="6" t="s">
        <v>4556</v>
      </c>
      <c r="C21" s="9" t="s">
        <v>1587</v>
      </c>
      <c r="D21" s="9" t="s">
        <v>4627</v>
      </c>
      <c r="E21" s="9" t="s">
        <v>1578</v>
      </c>
      <c r="F21" s="9" t="s">
        <v>4743</v>
      </c>
    </row>
    <row r="22" spans="2:6" x14ac:dyDescent="0.3">
      <c r="B22" s="23" t="s">
        <v>4558</v>
      </c>
      <c r="C22" s="24" t="s">
        <v>4523</v>
      </c>
      <c r="D22" s="24" t="s">
        <v>4523</v>
      </c>
      <c r="E22" s="24" t="s">
        <v>4523</v>
      </c>
      <c r="F22" s="24" t="s">
        <v>4523</v>
      </c>
    </row>
    <row r="23" spans="2:6" x14ac:dyDescent="0.3">
      <c r="B23" s="6" t="s">
        <v>4444</v>
      </c>
      <c r="C23" s="9" t="s">
        <v>1580</v>
      </c>
      <c r="D23" s="9" t="s">
        <v>4559</v>
      </c>
      <c r="E23" s="9" t="s">
        <v>1586</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6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2-000000000000}">
  <dimension ref="A1:O14"/>
  <sheetViews>
    <sheetView workbookViewId="0"/>
  </sheetViews>
  <sheetFormatPr baseColWidth="10" defaultRowHeight="14.4" x14ac:dyDescent="0.3"/>
  <cols>
    <col min="2" max="2" width="9.6640625" customWidth="1"/>
    <col min="3" max="3" width="156.7773437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KAROTIS'!A1", "Zurück")</f>
        <v>Zurück</v>
      </c>
    </row>
    <row r="3" spans="1:15" x14ac:dyDescent="0.3">
      <c r="B3" s="7" t="s">
        <v>6458</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743</v>
      </c>
      <c r="C7" s="6" t="s">
        <v>744</v>
      </c>
      <c r="D7" s="9" t="s">
        <v>6420</v>
      </c>
      <c r="E7" s="9" t="s">
        <v>1582</v>
      </c>
      <c r="F7" s="9" t="s">
        <v>333</v>
      </c>
      <c r="G7" s="9" t="s">
        <v>6421</v>
      </c>
      <c r="H7" s="9" t="s">
        <v>6422</v>
      </c>
      <c r="I7" s="9" t="s">
        <v>6423</v>
      </c>
      <c r="J7" s="9" t="s">
        <v>1734</v>
      </c>
      <c r="K7" s="9" t="s">
        <v>6424</v>
      </c>
      <c r="L7" s="9" t="s">
        <v>3079</v>
      </c>
      <c r="M7" s="9" t="s">
        <v>6425</v>
      </c>
      <c r="N7" s="9" t="s">
        <v>333</v>
      </c>
      <c r="O7" s="9" t="s">
        <v>6421</v>
      </c>
    </row>
    <row r="8" spans="1:15" ht="25.2" x14ac:dyDescent="0.3">
      <c r="B8" s="12" t="s">
        <v>745</v>
      </c>
      <c r="C8" s="12" t="s">
        <v>746</v>
      </c>
      <c r="D8" s="13" t="s">
        <v>6426</v>
      </c>
      <c r="E8" s="13" t="s">
        <v>1587</v>
      </c>
      <c r="F8" s="13" t="s">
        <v>44</v>
      </c>
      <c r="G8" s="13" t="s">
        <v>6427</v>
      </c>
      <c r="H8" s="13" t="s">
        <v>1003</v>
      </c>
      <c r="I8" s="13" t="s">
        <v>6428</v>
      </c>
      <c r="J8" s="13" t="s">
        <v>44</v>
      </c>
      <c r="K8" s="13" t="s">
        <v>6427</v>
      </c>
      <c r="L8" s="13" t="s">
        <v>1063</v>
      </c>
      <c r="M8" s="13" t="s">
        <v>6429</v>
      </c>
      <c r="N8" s="13" t="s">
        <v>963</v>
      </c>
      <c r="O8" s="13" t="s">
        <v>6430</v>
      </c>
    </row>
    <row r="9" spans="1:15" ht="25.2" x14ac:dyDescent="0.3">
      <c r="B9" s="6" t="s">
        <v>747</v>
      </c>
      <c r="C9" s="6" t="s">
        <v>748</v>
      </c>
      <c r="D9" s="9" t="s">
        <v>6431</v>
      </c>
      <c r="E9" s="9" t="s">
        <v>1580</v>
      </c>
      <c r="F9" s="9" t="s">
        <v>89</v>
      </c>
      <c r="G9" s="9" t="s">
        <v>151</v>
      </c>
      <c r="H9" s="9" t="s">
        <v>1639</v>
      </c>
      <c r="I9" s="9" t="s">
        <v>6432</v>
      </c>
      <c r="J9" s="9" t="s">
        <v>1590</v>
      </c>
      <c r="K9" s="9" t="s">
        <v>3115</v>
      </c>
      <c r="L9" s="9" t="s">
        <v>89</v>
      </c>
      <c r="M9" s="9" t="s">
        <v>151</v>
      </c>
      <c r="N9" s="9" t="s">
        <v>89</v>
      </c>
      <c r="O9" s="9" t="s">
        <v>151</v>
      </c>
    </row>
    <row r="10" spans="1:15" ht="25.2" x14ac:dyDescent="0.3">
      <c r="B10" s="12" t="s">
        <v>749</v>
      </c>
      <c r="C10" s="12" t="s">
        <v>750</v>
      </c>
      <c r="D10" s="13" t="s">
        <v>6433</v>
      </c>
      <c r="E10" s="13" t="s">
        <v>1580</v>
      </c>
      <c r="F10" s="13" t="s">
        <v>752</v>
      </c>
      <c r="G10" s="13" t="s">
        <v>6434</v>
      </c>
      <c r="H10" s="13" t="s">
        <v>6435</v>
      </c>
      <c r="I10" s="13" t="s">
        <v>6436</v>
      </c>
      <c r="J10" s="13" t="s">
        <v>6437</v>
      </c>
      <c r="K10" s="13" t="s">
        <v>6438</v>
      </c>
      <c r="L10" s="13" t="s">
        <v>752</v>
      </c>
      <c r="M10" s="13" t="s">
        <v>6434</v>
      </c>
      <c r="N10" s="13" t="s">
        <v>1304</v>
      </c>
      <c r="O10" s="13" t="s">
        <v>6439</v>
      </c>
    </row>
    <row r="11" spans="1:15" ht="25.2" x14ac:dyDescent="0.3">
      <c r="B11" s="6" t="s">
        <v>753</v>
      </c>
      <c r="C11" s="6" t="s">
        <v>754</v>
      </c>
      <c r="D11" s="9" t="s">
        <v>6440</v>
      </c>
      <c r="E11" s="9" t="s">
        <v>1579</v>
      </c>
      <c r="F11" s="9" t="s">
        <v>295</v>
      </c>
      <c r="G11" s="9" t="s">
        <v>6441</v>
      </c>
      <c r="H11" s="9" t="s">
        <v>6442</v>
      </c>
      <c r="I11" s="9" t="s">
        <v>6443</v>
      </c>
      <c r="J11" s="9" t="s">
        <v>295</v>
      </c>
      <c r="K11" s="9" t="s">
        <v>6441</v>
      </c>
      <c r="L11" s="9" t="s">
        <v>3080</v>
      </c>
      <c r="M11" s="9" t="s">
        <v>6444</v>
      </c>
      <c r="N11" s="9" t="s">
        <v>2355</v>
      </c>
      <c r="O11" s="9" t="s">
        <v>6445</v>
      </c>
    </row>
    <row r="12" spans="1:15" ht="25.2" x14ac:dyDescent="0.3">
      <c r="B12" s="12" t="s">
        <v>755</v>
      </c>
      <c r="C12" s="12" t="s">
        <v>756</v>
      </c>
      <c r="D12" s="13" t="s">
        <v>6446</v>
      </c>
      <c r="E12" s="13" t="s">
        <v>1587</v>
      </c>
      <c r="F12" s="13" t="s">
        <v>89</v>
      </c>
      <c r="G12" s="13" t="s">
        <v>6447</v>
      </c>
      <c r="H12" s="13" t="s">
        <v>1639</v>
      </c>
      <c r="I12" s="13" t="s">
        <v>6448</v>
      </c>
      <c r="J12" s="13" t="s">
        <v>1092</v>
      </c>
      <c r="K12" s="13" t="s">
        <v>6449</v>
      </c>
      <c r="L12" s="13" t="s">
        <v>1092</v>
      </c>
      <c r="M12" s="13" t="s">
        <v>6449</v>
      </c>
      <c r="N12" s="13" t="s">
        <v>89</v>
      </c>
      <c r="O12" s="13" t="s">
        <v>6447</v>
      </c>
    </row>
    <row r="13" spans="1:15" ht="25.2" x14ac:dyDescent="0.3">
      <c r="B13" s="6" t="s">
        <v>757</v>
      </c>
      <c r="C13" s="6" t="s">
        <v>758</v>
      </c>
      <c r="D13" s="9" t="s">
        <v>6450</v>
      </c>
      <c r="E13" s="9" t="s">
        <v>1580</v>
      </c>
      <c r="F13" s="9" t="s">
        <v>429</v>
      </c>
      <c r="G13" s="9" t="s">
        <v>6451</v>
      </c>
      <c r="H13" s="9" t="s">
        <v>2592</v>
      </c>
      <c r="I13" s="9" t="s">
        <v>6452</v>
      </c>
      <c r="J13" s="9" t="s">
        <v>6453</v>
      </c>
      <c r="K13" s="9" t="s">
        <v>6454</v>
      </c>
      <c r="L13" s="9" t="s">
        <v>429</v>
      </c>
      <c r="M13" s="9" t="s">
        <v>6451</v>
      </c>
      <c r="N13" s="9" t="s">
        <v>429</v>
      </c>
      <c r="O13" s="9" t="s">
        <v>6451</v>
      </c>
    </row>
    <row r="14" spans="1:15" ht="25.2" x14ac:dyDescent="0.3">
      <c r="B14" s="12" t="s">
        <v>759</v>
      </c>
      <c r="C14" s="12" t="s">
        <v>760</v>
      </c>
      <c r="D14" s="13" t="s">
        <v>6455</v>
      </c>
      <c r="E14" s="13" t="s">
        <v>3553</v>
      </c>
      <c r="F14" s="13" t="s">
        <v>762</v>
      </c>
      <c r="G14" s="13" t="s">
        <v>5638</v>
      </c>
      <c r="H14" s="13" t="s">
        <v>1308</v>
      </c>
      <c r="I14" s="13" t="s">
        <v>5646</v>
      </c>
      <c r="J14" s="13" t="s">
        <v>6456</v>
      </c>
      <c r="K14" s="13" t="s">
        <v>6457</v>
      </c>
      <c r="L14" s="13" t="s">
        <v>2594</v>
      </c>
      <c r="M14" s="13" t="s">
        <v>5640</v>
      </c>
      <c r="N14" s="13" t="s">
        <v>3083</v>
      </c>
      <c r="O14" s="13" t="s">
        <v>5644</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C22"/>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HYPERLINK("#'WI-HI-S - K3_1_QI'!A1", "Qualitätsindikatoren: Übersicht über Auffälligkeiten und Qualitätssicherungsmaßnahmen gem. § 17 DeQS-RL")</f>
        <v>Qualitätsindikatoren: Übersicht über Auffälligkeiten und Qualitätssicherungsmaßnahmen gem. § 17 DeQS-RL</v>
      </c>
      <c r="C6" s="2" t="str">
        <f>HYPERLINK("#'WI-HI-S - K3_1_QI'!A1", "K3_1_QI")</f>
        <v>K3_1_QI</v>
      </c>
    </row>
    <row r="7" spans="1:3" x14ac:dyDescent="0.3">
      <c r="B7" s="2" t="str">
        <f>HYPERLINK("#'WI-HI-S - K3_2_QI'!A1", "Qualitätsindikatoren: Auffälligkeiten und Bewertungen nach Abschluss des Stellungnahmeverfahrens (AJ 2024)")</f>
        <v>Qualitätsindikatoren: Auffälligkeiten und Bewertungen nach Abschluss des Stellungnahmeverfahrens (AJ 2024)</v>
      </c>
      <c r="C7" s="2" t="str">
        <f>HYPERLINK("#'WI-HI-S - K3_2_QI'!A1", "K3_2_QI")</f>
        <v>K3_2_QI</v>
      </c>
    </row>
    <row r="8" spans="1:3" x14ac:dyDescent="0.3">
      <c r="B8" s="2" t="str">
        <f>HYPERLINK("#'WI-HI-S - K3_3_QI'!A1", "Qualitätsindikatoren: Wiederholte Auffälligkeiten (AJ 2024 und Vorjahre)")</f>
        <v>Qualitätsindikatoren: Wiederholte Auffälligkeiten (AJ 2024 und Vorjahre)</v>
      </c>
      <c r="C8" s="2" t="str">
        <f>HYPERLINK("#'WI-HI-S - K3_3_QI'!A1", "K3_3_QI")</f>
        <v>K3_3_QI</v>
      </c>
    </row>
    <row r="9" spans="1:3" x14ac:dyDescent="0.3">
      <c r="B9" s="2" t="str">
        <f>HYPERLINK("#'WI-HI-S - K3_5_QI'!A1", "Auffälligkeiten und Stellungnahmeverfahren nach Fallzahl pro Qualitätsindikator (AJ 2024)")</f>
        <v>Auffälligkeiten und Stellungnahmeverfahren nach Fallzahl pro Qualitätsindikator (AJ 2024)</v>
      </c>
      <c r="C9" s="2" t="str">
        <f>HYPERLINK("#'WI-HI-S - K3_5_QI'!A1", "K3_5_QI")</f>
        <v>K3_5_QI</v>
      </c>
    </row>
    <row r="10" spans="1:3" x14ac:dyDescent="0.3">
      <c r="B10" s="2" t="str">
        <f>HYPERLINK("#'WI-HI-S - A_1_QI'!A1", "Qualitätsindikatoren: Art der Auffälligkeit (AJ 2024)")</f>
        <v>Qualitätsindikatoren: Art der Auffälligkeit (AJ 2024)</v>
      </c>
      <c r="C10" s="2" t="str">
        <f>HYPERLINK("#'WI-HI-S - A_1_QI'!A1", "A_1_QI")</f>
        <v>A_1_QI</v>
      </c>
    </row>
    <row r="11" spans="1:3" x14ac:dyDescent="0.3">
      <c r="B11" s="2" t="str">
        <f>HYPERLINK("#'WI-HI-S - A_2_QI_a'!A1", "Qualitätsindikatoren: Stellungnahmeverfahren (AJ 2024)")</f>
        <v>Qualitätsindikatoren: Stellungnahmeverfahren (AJ 2024)</v>
      </c>
      <c r="C11" s="2" t="str">
        <f>HYPERLINK("#'WI-HI-S - A_2_QI_a'!A1", "A_2_QI_a")</f>
        <v>A_2_QI_a</v>
      </c>
    </row>
    <row r="12" spans="1:3" x14ac:dyDescent="0.3">
      <c r="B12" s="2" t="str">
        <f>HYPERLINK("#'WI-HI-S - A_2_QI_b'!A1", "Qualitätsindikatoren: Freitextkommentare zur Nicht-Einleitung von Stellungnahmeverfahren (AJ 2024)")</f>
        <v>Qualitätsindikatoren: Freitextkommentare zur Nicht-Einleitung von Stellungnahmeverfahren (AJ 2024)</v>
      </c>
      <c r="C12" s="2" t="str">
        <f>HYPERLINK("#'WI-HI-S - A_2_QI_b'!A1", "A_2_QI_b")</f>
        <v>A_2_QI_b</v>
      </c>
    </row>
    <row r="13" spans="1:3" x14ac:dyDescent="0.3">
      <c r="B13" s="2" t="str">
        <f>HYPERLINK("#'WI-HI-S - A_4_QI_a'!A1", "Qualitätsindikatoren: Bewertung der qualitativ auffälligen Ergebnisse (AJ 2024)")</f>
        <v>Qualitätsindikatoren: Bewertung der qualitativ auffälligen Ergebnisse (AJ 2024)</v>
      </c>
      <c r="C13" s="2" t="str">
        <f>HYPERLINK("#'WI-HI-S - A_4_QI_a'!A1", "A_4_QI_a")</f>
        <v>A_4_QI_a</v>
      </c>
    </row>
    <row r="14" spans="1:3" x14ac:dyDescent="0.3">
      <c r="B14" s="2" t="str">
        <f>HYPERLINK("#'WI-HI-S - A_4_QI_b'!A1", "Qualitätsindikatoren: Freitextkommentare zur Bewertung der qualitativ auffälligen Ergebnisse (AJ 2024)")</f>
        <v>Qualitätsindikatoren: Freitextkommentare zur Bewertung der qualitativ auffälligen Ergebnisse (AJ 2024)</v>
      </c>
      <c r="C14" s="2" t="str">
        <f>HYPERLINK("#'WI-HI-S - A_4_QI_b'!A1", "A_4_QI_b")</f>
        <v>A_4_QI_b</v>
      </c>
    </row>
    <row r="15" spans="1:3" x14ac:dyDescent="0.3">
      <c r="B15" s="2" t="str">
        <f>HYPERLINK("#'WI-HI-S - A_6_QI_a'!A1", "Qualitätsindikatoren: Bewertung der qualitativ unauffälligen Ergebnisse (AJ 2024)")</f>
        <v>Qualitätsindikatoren: Bewertung der qualitativ unauffälligen Ergebnisse (AJ 2024)</v>
      </c>
      <c r="C15" s="2" t="str">
        <f>HYPERLINK("#'WI-HI-S - A_6_QI_a'!A1", "A_6_QI_a")</f>
        <v>A_6_QI_a</v>
      </c>
    </row>
    <row r="16" spans="1:3" x14ac:dyDescent="0.3">
      <c r="B16" s="2" t="str">
        <f>HYPERLINK("#'WI-HI-S - A_6_QI_b'!A1", "Qualitätsindikatoren: Freitextkommentare zur Bewertung der qualitativ unauffälligen Ergebnisse (AJ 2024)")</f>
        <v>Qualitätsindikatoren: Freitextkommentare zur Bewertung der qualitativ unauffälligen Ergebnisse (AJ 2024)</v>
      </c>
      <c r="C16" s="2" t="str">
        <f>HYPERLINK("#'WI-HI-S - A_6_QI_b'!A1", "A_6_QI_b")</f>
        <v>A_6_QI_b</v>
      </c>
    </row>
    <row r="17" spans="2:3" x14ac:dyDescent="0.3">
      <c r="B17" s="2" t="str">
        <f>HYPERLINK("#'WI-HI-S - A_8_QI_a'!A1", "Qualitätsindikatoren: Bewertung der Ergebnisse als Dokumentationsfehler oder Sonstiges (AJ 2024)")</f>
        <v>Qualitätsindikatoren: Bewertung der Ergebnisse als Dokumentationsfehler oder Sonstiges (AJ 2024)</v>
      </c>
      <c r="C17" s="2" t="str">
        <f>HYPERLINK("#'WI-HI-S - A_8_QI_a'!A1", "A_8_QI_a")</f>
        <v>A_8_QI_a</v>
      </c>
    </row>
    <row r="18" spans="2:3" x14ac:dyDescent="0.3">
      <c r="B18" s="2" t="str">
        <f>HYPERLINK("#'WI-HI-S - A_8_QI_b'!A1", "Qualitätsindikatoren: Freitextkommentare zur Bewertung der Ergebnisse als Dokumentationsfehler oder Sonstiges (AJ 2024)")</f>
        <v>Qualitätsindikatoren: Freitextkommentare zur Bewertung der Ergebnisse als Dokumentationsfehler oder Sonstiges (AJ 2024)</v>
      </c>
      <c r="C18" s="2" t="str">
        <f>HYPERLINK("#'WI-HI-S - A_8_QI_b'!A1", "A_8_QI_b")</f>
        <v>A_8_QI_b</v>
      </c>
    </row>
    <row r="19" spans="2:3" x14ac:dyDescent="0.3">
      <c r="B19" s="2" t="str">
        <f>HYPERLINK("#'WI-HI-S - A_9_QI'!A1", "Qualitätsindikatoren: Initiierung Maßnahmenstufe 1 und 2 (AJ 2024)")</f>
        <v>Qualitätsindikatoren: Initiierung Maßnahmenstufe 1 und 2 (AJ 2024)</v>
      </c>
      <c r="C19" s="2" t="str">
        <f>HYPERLINK("#'WI-HI-S - A_9_QI'!A1", "A_9_QI")</f>
        <v>A_9_QI</v>
      </c>
    </row>
    <row r="20" spans="2:3" x14ac:dyDescent="0.3">
      <c r="B20" s="2" t="str">
        <f>HYPERLINK("#'WI-HI-S - A_10_QI'!A1", "Qualitätsindikatoren: Ergebnisse nach Stellungnahmeverfahren pro Bundesland (AJ 2024)")</f>
        <v>Qualitätsindikatoren: Ergebnisse nach Stellungnahmeverfahren pro Bundesland (AJ 2024)</v>
      </c>
      <c r="C20" s="2" t="str">
        <f>HYPERLINK("#'WI-HI-S - A_10_QI'!A1", "A_10_QI")</f>
        <v>A_10_QI</v>
      </c>
    </row>
    <row r="21" spans="2:3" x14ac:dyDescent="0.3">
      <c r="B21" s="2" t="str">
        <f>HYPERLINK("#'WI-HI-S - A_12_QI'!A1", "Darstellung des Verlaufs der Bewertung (AJ 2024)")</f>
        <v>Darstellung des Verlaufs der Bewertung (AJ 2024)</v>
      </c>
      <c r="C21" s="2" t="str">
        <f>HYPERLINK("#'WI-HI-S - A_12_QI'!A1", "A_12_QI")</f>
        <v>A_12_QI</v>
      </c>
    </row>
    <row r="22" spans="2:3" x14ac:dyDescent="0.3">
      <c r="B22" s="2" t="str">
        <f>HYPERLINK("#'WI-HI-S - A_13_QI'!A1", "Qualitätsindikatoren: Art der Maßnahme in Maßnahmenstufe 1 (AJ 2023 und 2024)")</f>
        <v>Qualitätsindikatoren: Art der Maßnahme in Maßnahmenstufe 1 (AJ 2023 und 2024)</v>
      </c>
      <c r="C22" s="2" t="str">
        <f>HYPERLINK("#'WI-HI-S - A_13_QI'!A1", "A_13_QI")</f>
        <v>A_13_QI</v>
      </c>
    </row>
  </sheetData>
  <pageMargins left="0.7" right="0.7" top="0.75" bottom="0.75" header="0.3" footer="0.3"/>
  <pageSetup paperSize="9" orientation="portrait" horizontalDpi="300" verticalDpi="300"/>
</worksheet>
</file>

<file path=xl/worksheets/sheet6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2-000000000000}">
  <dimension ref="A1:M13"/>
  <sheetViews>
    <sheetView workbookViewId="0"/>
  </sheetViews>
  <sheetFormatPr baseColWidth="10" defaultRowHeight="14.4" x14ac:dyDescent="0.3"/>
  <cols>
    <col min="2" max="2" width="9.6640625" customWidth="1"/>
    <col min="3" max="3" width="55.554687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KAROTIS'!A1", "Zurück")</f>
        <v>Zurück</v>
      </c>
    </row>
    <row r="3" spans="1:13" x14ac:dyDescent="0.3">
      <c r="B3" s="7" t="s">
        <v>5654</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242</v>
      </c>
      <c r="C8" s="6" t="s">
        <v>243</v>
      </c>
      <c r="D8" s="9" t="s">
        <v>5637</v>
      </c>
      <c r="E8" s="9" t="s">
        <v>1586</v>
      </c>
      <c r="F8" s="9" t="s">
        <v>245</v>
      </c>
      <c r="G8" s="9" t="s">
        <v>5638</v>
      </c>
      <c r="H8" s="9" t="s">
        <v>5639</v>
      </c>
      <c r="I8" s="9" t="s">
        <v>5640</v>
      </c>
      <c r="J8" s="9" t="s">
        <v>5641</v>
      </c>
      <c r="K8" s="9" t="s">
        <v>5642</v>
      </c>
      <c r="L8" s="9" t="s">
        <v>1326</v>
      </c>
      <c r="M8" s="9" t="s">
        <v>5643</v>
      </c>
    </row>
    <row r="9" spans="1:13" ht="25.2" x14ac:dyDescent="0.3">
      <c r="B9" s="6" t="s">
        <v>246</v>
      </c>
      <c r="C9" s="6" t="s">
        <v>247</v>
      </c>
      <c r="D9" s="9" t="s">
        <v>5644</v>
      </c>
      <c r="E9" s="9" t="s">
        <v>1584</v>
      </c>
      <c r="F9" s="9" t="s">
        <v>249</v>
      </c>
      <c r="G9" s="9" t="s">
        <v>5638</v>
      </c>
      <c r="H9" s="9" t="s">
        <v>3051</v>
      </c>
      <c r="I9" s="9" t="s">
        <v>5645</v>
      </c>
      <c r="J9" s="9" t="s">
        <v>1694</v>
      </c>
      <c r="K9" s="9" t="s">
        <v>5646</v>
      </c>
      <c r="L9" s="9" t="s">
        <v>1239</v>
      </c>
      <c r="M9" s="9" t="s">
        <v>5647</v>
      </c>
    </row>
    <row r="10" spans="1:13" x14ac:dyDescent="0.3">
      <c r="B10" s="23" t="s">
        <v>40</v>
      </c>
      <c r="C10" s="23"/>
      <c r="D10" s="29"/>
      <c r="E10" s="29"/>
      <c r="F10" s="29"/>
      <c r="G10" s="29"/>
      <c r="H10" s="29"/>
      <c r="I10" s="29"/>
      <c r="J10" s="29"/>
      <c r="K10" s="29"/>
      <c r="L10" s="29"/>
      <c r="M10" s="29"/>
    </row>
    <row r="11" spans="1:13" ht="25.2" x14ac:dyDescent="0.3">
      <c r="B11" s="6" t="s">
        <v>250</v>
      </c>
      <c r="C11" s="6" t="s">
        <v>42</v>
      </c>
      <c r="D11" s="9" t="s">
        <v>5648</v>
      </c>
      <c r="E11" s="9" t="s">
        <v>1683</v>
      </c>
      <c r="F11" s="9" t="s">
        <v>54</v>
      </c>
      <c r="G11" s="9" t="s">
        <v>5649</v>
      </c>
      <c r="H11" s="9" t="s">
        <v>54</v>
      </c>
      <c r="I11" s="9" t="s">
        <v>5649</v>
      </c>
      <c r="J11" s="9" t="s">
        <v>1695</v>
      </c>
      <c r="K11" s="9" t="s">
        <v>5650</v>
      </c>
      <c r="L11" s="9" t="s">
        <v>1098</v>
      </c>
      <c r="M11" s="9" t="s">
        <v>5651</v>
      </c>
    </row>
    <row r="12" spans="1:13" ht="25.2" x14ac:dyDescent="0.3">
      <c r="B12" s="6" t="s">
        <v>251</v>
      </c>
      <c r="C12" s="6" t="s">
        <v>46</v>
      </c>
      <c r="D12" s="9" t="s">
        <v>5652</v>
      </c>
      <c r="E12" s="9" t="s">
        <v>1580</v>
      </c>
      <c r="F12" s="9" t="s">
        <v>87</v>
      </c>
      <c r="G12" s="9" t="s">
        <v>5649</v>
      </c>
      <c r="H12" s="9" t="s">
        <v>87</v>
      </c>
      <c r="I12" s="9" t="s">
        <v>5649</v>
      </c>
      <c r="J12" s="9" t="s">
        <v>87</v>
      </c>
      <c r="K12" s="9" t="s">
        <v>5649</v>
      </c>
      <c r="L12" s="9" t="s">
        <v>86</v>
      </c>
      <c r="M12" s="9" t="s">
        <v>5652</v>
      </c>
    </row>
    <row r="13" spans="1:13" ht="25.2" x14ac:dyDescent="0.3">
      <c r="B13" s="6" t="s">
        <v>252</v>
      </c>
      <c r="C13" s="6" t="s">
        <v>50</v>
      </c>
      <c r="D13" s="9" t="s">
        <v>5653</v>
      </c>
      <c r="E13" s="9" t="s">
        <v>1579</v>
      </c>
      <c r="F13" s="9" t="s">
        <v>72</v>
      </c>
      <c r="G13" s="9" t="s">
        <v>5649</v>
      </c>
      <c r="H13" s="9" t="s">
        <v>1697</v>
      </c>
      <c r="I13" s="9" t="s">
        <v>5650</v>
      </c>
      <c r="J13" s="9" t="s">
        <v>1697</v>
      </c>
      <c r="K13" s="9" t="s">
        <v>5650</v>
      </c>
      <c r="L13" s="9" t="s">
        <v>1725</v>
      </c>
      <c r="M13" s="9" t="s">
        <v>5652</v>
      </c>
    </row>
  </sheetData>
  <mergeCells count="11">
    <mergeCell ref="B7:M7"/>
    <mergeCell ref="B10:M10"/>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6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2-000000000000}">
  <dimension ref="A1:I13"/>
  <sheetViews>
    <sheetView workbookViewId="0"/>
  </sheetViews>
  <sheetFormatPr baseColWidth="10" defaultRowHeight="14.4" x14ac:dyDescent="0.3"/>
  <cols>
    <col min="2" max="2" width="9.6640625" customWidth="1"/>
    <col min="3" max="3" width="156.777343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KAROTIS'!A1", "Zurück")</f>
        <v>Zurück</v>
      </c>
    </row>
    <row r="3" spans="1:9" x14ac:dyDescent="0.3">
      <c r="B3" s="7" t="s">
        <v>6926</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743</v>
      </c>
      <c r="C6" s="6" t="s">
        <v>744</v>
      </c>
      <c r="D6" s="9" t="s">
        <v>1733</v>
      </c>
      <c r="E6" s="9" t="s">
        <v>1582</v>
      </c>
      <c r="F6" s="9" t="s">
        <v>1587</v>
      </c>
      <c r="G6" s="9" t="s">
        <v>1586</v>
      </c>
      <c r="H6" s="9" t="s">
        <v>1580</v>
      </c>
      <c r="I6" s="9" t="s">
        <v>1580</v>
      </c>
    </row>
    <row r="7" spans="1:9" x14ac:dyDescent="0.3">
      <c r="B7" s="12" t="s">
        <v>745</v>
      </c>
      <c r="C7" s="12" t="s">
        <v>746</v>
      </c>
      <c r="D7" s="13" t="s">
        <v>1578</v>
      </c>
      <c r="E7" s="13" t="s">
        <v>1580</v>
      </c>
      <c r="F7" s="13" t="s">
        <v>1580</v>
      </c>
      <c r="G7" s="13" t="s">
        <v>1580</v>
      </c>
      <c r="H7" s="13" t="s">
        <v>1580</v>
      </c>
      <c r="I7" s="13" t="s">
        <v>1580</v>
      </c>
    </row>
    <row r="8" spans="1:9" x14ac:dyDescent="0.3">
      <c r="B8" s="6" t="s">
        <v>747</v>
      </c>
      <c r="C8" s="6" t="s">
        <v>748</v>
      </c>
      <c r="D8" s="9" t="s">
        <v>1589</v>
      </c>
      <c r="E8" s="9" t="s">
        <v>1586</v>
      </c>
      <c r="F8" s="9" t="s">
        <v>1587</v>
      </c>
      <c r="G8" s="9" t="s">
        <v>1683</v>
      </c>
      <c r="H8" s="9" t="s">
        <v>1587</v>
      </c>
      <c r="I8" s="9" t="s">
        <v>1580</v>
      </c>
    </row>
    <row r="9" spans="1:9" x14ac:dyDescent="0.3">
      <c r="B9" s="12" t="s">
        <v>749</v>
      </c>
      <c r="C9" s="12" t="s">
        <v>750</v>
      </c>
      <c r="D9" s="13" t="s">
        <v>1894</v>
      </c>
      <c r="E9" s="13" t="s">
        <v>1579</v>
      </c>
      <c r="F9" s="13" t="s">
        <v>1587</v>
      </c>
      <c r="G9" s="13" t="s">
        <v>1632</v>
      </c>
      <c r="H9" s="13" t="s">
        <v>1580</v>
      </c>
      <c r="I9" s="13" t="s">
        <v>1580</v>
      </c>
    </row>
    <row r="10" spans="1:9" x14ac:dyDescent="0.3">
      <c r="B10" s="6" t="s">
        <v>753</v>
      </c>
      <c r="C10" s="6" t="s">
        <v>754</v>
      </c>
      <c r="D10" s="9" t="s">
        <v>1716</v>
      </c>
      <c r="E10" s="9" t="s">
        <v>1578</v>
      </c>
      <c r="F10" s="9" t="s">
        <v>1586</v>
      </c>
      <c r="G10" s="9" t="s">
        <v>1580</v>
      </c>
      <c r="H10" s="9" t="s">
        <v>1580</v>
      </c>
      <c r="I10" s="9" t="s">
        <v>1580</v>
      </c>
    </row>
    <row r="11" spans="1:9" x14ac:dyDescent="0.3">
      <c r="B11" s="12" t="s">
        <v>755</v>
      </c>
      <c r="C11" s="12" t="s">
        <v>756</v>
      </c>
      <c r="D11" s="13" t="s">
        <v>1589</v>
      </c>
      <c r="E11" s="13" t="s">
        <v>1587</v>
      </c>
      <c r="F11" s="13" t="s">
        <v>1580</v>
      </c>
      <c r="G11" s="13" t="s">
        <v>1587</v>
      </c>
      <c r="H11" s="13" t="s">
        <v>1580</v>
      </c>
      <c r="I11" s="13" t="s">
        <v>1580</v>
      </c>
    </row>
    <row r="12" spans="1:9" x14ac:dyDescent="0.3">
      <c r="B12" s="6" t="s">
        <v>757</v>
      </c>
      <c r="C12" s="6" t="s">
        <v>758</v>
      </c>
      <c r="D12" s="9" t="s">
        <v>1986</v>
      </c>
      <c r="E12" s="9" t="s">
        <v>1683</v>
      </c>
      <c r="F12" s="9" t="s">
        <v>1580</v>
      </c>
      <c r="G12" s="9" t="s">
        <v>1579</v>
      </c>
      <c r="H12" s="9" t="s">
        <v>1580</v>
      </c>
      <c r="I12" s="9" t="s">
        <v>1580</v>
      </c>
    </row>
    <row r="13" spans="1:9" x14ac:dyDescent="0.3">
      <c r="B13" s="12" t="s">
        <v>759</v>
      </c>
      <c r="C13" s="12" t="s">
        <v>760</v>
      </c>
      <c r="D13" s="13" t="s">
        <v>2014</v>
      </c>
      <c r="E13" s="13" t="s">
        <v>1592</v>
      </c>
      <c r="F13" s="13" t="s">
        <v>1580</v>
      </c>
      <c r="G13" s="13" t="s">
        <v>3662</v>
      </c>
      <c r="H13" s="13" t="s">
        <v>1580</v>
      </c>
      <c r="I13" s="13"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6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2-000000000000}">
  <dimension ref="A1:I12"/>
  <sheetViews>
    <sheetView workbookViewId="0"/>
  </sheetViews>
  <sheetFormatPr baseColWidth="10" defaultRowHeight="14.4" x14ac:dyDescent="0.3"/>
  <cols>
    <col min="2" max="2" width="9.6640625" customWidth="1"/>
    <col min="3" max="3" width="55.55468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KAROTIS'!A1", "Zurück")</f>
        <v>Zurück</v>
      </c>
    </row>
    <row r="3" spans="1:9" x14ac:dyDescent="0.3">
      <c r="B3" s="7" t="s">
        <v>6890</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242</v>
      </c>
      <c r="C7" s="6" t="s">
        <v>243</v>
      </c>
      <c r="D7" s="9" t="s">
        <v>1691</v>
      </c>
      <c r="E7" s="9" t="s">
        <v>1578</v>
      </c>
      <c r="F7" s="9" t="s">
        <v>1683</v>
      </c>
      <c r="G7" s="9" t="s">
        <v>1594</v>
      </c>
      <c r="H7" s="9" t="s">
        <v>1587</v>
      </c>
      <c r="I7" s="9" t="s">
        <v>1580</v>
      </c>
    </row>
    <row r="8" spans="1:9" x14ac:dyDescent="0.3">
      <c r="B8" s="6" t="s">
        <v>246</v>
      </c>
      <c r="C8" s="6" t="s">
        <v>247</v>
      </c>
      <c r="D8" s="9" t="s">
        <v>1693</v>
      </c>
      <c r="E8" s="9" t="s">
        <v>1578</v>
      </c>
      <c r="F8" s="9" t="s">
        <v>1580</v>
      </c>
      <c r="G8" s="9" t="s">
        <v>3553</v>
      </c>
      <c r="H8" s="9" t="s">
        <v>1586</v>
      </c>
      <c r="I8" s="9" t="s">
        <v>1580</v>
      </c>
    </row>
    <row r="9" spans="1:9" x14ac:dyDescent="0.3">
      <c r="B9" s="23" t="s">
        <v>40</v>
      </c>
      <c r="C9" s="23"/>
      <c r="D9" s="29"/>
      <c r="E9" s="29"/>
      <c r="F9" s="29"/>
      <c r="G9" s="29"/>
      <c r="H9" s="29"/>
      <c r="I9" s="29"/>
    </row>
    <row r="10" spans="1:9" x14ac:dyDescent="0.3">
      <c r="B10" s="6" t="s">
        <v>250</v>
      </c>
      <c r="C10" s="6" t="s">
        <v>42</v>
      </c>
      <c r="D10" s="9" t="s">
        <v>1617</v>
      </c>
      <c r="E10" s="9" t="s">
        <v>1580</v>
      </c>
      <c r="F10" s="9" t="s">
        <v>1580</v>
      </c>
      <c r="G10" s="9" t="s">
        <v>1584</v>
      </c>
      <c r="H10" s="9" t="s">
        <v>1580</v>
      </c>
      <c r="I10" s="9" t="s">
        <v>1580</v>
      </c>
    </row>
    <row r="11" spans="1:9" x14ac:dyDescent="0.3">
      <c r="B11" s="6" t="s">
        <v>251</v>
      </c>
      <c r="C11" s="6" t="s">
        <v>46</v>
      </c>
      <c r="D11" s="9" t="s">
        <v>1587</v>
      </c>
      <c r="E11" s="9" t="s">
        <v>1580</v>
      </c>
      <c r="F11" s="9" t="s">
        <v>1580</v>
      </c>
      <c r="G11" s="9" t="s">
        <v>1580</v>
      </c>
      <c r="H11" s="9" t="s">
        <v>1580</v>
      </c>
      <c r="I11" s="9" t="s">
        <v>1580</v>
      </c>
    </row>
    <row r="12" spans="1:9" x14ac:dyDescent="0.3">
      <c r="B12" s="6" t="s">
        <v>252</v>
      </c>
      <c r="C12" s="6" t="s">
        <v>50</v>
      </c>
      <c r="D12" s="9" t="s">
        <v>1696</v>
      </c>
      <c r="E12" s="9" t="s">
        <v>1683</v>
      </c>
      <c r="F12" s="9" t="s">
        <v>1587</v>
      </c>
      <c r="G12" s="9" t="s">
        <v>1584</v>
      </c>
      <c r="H12" s="9" t="s">
        <v>1580</v>
      </c>
      <c r="I12" s="9" t="s">
        <v>1580</v>
      </c>
    </row>
  </sheetData>
  <mergeCells count="6">
    <mergeCell ref="B9:I9"/>
    <mergeCell ref="B4:B5"/>
    <mergeCell ref="C4:C5"/>
    <mergeCell ref="D4:F4"/>
    <mergeCell ref="G4:I4"/>
    <mergeCell ref="B6:I6"/>
  </mergeCells>
  <pageMargins left="0.7" right="0.7" top="0.75" bottom="0.75" header="0.3" footer="0.3"/>
  <pageSetup paperSize="9" orientation="portrait" horizontalDpi="300" verticalDpi="300"/>
</worksheet>
</file>

<file path=xl/worksheets/sheet6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2-000000000000}">
  <dimension ref="A1:G6"/>
  <sheetViews>
    <sheetView workbookViewId="0"/>
  </sheetViews>
  <sheetFormatPr baseColWidth="10" defaultRowHeight="14.4" x14ac:dyDescent="0.3"/>
  <cols>
    <col min="2" max="2" width="95.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KAROTIS'!A1", "Zurück")</f>
        <v>Zurück</v>
      </c>
    </row>
    <row r="3" spans="1:7" x14ac:dyDescent="0.3">
      <c r="B3" s="7" t="s">
        <v>7000</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3942</v>
      </c>
      <c r="C6" s="5" t="s">
        <v>1662</v>
      </c>
      <c r="D6" s="5" t="s">
        <v>1683</v>
      </c>
      <c r="E6" s="5" t="s">
        <v>3581</v>
      </c>
      <c r="F6" s="5" t="s">
        <v>1683</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6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2-000000000000}">
  <dimension ref="A1:G6"/>
  <sheetViews>
    <sheetView workbookViewId="0"/>
  </sheetViews>
  <sheetFormatPr baseColWidth="10" defaultRowHeight="14.4" x14ac:dyDescent="0.3"/>
  <cols>
    <col min="2" max="2" width="98.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KAROTIS'!A1", "Zurück")</f>
        <v>Zurück</v>
      </c>
    </row>
    <row r="3" spans="1:7" x14ac:dyDescent="0.3">
      <c r="B3" s="7" t="s">
        <v>6963</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3803</v>
      </c>
      <c r="C6" s="5" t="s">
        <v>1584</v>
      </c>
      <c r="D6" s="5" t="s">
        <v>1580</v>
      </c>
      <c r="E6" s="5" t="s">
        <v>2082</v>
      </c>
      <c r="F6" s="5" t="s">
        <v>1587</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6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2-000000000000}">
  <dimension ref="A1:E10"/>
  <sheetViews>
    <sheetView workbookViewId="0"/>
  </sheetViews>
  <sheetFormatPr baseColWidth="10" defaultRowHeight="14.4" x14ac:dyDescent="0.3"/>
  <cols>
    <col min="2" max="2" width="89"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KAROTIS'!A1", "Zurück")</f>
        <v>Zurück</v>
      </c>
    </row>
    <row r="3" spans="1:5" x14ac:dyDescent="0.3">
      <c r="B3" s="7" t="s">
        <v>7133</v>
      </c>
    </row>
    <row r="4" spans="1:5" x14ac:dyDescent="0.3">
      <c r="B4" s="4" t="s">
        <v>7014</v>
      </c>
      <c r="C4" s="3" t="s">
        <v>7015</v>
      </c>
      <c r="D4" s="3" t="s">
        <v>7016</v>
      </c>
      <c r="E4" s="3" t="s">
        <v>7017</v>
      </c>
    </row>
    <row r="5" spans="1:5" x14ac:dyDescent="0.3">
      <c r="B5" s="6" t="s">
        <v>7071</v>
      </c>
      <c r="C5" s="5" t="s">
        <v>1699</v>
      </c>
      <c r="D5" s="5" t="s">
        <v>7117</v>
      </c>
      <c r="E5" s="5" t="s">
        <v>7118</v>
      </c>
    </row>
    <row r="6" spans="1:5" x14ac:dyDescent="0.3">
      <c r="B6" s="12" t="s">
        <v>7119</v>
      </c>
      <c r="C6" s="18" t="s">
        <v>1622</v>
      </c>
      <c r="D6" s="18" t="s">
        <v>7120</v>
      </c>
      <c r="E6" s="18" t="s">
        <v>7121</v>
      </c>
    </row>
    <row r="7" spans="1:5" x14ac:dyDescent="0.3">
      <c r="B7" s="6" t="s">
        <v>7122</v>
      </c>
      <c r="C7" s="5" t="s">
        <v>1727</v>
      </c>
      <c r="D7" s="5" t="s">
        <v>7123</v>
      </c>
      <c r="E7" s="5" t="s">
        <v>7124</v>
      </c>
    </row>
    <row r="8" spans="1:5" x14ac:dyDescent="0.3">
      <c r="B8" s="12" t="s">
        <v>7125</v>
      </c>
      <c r="C8" s="18" t="s">
        <v>2070</v>
      </c>
      <c r="D8" s="18" t="s">
        <v>7126</v>
      </c>
      <c r="E8" s="18" t="s">
        <v>7127</v>
      </c>
    </row>
    <row r="9" spans="1:5" x14ac:dyDescent="0.3">
      <c r="B9" s="6" t="s">
        <v>7128</v>
      </c>
      <c r="C9" s="5" t="s">
        <v>1748</v>
      </c>
      <c r="D9" s="5" t="s">
        <v>7129</v>
      </c>
      <c r="E9" s="5" t="s">
        <v>7130</v>
      </c>
    </row>
    <row r="10" spans="1:5" x14ac:dyDescent="0.3">
      <c r="B10" s="12" t="s">
        <v>3459</v>
      </c>
      <c r="C10" s="18" t="s">
        <v>3905</v>
      </c>
      <c r="D10" s="18" t="s">
        <v>7131</v>
      </c>
      <c r="E10" s="18" t="s">
        <v>7132</v>
      </c>
    </row>
  </sheetData>
  <pageMargins left="0.7" right="0.7" top="0.75" bottom="0.75" header="0.3" footer="0.3"/>
  <pageSetup paperSize="9" orientation="portrait" horizontalDpi="300" verticalDpi="300"/>
</worksheet>
</file>

<file path=xl/worksheets/sheet6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2-000000000000}">
  <dimension ref="A1:E14"/>
  <sheetViews>
    <sheetView workbookViewId="0"/>
  </sheetViews>
  <sheetFormatPr baseColWidth="10" defaultRowHeight="14.4" x14ac:dyDescent="0.3"/>
  <cols>
    <col min="2" max="2" width="9.6640625" customWidth="1"/>
    <col min="3" max="3" width="156.7773437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KAROTIS'!A1", "Zurück")</f>
        <v>Zurück</v>
      </c>
    </row>
    <row r="3" spans="1:5" x14ac:dyDescent="0.3">
      <c r="B3" s="7" t="s">
        <v>763</v>
      </c>
    </row>
    <row r="4" spans="1:5" x14ac:dyDescent="0.3">
      <c r="B4" s="25" t="s">
        <v>35</v>
      </c>
      <c r="C4" s="25" t="s">
        <v>394</v>
      </c>
      <c r="D4" s="21" t="s">
        <v>37</v>
      </c>
      <c r="E4" s="25" t="s">
        <v>37</v>
      </c>
    </row>
    <row r="5" spans="1:5" x14ac:dyDescent="0.3">
      <c r="B5" s="22"/>
      <c r="C5" s="22"/>
      <c r="D5" s="8" t="s">
        <v>38</v>
      </c>
      <c r="E5" s="8" t="s">
        <v>39</v>
      </c>
    </row>
    <row r="6" spans="1:5" ht="25.2" x14ac:dyDescent="0.3">
      <c r="B6" s="6" t="s">
        <v>743</v>
      </c>
      <c r="C6" s="6" t="s">
        <v>744</v>
      </c>
      <c r="D6" s="9" t="s">
        <v>332</v>
      </c>
      <c r="E6" s="9" t="s">
        <v>333</v>
      </c>
    </row>
    <row r="7" spans="1:5" ht="25.2" x14ac:dyDescent="0.3">
      <c r="B7" s="12" t="s">
        <v>745</v>
      </c>
      <c r="C7" s="12" t="s">
        <v>746</v>
      </c>
      <c r="D7" s="13" t="s">
        <v>43</v>
      </c>
      <c r="E7" s="13" t="s">
        <v>44</v>
      </c>
    </row>
    <row r="8" spans="1:5" ht="25.2" x14ac:dyDescent="0.3">
      <c r="B8" s="6" t="s">
        <v>747</v>
      </c>
      <c r="C8" s="6" t="s">
        <v>748</v>
      </c>
      <c r="D8" s="9" t="s">
        <v>88</v>
      </c>
      <c r="E8" s="9" t="s">
        <v>89</v>
      </c>
    </row>
    <row r="9" spans="1:5" ht="25.2" x14ac:dyDescent="0.3">
      <c r="B9" s="12" t="s">
        <v>749</v>
      </c>
      <c r="C9" s="12" t="s">
        <v>750</v>
      </c>
      <c r="D9" s="13" t="s">
        <v>751</v>
      </c>
      <c r="E9" s="13" t="s">
        <v>752</v>
      </c>
    </row>
    <row r="10" spans="1:5" ht="25.2" x14ac:dyDescent="0.3">
      <c r="B10" s="6" t="s">
        <v>753</v>
      </c>
      <c r="C10" s="6" t="s">
        <v>754</v>
      </c>
      <c r="D10" s="9" t="s">
        <v>294</v>
      </c>
      <c r="E10" s="9" t="s">
        <v>295</v>
      </c>
    </row>
    <row r="11" spans="1:5" ht="25.2" x14ac:dyDescent="0.3">
      <c r="B11" s="12" t="s">
        <v>755</v>
      </c>
      <c r="C11" s="12" t="s">
        <v>756</v>
      </c>
      <c r="D11" s="13" t="s">
        <v>88</v>
      </c>
      <c r="E11" s="13" t="s">
        <v>89</v>
      </c>
    </row>
    <row r="12" spans="1:5" ht="25.2" x14ac:dyDescent="0.3">
      <c r="B12" s="6" t="s">
        <v>757</v>
      </c>
      <c r="C12" s="6" t="s">
        <v>758</v>
      </c>
      <c r="D12" s="9" t="s">
        <v>428</v>
      </c>
      <c r="E12" s="9" t="s">
        <v>429</v>
      </c>
    </row>
    <row r="13" spans="1:5" ht="25.2" x14ac:dyDescent="0.3">
      <c r="B13" s="12" t="s">
        <v>759</v>
      </c>
      <c r="C13" s="12" t="s">
        <v>760</v>
      </c>
      <c r="D13" s="13" t="s">
        <v>761</v>
      </c>
      <c r="E13" s="13" t="s">
        <v>762</v>
      </c>
    </row>
    <row r="14" spans="1:5" ht="25.2" x14ac:dyDescent="0.3">
      <c r="B14" s="10" t="s">
        <v>52</v>
      </c>
      <c r="C14" s="10"/>
      <c r="D14" s="11" t="s">
        <v>379</v>
      </c>
      <c r="E14" s="11" t="s">
        <v>380</v>
      </c>
    </row>
  </sheetData>
  <mergeCells count="3">
    <mergeCell ref="B4:B5"/>
    <mergeCell ref="C4:C5"/>
    <mergeCell ref="D4:E4"/>
  </mergeCells>
  <pageMargins left="0.7" right="0.7" top="0.75" bottom="0.75" header="0.3" footer="0.3"/>
  <pageSetup paperSize="9" orientation="portrait" horizontalDpi="300" verticalDpi="300"/>
</worksheet>
</file>

<file path=xl/worksheets/sheet6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2-000000000000}">
  <dimension ref="A1:E13"/>
  <sheetViews>
    <sheetView workbookViewId="0"/>
  </sheetViews>
  <sheetFormatPr baseColWidth="10" defaultRowHeight="14.4" x14ac:dyDescent="0.3"/>
  <cols>
    <col min="2" max="2" width="9.6640625" customWidth="1"/>
    <col min="3" max="3" width="55.55468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KAROTIS'!A1", "Zurück")</f>
        <v>Zurück</v>
      </c>
    </row>
    <row r="3" spans="1:5" x14ac:dyDescent="0.3">
      <c r="B3" s="7" t="s">
        <v>255</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242</v>
      </c>
      <c r="C7" s="6" t="s">
        <v>243</v>
      </c>
      <c r="D7" s="9" t="s">
        <v>244</v>
      </c>
      <c r="E7" s="9" t="s">
        <v>245</v>
      </c>
    </row>
    <row r="8" spans="1:5" ht="25.2" x14ac:dyDescent="0.3">
      <c r="B8" s="6" t="s">
        <v>246</v>
      </c>
      <c r="C8" s="6" t="s">
        <v>247</v>
      </c>
      <c r="D8" s="9" t="s">
        <v>248</v>
      </c>
      <c r="E8" s="9" t="s">
        <v>249</v>
      </c>
    </row>
    <row r="9" spans="1:5" x14ac:dyDescent="0.3">
      <c r="B9" s="23" t="s">
        <v>40</v>
      </c>
      <c r="C9" s="23"/>
      <c r="D9" s="29"/>
      <c r="E9" s="29"/>
    </row>
    <row r="10" spans="1:5" ht="25.2" x14ac:dyDescent="0.3">
      <c r="B10" s="6" t="s">
        <v>250</v>
      </c>
      <c r="C10" s="6" t="s">
        <v>42</v>
      </c>
      <c r="D10" s="9" t="s">
        <v>53</v>
      </c>
      <c r="E10" s="9" t="s">
        <v>54</v>
      </c>
    </row>
    <row r="11" spans="1:5" ht="25.2" x14ac:dyDescent="0.3">
      <c r="B11" s="6" t="s">
        <v>251</v>
      </c>
      <c r="C11" s="6" t="s">
        <v>46</v>
      </c>
      <c r="D11" s="9" t="s">
        <v>86</v>
      </c>
      <c r="E11" s="9" t="s">
        <v>87</v>
      </c>
    </row>
    <row r="12" spans="1:5" ht="25.2" x14ac:dyDescent="0.3">
      <c r="B12" s="6" t="s">
        <v>252</v>
      </c>
      <c r="C12" s="6" t="s">
        <v>50</v>
      </c>
      <c r="D12" s="9" t="s">
        <v>71</v>
      </c>
      <c r="E12" s="9" t="s">
        <v>72</v>
      </c>
    </row>
    <row r="13" spans="1:5" ht="25.2" x14ac:dyDescent="0.3">
      <c r="B13" s="10" t="s">
        <v>52</v>
      </c>
      <c r="C13" s="10"/>
      <c r="D13" s="11" t="s">
        <v>253</v>
      </c>
      <c r="E13" s="11" t="s">
        <v>254</v>
      </c>
    </row>
  </sheetData>
  <mergeCells count="5">
    <mergeCell ref="B4:B5"/>
    <mergeCell ref="C4:C5"/>
    <mergeCell ref="D4:E4"/>
    <mergeCell ref="B6:E6"/>
    <mergeCell ref="B9:E9"/>
  </mergeCells>
  <pageMargins left="0.7" right="0.7" top="0.75" bottom="0.75" header="0.3" footer="0.3"/>
  <pageSetup paperSize="9" orientation="portrait" horizontalDpi="300" verticalDpi="300"/>
</worksheet>
</file>

<file path=xl/worksheets/sheet6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2-000000000000}">
  <dimension ref="A1:G14"/>
  <sheetViews>
    <sheetView workbookViewId="0"/>
  </sheetViews>
  <sheetFormatPr baseColWidth="10" defaultRowHeight="14.4" x14ac:dyDescent="0.3"/>
  <cols>
    <col min="2" max="2" width="9.6640625" customWidth="1"/>
    <col min="3" max="3" width="156.77734375" customWidth="1"/>
    <col min="4" max="4" width="39.6640625" customWidth="1"/>
    <col min="5" max="5" width="22.6640625" customWidth="1"/>
    <col min="6" max="7" width="20.44140625" customWidth="1"/>
  </cols>
  <sheetData>
    <row r="1" spans="1:7" x14ac:dyDescent="0.3">
      <c r="A1" s="2" t="str">
        <f>HYPERLINK("#'Auswahl Auswertungsmodul'!A1", "Zurück zum Start")</f>
        <v>Zurück zum Start</v>
      </c>
    </row>
    <row r="2" spans="1:7" x14ac:dyDescent="0.3">
      <c r="A2" s="2" t="str">
        <f>HYPERLINK("#'Auswahl KAROTIS'!A1", "Zurück")</f>
        <v>Zurück</v>
      </c>
    </row>
    <row r="3" spans="1:7" x14ac:dyDescent="0.3">
      <c r="B3" s="7" t="s">
        <v>1310</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743</v>
      </c>
      <c r="C6" s="6" t="s">
        <v>744</v>
      </c>
      <c r="D6" s="9" t="s">
        <v>1076</v>
      </c>
      <c r="E6" s="9" t="s">
        <v>1077</v>
      </c>
      <c r="F6" s="9" t="s">
        <v>333</v>
      </c>
      <c r="G6" s="9" t="s">
        <v>333</v>
      </c>
    </row>
    <row r="7" spans="1:7" ht="25.2" x14ac:dyDescent="0.3">
      <c r="B7" s="12" t="s">
        <v>745</v>
      </c>
      <c r="C7" s="12" t="s">
        <v>746</v>
      </c>
      <c r="D7" s="13" t="s">
        <v>963</v>
      </c>
      <c r="E7" s="13" t="s">
        <v>964</v>
      </c>
      <c r="F7" s="13" t="s">
        <v>44</v>
      </c>
      <c r="G7" s="13" t="s">
        <v>44</v>
      </c>
    </row>
    <row r="8" spans="1:7" ht="25.2" x14ac:dyDescent="0.3">
      <c r="B8" s="6" t="s">
        <v>747</v>
      </c>
      <c r="C8" s="6" t="s">
        <v>748</v>
      </c>
      <c r="D8" s="9" t="s">
        <v>89</v>
      </c>
      <c r="E8" s="9" t="s">
        <v>88</v>
      </c>
      <c r="F8" s="9" t="s">
        <v>89</v>
      </c>
      <c r="G8" s="9" t="s">
        <v>89</v>
      </c>
    </row>
    <row r="9" spans="1:7" ht="25.2" x14ac:dyDescent="0.3">
      <c r="B9" s="12" t="s">
        <v>749</v>
      </c>
      <c r="C9" s="12" t="s">
        <v>750</v>
      </c>
      <c r="D9" s="13" t="s">
        <v>752</v>
      </c>
      <c r="E9" s="13" t="s">
        <v>751</v>
      </c>
      <c r="F9" s="13" t="s">
        <v>1304</v>
      </c>
      <c r="G9" s="13" t="s">
        <v>752</v>
      </c>
    </row>
    <row r="10" spans="1:7" ht="25.2" x14ac:dyDescent="0.3">
      <c r="B10" s="6" t="s">
        <v>753</v>
      </c>
      <c r="C10" s="6" t="s">
        <v>754</v>
      </c>
      <c r="D10" s="9" t="s">
        <v>1305</v>
      </c>
      <c r="E10" s="9" t="s">
        <v>1306</v>
      </c>
      <c r="F10" s="9" t="s">
        <v>295</v>
      </c>
      <c r="G10" s="9" t="s">
        <v>295</v>
      </c>
    </row>
    <row r="11" spans="1:7" ht="25.2" x14ac:dyDescent="0.3">
      <c r="B11" s="12" t="s">
        <v>755</v>
      </c>
      <c r="C11" s="12" t="s">
        <v>756</v>
      </c>
      <c r="D11" s="13" t="s">
        <v>1092</v>
      </c>
      <c r="E11" s="13" t="s">
        <v>1093</v>
      </c>
      <c r="F11" s="13" t="s">
        <v>89</v>
      </c>
      <c r="G11" s="13" t="s">
        <v>89</v>
      </c>
    </row>
    <row r="12" spans="1:7" ht="25.2" x14ac:dyDescent="0.3">
      <c r="B12" s="6" t="s">
        <v>757</v>
      </c>
      <c r="C12" s="6" t="s">
        <v>758</v>
      </c>
      <c r="D12" s="9" t="s">
        <v>429</v>
      </c>
      <c r="E12" s="9" t="s">
        <v>428</v>
      </c>
      <c r="F12" s="9" t="s">
        <v>1307</v>
      </c>
      <c r="G12" s="9" t="s">
        <v>429</v>
      </c>
    </row>
    <row r="13" spans="1:7" ht="25.2" x14ac:dyDescent="0.3">
      <c r="B13" s="12" t="s">
        <v>759</v>
      </c>
      <c r="C13" s="12" t="s">
        <v>760</v>
      </c>
      <c r="D13" s="13" t="s">
        <v>1308</v>
      </c>
      <c r="E13" s="13" t="s">
        <v>1309</v>
      </c>
      <c r="F13" s="13" t="s">
        <v>762</v>
      </c>
      <c r="G13" s="13" t="s">
        <v>762</v>
      </c>
    </row>
    <row r="14" spans="1:7" x14ac:dyDescent="0.3">
      <c r="B14"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6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2-000000000000}">
  <dimension ref="A1:G13"/>
  <sheetViews>
    <sheetView workbookViewId="0"/>
  </sheetViews>
  <sheetFormatPr baseColWidth="10" defaultRowHeight="14.4" x14ac:dyDescent="0.3"/>
  <cols>
    <col min="2" max="2" width="9.6640625" customWidth="1"/>
    <col min="3" max="3" width="55.5546875" customWidth="1"/>
    <col min="4" max="4" width="39.6640625" customWidth="1"/>
    <col min="5" max="5" width="20.6640625" customWidth="1"/>
    <col min="6" max="7" width="20.44140625" customWidth="1"/>
  </cols>
  <sheetData>
    <row r="1" spans="1:7" x14ac:dyDescent="0.3">
      <c r="A1" s="2" t="str">
        <f>HYPERLINK("#'Auswahl Auswertungsmodul'!A1", "Zurück zum Start")</f>
        <v>Zurück zum Start</v>
      </c>
    </row>
    <row r="2" spans="1:7" x14ac:dyDescent="0.3">
      <c r="A2" s="2" t="str">
        <f>HYPERLINK("#'Auswahl KAROTIS'!A1", "Zurück")</f>
        <v>Zurück</v>
      </c>
    </row>
    <row r="3" spans="1:7" x14ac:dyDescent="0.3">
      <c r="B3" s="7" t="s">
        <v>1031</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242</v>
      </c>
      <c r="C7" s="6" t="s">
        <v>243</v>
      </c>
      <c r="D7" s="9" t="s">
        <v>1023</v>
      </c>
      <c r="E7" s="9" t="s">
        <v>1024</v>
      </c>
      <c r="F7" s="9" t="s">
        <v>245</v>
      </c>
      <c r="G7" s="9" t="s">
        <v>245</v>
      </c>
    </row>
    <row r="8" spans="1:7" ht="25.2" x14ac:dyDescent="0.3">
      <c r="B8" s="6" t="s">
        <v>246</v>
      </c>
      <c r="C8" s="6" t="s">
        <v>247</v>
      </c>
      <c r="D8" s="9" t="s">
        <v>1025</v>
      </c>
      <c r="E8" s="9" t="s">
        <v>1026</v>
      </c>
      <c r="F8" s="9" t="s">
        <v>249</v>
      </c>
      <c r="G8" s="9" t="s">
        <v>249</v>
      </c>
    </row>
    <row r="9" spans="1:7" x14ac:dyDescent="0.3">
      <c r="B9" s="23" t="s">
        <v>40</v>
      </c>
      <c r="C9" s="23"/>
      <c r="D9" s="29"/>
      <c r="E9" s="29"/>
      <c r="F9" s="29"/>
      <c r="G9" s="29"/>
    </row>
    <row r="10" spans="1:7" ht="25.2" x14ac:dyDescent="0.3">
      <c r="B10" s="6" t="s">
        <v>250</v>
      </c>
      <c r="C10" s="6" t="s">
        <v>42</v>
      </c>
      <c r="D10" s="9" t="s">
        <v>1027</v>
      </c>
      <c r="E10" s="9" t="s">
        <v>1028</v>
      </c>
      <c r="F10" s="9" t="s">
        <v>54</v>
      </c>
      <c r="G10" s="9" t="s">
        <v>54</v>
      </c>
    </row>
    <row r="11" spans="1:7" ht="25.2" x14ac:dyDescent="0.3">
      <c r="B11" s="6" t="s">
        <v>251</v>
      </c>
      <c r="C11" s="6" t="s">
        <v>46</v>
      </c>
      <c r="D11" s="9" t="s">
        <v>87</v>
      </c>
      <c r="E11" s="9" t="s">
        <v>86</v>
      </c>
      <c r="F11" s="9" t="s">
        <v>87</v>
      </c>
      <c r="G11" s="9" t="s">
        <v>87</v>
      </c>
    </row>
    <row r="12" spans="1:7" ht="25.2" x14ac:dyDescent="0.3">
      <c r="B12" s="6" t="s">
        <v>252</v>
      </c>
      <c r="C12" s="6" t="s">
        <v>50</v>
      </c>
      <c r="D12" s="9" t="s">
        <v>1029</v>
      </c>
      <c r="E12" s="9" t="s">
        <v>1030</v>
      </c>
      <c r="F12" s="9" t="s">
        <v>72</v>
      </c>
      <c r="G12" s="9" t="s">
        <v>72</v>
      </c>
    </row>
    <row r="13" spans="1:7" x14ac:dyDescent="0.3">
      <c r="B13" s="17" t="s">
        <v>968</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4"/>
  <sheetViews>
    <sheetView workbookViewId="0"/>
  </sheetViews>
  <sheetFormatPr baseColWidth="10" defaultRowHeight="14.4" x14ac:dyDescent="0.3"/>
  <cols>
    <col min="2" max="2" width="82.21875" customWidth="1"/>
    <col min="3" max="3" width="25.6640625" customWidth="1"/>
    <col min="4" max="4" width="54.6640625" customWidth="1"/>
    <col min="5"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Ü'!A1", "Zurück")</f>
        <v>Zurück</v>
      </c>
    </row>
    <row r="3" spans="1:8" x14ac:dyDescent="0.3">
      <c r="B3" s="7" t="s">
        <v>7640</v>
      </c>
    </row>
    <row r="4" spans="1:8" x14ac:dyDescent="0.3">
      <c r="B4" s="4" t="s">
        <v>7593</v>
      </c>
      <c r="C4" s="19" t="s">
        <v>3418</v>
      </c>
      <c r="D4" s="19" t="s">
        <v>7594</v>
      </c>
      <c r="E4" s="19" t="s">
        <v>3420</v>
      </c>
      <c r="F4" s="19" t="s">
        <v>3421</v>
      </c>
      <c r="G4" s="19" t="s">
        <v>3422</v>
      </c>
      <c r="H4" s="19" t="s">
        <v>3423</v>
      </c>
    </row>
    <row r="5" spans="1:8" ht="25.2" x14ac:dyDescent="0.3">
      <c r="B5" s="6" t="s">
        <v>7595</v>
      </c>
      <c r="C5" s="9" t="s">
        <v>3490</v>
      </c>
      <c r="D5" s="9" t="s">
        <v>3491</v>
      </c>
      <c r="E5" s="9" t="s">
        <v>1580</v>
      </c>
      <c r="F5" s="9" t="s">
        <v>3492</v>
      </c>
      <c r="G5" s="9" t="s">
        <v>3493</v>
      </c>
      <c r="H5" s="9" t="s">
        <v>3494</v>
      </c>
    </row>
    <row r="6" spans="1:8" ht="25.2" x14ac:dyDescent="0.3">
      <c r="B6" s="12" t="s">
        <v>7596</v>
      </c>
      <c r="C6" s="13" t="s">
        <v>3517</v>
      </c>
      <c r="D6" s="13" t="s">
        <v>3518</v>
      </c>
      <c r="E6" s="13" t="s">
        <v>1580</v>
      </c>
      <c r="F6" s="13" t="s">
        <v>3519</v>
      </c>
      <c r="G6" s="13" t="s">
        <v>3520</v>
      </c>
      <c r="H6" s="13" t="s">
        <v>3521</v>
      </c>
    </row>
    <row r="7" spans="1:8" ht="25.2" x14ac:dyDescent="0.3">
      <c r="B7" s="6" t="s">
        <v>7597</v>
      </c>
      <c r="C7" s="9" t="s">
        <v>3460</v>
      </c>
      <c r="D7" s="9" t="s">
        <v>3461</v>
      </c>
      <c r="E7" s="9" t="s">
        <v>1580</v>
      </c>
      <c r="F7" s="9" t="s">
        <v>1099</v>
      </c>
      <c r="G7" s="9" t="s">
        <v>1695</v>
      </c>
      <c r="H7" s="9" t="s">
        <v>1639</v>
      </c>
    </row>
    <row r="8" spans="1:8" ht="25.2" x14ac:dyDescent="0.3">
      <c r="B8" s="12" t="s">
        <v>7598</v>
      </c>
      <c r="C8" s="13" t="s">
        <v>1650</v>
      </c>
      <c r="D8" s="13" t="s">
        <v>4083</v>
      </c>
      <c r="E8" s="13" t="s">
        <v>1580</v>
      </c>
      <c r="F8" s="13" t="s">
        <v>155</v>
      </c>
      <c r="G8" s="13" t="s">
        <v>1045</v>
      </c>
      <c r="H8" s="13" t="s">
        <v>1045</v>
      </c>
    </row>
    <row r="9" spans="1:8" ht="25.2" x14ac:dyDescent="0.3">
      <c r="B9" s="6" t="s">
        <v>7599</v>
      </c>
      <c r="C9" s="9" t="s">
        <v>1650</v>
      </c>
      <c r="D9" s="9" t="s">
        <v>7600</v>
      </c>
      <c r="E9" s="9" t="s">
        <v>1580</v>
      </c>
      <c r="F9" s="9" t="s">
        <v>165</v>
      </c>
      <c r="G9" s="9" t="s">
        <v>7601</v>
      </c>
      <c r="H9" s="9" t="s">
        <v>7601</v>
      </c>
    </row>
    <row r="10" spans="1:8" ht="25.2" x14ac:dyDescent="0.3">
      <c r="B10" s="12" t="s">
        <v>7602</v>
      </c>
      <c r="C10" s="13" t="s">
        <v>1609</v>
      </c>
      <c r="D10" s="13" t="s">
        <v>1989</v>
      </c>
      <c r="E10" s="13" t="s">
        <v>1580</v>
      </c>
      <c r="F10" s="13" t="s">
        <v>71</v>
      </c>
      <c r="G10" s="13" t="s">
        <v>1029</v>
      </c>
      <c r="H10" s="13" t="s">
        <v>1029</v>
      </c>
    </row>
    <row r="11" spans="1:8" ht="25.2" x14ac:dyDescent="0.3">
      <c r="B11" s="6" t="s">
        <v>7603</v>
      </c>
      <c r="C11" s="9" t="s">
        <v>1622</v>
      </c>
      <c r="D11" s="9" t="s">
        <v>7604</v>
      </c>
      <c r="E11" s="9" t="s">
        <v>1580</v>
      </c>
      <c r="F11" s="9" t="s">
        <v>88</v>
      </c>
      <c r="G11" s="9" t="s">
        <v>1047</v>
      </c>
      <c r="H11" s="9" t="s">
        <v>1047</v>
      </c>
    </row>
    <row r="12" spans="1:8" ht="25.2" x14ac:dyDescent="0.3">
      <c r="B12" s="12" t="s">
        <v>7605</v>
      </c>
      <c r="C12" s="13" t="s">
        <v>1600</v>
      </c>
      <c r="D12" s="13" t="s">
        <v>1186</v>
      </c>
      <c r="E12" s="13" t="s">
        <v>1580</v>
      </c>
      <c r="F12" s="13" t="s">
        <v>94</v>
      </c>
      <c r="G12" s="13" t="s">
        <v>1606</v>
      </c>
      <c r="H12" s="13" t="s">
        <v>1606</v>
      </c>
    </row>
    <row r="13" spans="1:8" ht="25.2" x14ac:dyDescent="0.3">
      <c r="B13" s="6" t="s">
        <v>7606</v>
      </c>
      <c r="C13" s="9" t="s">
        <v>1609</v>
      </c>
      <c r="D13" s="9" t="s">
        <v>7607</v>
      </c>
      <c r="E13" s="9" t="s">
        <v>1580</v>
      </c>
      <c r="F13" s="9" t="s">
        <v>129</v>
      </c>
      <c r="G13" s="9" t="s">
        <v>3364</v>
      </c>
      <c r="H13" s="9" t="s">
        <v>3364</v>
      </c>
    </row>
    <row r="14" spans="1:8" ht="25.2" x14ac:dyDescent="0.3">
      <c r="B14" s="12" t="s">
        <v>7608</v>
      </c>
      <c r="C14" s="13" t="s">
        <v>1597</v>
      </c>
      <c r="D14" s="13" t="s">
        <v>7609</v>
      </c>
      <c r="E14" s="13" t="s">
        <v>1580</v>
      </c>
      <c r="F14" s="13" t="s">
        <v>76</v>
      </c>
      <c r="G14" s="13" t="s">
        <v>1013</v>
      </c>
      <c r="H14" s="13" t="s">
        <v>1013</v>
      </c>
    </row>
    <row r="15" spans="1:8" ht="25.2" x14ac:dyDescent="0.3">
      <c r="B15" s="6" t="s">
        <v>7610</v>
      </c>
      <c r="C15" s="9" t="s">
        <v>1711</v>
      </c>
      <c r="D15" s="9" t="s">
        <v>7611</v>
      </c>
      <c r="E15" s="9" t="s">
        <v>1580</v>
      </c>
      <c r="F15" s="9" t="s">
        <v>150</v>
      </c>
      <c r="G15" s="9" t="s">
        <v>7612</v>
      </c>
      <c r="H15" s="9" t="s">
        <v>7612</v>
      </c>
    </row>
    <row r="16" spans="1:8" ht="25.2" x14ac:dyDescent="0.3">
      <c r="B16" s="12" t="s">
        <v>7613</v>
      </c>
      <c r="C16" s="13" t="s">
        <v>7614</v>
      </c>
      <c r="D16" s="13" t="s">
        <v>7615</v>
      </c>
      <c r="E16" s="13" t="s">
        <v>1580</v>
      </c>
      <c r="F16" s="13" t="s">
        <v>112</v>
      </c>
      <c r="G16" s="13" t="s">
        <v>7616</v>
      </c>
      <c r="H16" s="13" t="s">
        <v>7616</v>
      </c>
    </row>
    <row r="17" spans="2:8" ht="25.2" x14ac:dyDescent="0.3">
      <c r="B17" s="6" t="s">
        <v>7617</v>
      </c>
      <c r="C17" s="9" t="s">
        <v>3666</v>
      </c>
      <c r="D17" s="9" t="s">
        <v>7618</v>
      </c>
      <c r="E17" s="9" t="s">
        <v>1580</v>
      </c>
      <c r="F17" s="9" t="s">
        <v>98</v>
      </c>
      <c r="G17" s="9" t="s">
        <v>3697</v>
      </c>
      <c r="H17" s="9" t="s">
        <v>3697</v>
      </c>
    </row>
    <row r="18" spans="2:8" ht="25.2" x14ac:dyDescent="0.3">
      <c r="B18" s="12" t="s">
        <v>7619</v>
      </c>
      <c r="C18" s="13" t="s">
        <v>1963</v>
      </c>
      <c r="D18" s="13" t="s">
        <v>7620</v>
      </c>
      <c r="E18" s="13" t="s">
        <v>1580</v>
      </c>
      <c r="F18" s="13" t="s">
        <v>94</v>
      </c>
      <c r="G18" s="13" t="s">
        <v>1043</v>
      </c>
      <c r="H18" s="13" t="s">
        <v>1043</v>
      </c>
    </row>
    <row r="19" spans="2:8" ht="25.2" x14ac:dyDescent="0.3">
      <c r="B19" s="6" t="s">
        <v>7621</v>
      </c>
      <c r="C19" s="9" t="s">
        <v>4578</v>
      </c>
      <c r="D19" s="9" t="s">
        <v>7622</v>
      </c>
      <c r="E19" s="9" t="s">
        <v>1580</v>
      </c>
      <c r="F19" s="9" t="s">
        <v>88</v>
      </c>
      <c r="G19" s="9" t="s">
        <v>1590</v>
      </c>
      <c r="H19" s="9" t="s">
        <v>1590</v>
      </c>
    </row>
    <row r="20" spans="2:8" ht="25.2" x14ac:dyDescent="0.3">
      <c r="B20" s="12" t="s">
        <v>7623</v>
      </c>
      <c r="C20" s="13" t="s">
        <v>4605</v>
      </c>
      <c r="D20" s="13" t="s">
        <v>7624</v>
      </c>
      <c r="E20" s="13" t="s">
        <v>1580</v>
      </c>
      <c r="F20" s="13" t="s">
        <v>106</v>
      </c>
      <c r="G20" s="13" t="s">
        <v>106</v>
      </c>
      <c r="H20" s="13" t="s">
        <v>106</v>
      </c>
    </row>
    <row r="21" spans="2:8" ht="25.2" x14ac:dyDescent="0.3">
      <c r="B21" s="6" t="s">
        <v>7625</v>
      </c>
      <c r="C21" s="9" t="s">
        <v>1658</v>
      </c>
      <c r="D21" s="9" t="s">
        <v>7626</v>
      </c>
      <c r="E21" s="9" t="s">
        <v>1580</v>
      </c>
      <c r="F21" s="9" t="s">
        <v>102</v>
      </c>
      <c r="G21" s="9" t="s">
        <v>1598</v>
      </c>
      <c r="H21" s="9" t="s">
        <v>1598</v>
      </c>
    </row>
    <row r="22" spans="2:8" ht="25.2" x14ac:dyDescent="0.3">
      <c r="B22" s="12" t="s">
        <v>7627</v>
      </c>
      <c r="C22" s="13" t="s">
        <v>3613</v>
      </c>
      <c r="D22" s="13" t="s">
        <v>3614</v>
      </c>
      <c r="E22" s="13" t="s">
        <v>1580</v>
      </c>
      <c r="F22" s="13" t="s">
        <v>3615</v>
      </c>
      <c r="G22" s="13" t="s">
        <v>3616</v>
      </c>
      <c r="H22" s="13" t="s">
        <v>3617</v>
      </c>
    </row>
    <row r="23" spans="2:8" ht="25.2" x14ac:dyDescent="0.3">
      <c r="B23" s="6" t="s">
        <v>7628</v>
      </c>
      <c r="C23" s="9" t="s">
        <v>3490</v>
      </c>
      <c r="D23" s="9" t="s">
        <v>3807</v>
      </c>
      <c r="E23" s="9" t="s">
        <v>1580</v>
      </c>
      <c r="F23" s="9" t="s">
        <v>3808</v>
      </c>
      <c r="G23" s="9" t="s">
        <v>3809</v>
      </c>
      <c r="H23" s="9" t="s">
        <v>3810</v>
      </c>
    </row>
    <row r="24" spans="2:8" ht="25.2" x14ac:dyDescent="0.3">
      <c r="B24" s="12" t="s">
        <v>7629</v>
      </c>
      <c r="C24" s="13" t="s">
        <v>3724</v>
      </c>
      <c r="D24" s="13" t="s">
        <v>3725</v>
      </c>
      <c r="E24" s="13" t="s">
        <v>1580</v>
      </c>
      <c r="F24" s="13" t="s">
        <v>3726</v>
      </c>
      <c r="G24" s="13" t="s">
        <v>3727</v>
      </c>
      <c r="H24" s="13" t="s">
        <v>3728</v>
      </c>
    </row>
    <row r="25" spans="2:8" ht="25.2" x14ac:dyDescent="0.3">
      <c r="B25" s="6" t="s">
        <v>7630</v>
      </c>
      <c r="C25" s="9" t="s">
        <v>3634</v>
      </c>
      <c r="D25" s="9" t="s">
        <v>3635</v>
      </c>
      <c r="E25" s="9" t="s">
        <v>1580</v>
      </c>
      <c r="F25" s="9" t="s">
        <v>3636</v>
      </c>
      <c r="G25" s="9" t="s">
        <v>3637</v>
      </c>
      <c r="H25" s="9" t="s">
        <v>3638</v>
      </c>
    </row>
    <row r="26" spans="2:8" ht="25.2" x14ac:dyDescent="0.3">
      <c r="B26" s="12" t="s">
        <v>7631</v>
      </c>
      <c r="C26" s="13" t="s">
        <v>3755</v>
      </c>
      <c r="D26" s="13" t="s">
        <v>3756</v>
      </c>
      <c r="E26" s="13" t="s">
        <v>1580</v>
      </c>
      <c r="F26" s="13" t="s">
        <v>3757</v>
      </c>
      <c r="G26" s="13" t="s">
        <v>3758</v>
      </c>
      <c r="H26" s="13" t="s">
        <v>3759</v>
      </c>
    </row>
    <row r="27" spans="2:8" ht="25.2" x14ac:dyDescent="0.3">
      <c r="B27" s="6" t="s">
        <v>7632</v>
      </c>
      <c r="C27" s="9" t="s">
        <v>3542</v>
      </c>
      <c r="D27" s="9" t="s">
        <v>3543</v>
      </c>
      <c r="E27" s="9" t="s">
        <v>1580</v>
      </c>
      <c r="F27" s="9" t="s">
        <v>3544</v>
      </c>
      <c r="G27" s="9" t="s">
        <v>3545</v>
      </c>
      <c r="H27" s="9" t="s">
        <v>3546</v>
      </c>
    </row>
    <row r="28" spans="2:8" ht="25.2" x14ac:dyDescent="0.3">
      <c r="B28" s="12" t="s">
        <v>7633</v>
      </c>
      <c r="C28" s="13" t="s">
        <v>3562</v>
      </c>
      <c r="D28" s="13" t="s">
        <v>3563</v>
      </c>
      <c r="E28" s="13" t="s">
        <v>1580</v>
      </c>
      <c r="F28" s="13" t="s">
        <v>3564</v>
      </c>
      <c r="G28" s="13" t="s">
        <v>2577</v>
      </c>
      <c r="H28" s="13" t="s">
        <v>3565</v>
      </c>
    </row>
    <row r="29" spans="2:8" ht="25.2" x14ac:dyDescent="0.3">
      <c r="B29" s="6" t="s">
        <v>7634</v>
      </c>
      <c r="C29" s="9" t="s">
        <v>3577</v>
      </c>
      <c r="D29" s="9" t="s">
        <v>3578</v>
      </c>
      <c r="E29" s="9" t="s">
        <v>1580</v>
      </c>
      <c r="F29" s="9" t="s">
        <v>3579</v>
      </c>
      <c r="G29" s="9" t="s">
        <v>3467</v>
      </c>
      <c r="H29" s="9" t="s">
        <v>1043</v>
      </c>
    </row>
    <row r="30" spans="2:8" ht="25.2" x14ac:dyDescent="0.3">
      <c r="B30" s="12" t="s">
        <v>7635</v>
      </c>
      <c r="C30" s="13" t="s">
        <v>3592</v>
      </c>
      <c r="D30" s="13" t="s">
        <v>3593</v>
      </c>
      <c r="E30" s="13" t="s">
        <v>1580</v>
      </c>
      <c r="F30" s="13" t="s">
        <v>3594</v>
      </c>
      <c r="G30" s="13" t="s">
        <v>3595</v>
      </c>
      <c r="H30" s="13" t="s">
        <v>3596</v>
      </c>
    </row>
    <row r="31" spans="2:8" ht="25.2" x14ac:dyDescent="0.3">
      <c r="B31" s="6" t="s">
        <v>7636</v>
      </c>
      <c r="C31" s="9" t="s">
        <v>3650</v>
      </c>
      <c r="D31" s="9" t="s">
        <v>3651</v>
      </c>
      <c r="E31" s="9" t="s">
        <v>1580</v>
      </c>
      <c r="F31" s="9" t="s">
        <v>3652</v>
      </c>
      <c r="G31" s="9" t="s">
        <v>3653</v>
      </c>
      <c r="H31" s="9" t="s">
        <v>3654</v>
      </c>
    </row>
    <row r="32" spans="2:8" ht="25.2" x14ac:dyDescent="0.3">
      <c r="B32" s="12" t="s">
        <v>7637</v>
      </c>
      <c r="C32" s="13" t="s">
        <v>3782</v>
      </c>
      <c r="D32" s="13" t="s">
        <v>3783</v>
      </c>
      <c r="E32" s="13" t="s">
        <v>1580</v>
      </c>
      <c r="F32" s="13" t="s">
        <v>3784</v>
      </c>
      <c r="G32" s="13" t="s">
        <v>3785</v>
      </c>
      <c r="H32" s="13" t="s">
        <v>3786</v>
      </c>
    </row>
    <row r="33" spans="2:8" ht="25.2" x14ac:dyDescent="0.3">
      <c r="B33" s="6" t="s">
        <v>7638</v>
      </c>
      <c r="C33" s="9" t="s">
        <v>3703</v>
      </c>
      <c r="D33" s="9" t="s">
        <v>3704</v>
      </c>
      <c r="E33" s="9" t="s">
        <v>1580</v>
      </c>
      <c r="F33" s="9" t="s">
        <v>3705</v>
      </c>
      <c r="G33" s="9" t="s">
        <v>3706</v>
      </c>
      <c r="H33" s="9" t="s">
        <v>3707</v>
      </c>
    </row>
    <row r="34" spans="2:8" ht="25.2" x14ac:dyDescent="0.3">
      <c r="B34" s="12" t="s">
        <v>7639</v>
      </c>
      <c r="C34" s="13" t="s">
        <v>3675</v>
      </c>
      <c r="D34" s="13" t="s">
        <v>3676</v>
      </c>
      <c r="E34" s="13" t="s">
        <v>1580</v>
      </c>
      <c r="F34" s="13" t="s">
        <v>3677</v>
      </c>
      <c r="G34" s="13" t="s">
        <v>3678</v>
      </c>
      <c r="H34" s="13" t="s">
        <v>3679</v>
      </c>
    </row>
  </sheetData>
  <pageMargins left="0.7" right="0.7" top="0.75" bottom="0.75" header="0.3" footer="0.3"/>
  <pageSetup paperSize="9" orientation="portrait" horizontalDpi="300" verticalDpi="3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F30"/>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WI-HI-S'!A1", "Zurück")</f>
        <v>Zurück</v>
      </c>
    </row>
    <row r="3" spans="1:6" x14ac:dyDescent="0.3">
      <c r="B3" s="7" t="s">
        <v>5115</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5099</v>
      </c>
      <c r="D6" s="9" t="s">
        <v>3429</v>
      </c>
      <c r="E6" s="9" t="s">
        <v>3980</v>
      </c>
      <c r="F6" s="9" t="s">
        <v>3429</v>
      </c>
    </row>
    <row r="7" spans="1:6" x14ac:dyDescent="0.3">
      <c r="B7" s="10" t="s">
        <v>4873</v>
      </c>
      <c r="C7" s="9" t="s">
        <v>5099</v>
      </c>
      <c r="D7" s="9" t="s">
        <v>4530</v>
      </c>
      <c r="E7" s="9" t="s">
        <v>3980</v>
      </c>
      <c r="F7" s="9" t="s">
        <v>4530</v>
      </c>
    </row>
    <row r="8" spans="1:6" x14ac:dyDescent="0.3">
      <c r="B8" s="10" t="s">
        <v>4532</v>
      </c>
      <c r="C8" s="9" t="s">
        <v>2031</v>
      </c>
      <c r="D8" s="9" t="s">
        <v>4902</v>
      </c>
      <c r="E8" s="9" t="s">
        <v>1756</v>
      </c>
      <c r="F8" s="9" t="s">
        <v>4921</v>
      </c>
    </row>
    <row r="9" spans="1:6" x14ac:dyDescent="0.3">
      <c r="B9" s="9" t="s">
        <v>4535</v>
      </c>
      <c r="C9" s="9" t="s">
        <v>1580</v>
      </c>
      <c r="D9" s="9" t="s">
        <v>4536</v>
      </c>
      <c r="E9" s="9" t="s">
        <v>1587</v>
      </c>
      <c r="F9" s="9" t="s">
        <v>5100</v>
      </c>
    </row>
    <row r="10" spans="1:6" x14ac:dyDescent="0.3">
      <c r="B10" s="10" t="s">
        <v>4537</v>
      </c>
      <c r="C10" s="9" t="s">
        <v>1646</v>
      </c>
      <c r="D10" s="9" t="s">
        <v>4530</v>
      </c>
      <c r="E10" s="9" t="s">
        <v>1959</v>
      </c>
      <c r="F10" s="9" t="s">
        <v>4530</v>
      </c>
    </row>
    <row r="11" spans="1:6" x14ac:dyDescent="0.3">
      <c r="B11" s="9" t="s">
        <v>4879</v>
      </c>
      <c r="C11" s="9" t="s">
        <v>1992</v>
      </c>
      <c r="D11" s="9" t="s">
        <v>5101</v>
      </c>
      <c r="E11" s="9" t="s">
        <v>3448</v>
      </c>
      <c r="F11" s="9" t="s">
        <v>5102</v>
      </c>
    </row>
    <row r="12" spans="1:6" x14ac:dyDescent="0.3">
      <c r="B12" s="9" t="s">
        <v>4880</v>
      </c>
      <c r="C12" s="9" t="s">
        <v>1580</v>
      </c>
      <c r="D12" s="9" t="s">
        <v>4536</v>
      </c>
      <c r="E12" s="9" t="s">
        <v>1580</v>
      </c>
      <c r="F12" s="9" t="s">
        <v>4536</v>
      </c>
    </row>
    <row r="13" spans="1:6" x14ac:dyDescent="0.3">
      <c r="B13" s="9" t="s">
        <v>5080</v>
      </c>
      <c r="C13" s="9" t="s">
        <v>1760</v>
      </c>
      <c r="D13" s="9" t="s">
        <v>5103</v>
      </c>
      <c r="E13" s="9" t="s">
        <v>3982</v>
      </c>
      <c r="F13" s="9" t="s">
        <v>5104</v>
      </c>
    </row>
    <row r="14" spans="1:6" x14ac:dyDescent="0.3">
      <c r="B14" s="9" t="s">
        <v>4538</v>
      </c>
      <c r="C14" s="9" t="s">
        <v>1580</v>
      </c>
      <c r="D14" s="9" t="s">
        <v>4536</v>
      </c>
      <c r="E14" s="9" t="s">
        <v>1580</v>
      </c>
      <c r="F14" s="9" t="s">
        <v>4536</v>
      </c>
    </row>
    <row r="15" spans="1:6" x14ac:dyDescent="0.3">
      <c r="B15" s="23" t="s">
        <v>4539</v>
      </c>
      <c r="C15" s="24" t="s">
        <v>4523</v>
      </c>
      <c r="D15" s="24" t="s">
        <v>4523</v>
      </c>
      <c r="E15" s="24" t="s">
        <v>4523</v>
      </c>
      <c r="F15" s="24" t="s">
        <v>4523</v>
      </c>
    </row>
    <row r="16" spans="1:6" x14ac:dyDescent="0.3">
      <c r="B16" s="6" t="s">
        <v>4540</v>
      </c>
      <c r="C16" s="9" t="s">
        <v>1716</v>
      </c>
      <c r="D16" s="9" t="s">
        <v>5105</v>
      </c>
      <c r="E16" s="9" t="s">
        <v>1727</v>
      </c>
      <c r="F16" s="9" t="s">
        <v>5029</v>
      </c>
    </row>
    <row r="17" spans="2:6" x14ac:dyDescent="0.3">
      <c r="B17" s="6" t="s">
        <v>4543</v>
      </c>
      <c r="C17" s="9" t="s">
        <v>4361</v>
      </c>
      <c r="D17" s="9" t="s">
        <v>5106</v>
      </c>
      <c r="E17" s="9" t="s">
        <v>4010</v>
      </c>
      <c r="F17" s="9" t="s">
        <v>5107</v>
      </c>
    </row>
    <row r="18" spans="2:6" x14ac:dyDescent="0.3">
      <c r="B18" s="9" t="s">
        <v>4546</v>
      </c>
      <c r="C18" s="9" t="s">
        <v>4361</v>
      </c>
      <c r="D18" s="9" t="s">
        <v>4530</v>
      </c>
      <c r="E18" s="9" t="s">
        <v>4010</v>
      </c>
      <c r="F18" s="9" t="s">
        <v>4530</v>
      </c>
    </row>
    <row r="19" spans="2:6" x14ac:dyDescent="0.3">
      <c r="B19" s="9" t="s">
        <v>4547</v>
      </c>
      <c r="C19" s="9" t="s">
        <v>1580</v>
      </c>
      <c r="D19" s="9" t="s">
        <v>4536</v>
      </c>
      <c r="E19" s="9" t="s">
        <v>1580</v>
      </c>
      <c r="F19" s="9" t="s">
        <v>4536</v>
      </c>
    </row>
    <row r="20" spans="2:6" x14ac:dyDescent="0.3">
      <c r="B20" s="9" t="s">
        <v>4548</v>
      </c>
      <c r="C20" s="9" t="s">
        <v>1580</v>
      </c>
      <c r="D20" s="9" t="s">
        <v>4536</v>
      </c>
      <c r="E20" s="9" t="s">
        <v>1580</v>
      </c>
      <c r="F20" s="9" t="s">
        <v>4536</v>
      </c>
    </row>
    <row r="21" spans="2:6" x14ac:dyDescent="0.3">
      <c r="B21" s="6" t="s">
        <v>4549</v>
      </c>
      <c r="C21" s="9" t="s">
        <v>1584</v>
      </c>
      <c r="D21" s="9" t="s">
        <v>5108</v>
      </c>
      <c r="E21" s="9" t="s">
        <v>1580</v>
      </c>
      <c r="F21" s="9" t="s">
        <v>4536</v>
      </c>
    </row>
    <row r="22" spans="2:6" x14ac:dyDescent="0.3">
      <c r="B22" s="23" t="s">
        <v>4550</v>
      </c>
      <c r="C22" s="24" t="s">
        <v>4523</v>
      </c>
      <c r="D22" s="24" t="s">
        <v>4523</v>
      </c>
      <c r="E22" s="24" t="s">
        <v>4523</v>
      </c>
      <c r="F22" s="24" t="s">
        <v>4523</v>
      </c>
    </row>
    <row r="23" spans="2:6" x14ac:dyDescent="0.3">
      <c r="B23" s="6" t="s">
        <v>4551</v>
      </c>
      <c r="C23" s="9" t="s">
        <v>1986</v>
      </c>
      <c r="D23" s="9" t="s">
        <v>4683</v>
      </c>
      <c r="E23" s="9" t="s">
        <v>1721</v>
      </c>
      <c r="F23" s="9" t="s">
        <v>5109</v>
      </c>
    </row>
    <row r="24" spans="2:6" x14ac:dyDescent="0.3">
      <c r="B24" s="6" t="s">
        <v>4553</v>
      </c>
      <c r="C24" s="9" t="s">
        <v>1678</v>
      </c>
      <c r="D24" s="9" t="s">
        <v>5110</v>
      </c>
      <c r="E24" s="9" t="s">
        <v>3803</v>
      </c>
      <c r="F24" s="9" t="s">
        <v>5111</v>
      </c>
    </row>
    <row r="25" spans="2:6" x14ac:dyDescent="0.3">
      <c r="B25" s="6" t="s">
        <v>4898</v>
      </c>
      <c r="C25" s="9" t="s">
        <v>1592</v>
      </c>
      <c r="D25" s="9" t="s">
        <v>4945</v>
      </c>
      <c r="E25" s="9" t="s">
        <v>1611</v>
      </c>
      <c r="F25" s="9" t="s">
        <v>5112</v>
      </c>
    </row>
    <row r="26" spans="2:6" x14ac:dyDescent="0.3">
      <c r="B26" s="6" t="s">
        <v>4556</v>
      </c>
      <c r="C26" s="9" t="s">
        <v>1611</v>
      </c>
      <c r="D26" s="9" t="s">
        <v>5113</v>
      </c>
      <c r="E26" s="9" t="s">
        <v>1597</v>
      </c>
      <c r="F26" s="9" t="s">
        <v>5114</v>
      </c>
    </row>
    <row r="27" spans="2:6" x14ac:dyDescent="0.3">
      <c r="B27" s="23" t="s">
        <v>4558</v>
      </c>
      <c r="C27" s="24" t="s">
        <v>4523</v>
      </c>
      <c r="D27" s="24" t="s">
        <v>4523</v>
      </c>
      <c r="E27" s="24" t="s">
        <v>4523</v>
      </c>
      <c r="F27" s="24" t="s">
        <v>4523</v>
      </c>
    </row>
    <row r="28" spans="2:6" x14ac:dyDescent="0.3">
      <c r="B28" s="6" t="s">
        <v>4444</v>
      </c>
      <c r="C28" s="9" t="s">
        <v>1584</v>
      </c>
      <c r="D28" s="9" t="s">
        <v>4559</v>
      </c>
      <c r="E28" s="9" t="s">
        <v>1582</v>
      </c>
      <c r="F28" s="9" t="s">
        <v>4559</v>
      </c>
    </row>
    <row r="29" spans="2:6" x14ac:dyDescent="0.3">
      <c r="B29" s="6" t="s">
        <v>3288</v>
      </c>
      <c r="C29" s="9" t="s">
        <v>1580</v>
      </c>
      <c r="D29" s="9" t="s">
        <v>4559</v>
      </c>
      <c r="E29" s="9" t="s">
        <v>1580</v>
      </c>
      <c r="F29" s="9" t="s">
        <v>4559</v>
      </c>
    </row>
    <row r="30" spans="2:6" x14ac:dyDescent="0.3">
      <c r="B30" s="17" t="s">
        <v>4561</v>
      </c>
    </row>
  </sheetData>
  <mergeCells count="6">
    <mergeCell ref="B27:F27"/>
    <mergeCell ref="B4:B5"/>
    <mergeCell ref="C4:D4"/>
    <mergeCell ref="E4:F4"/>
    <mergeCell ref="B15:F15"/>
    <mergeCell ref="B22:F22"/>
  </mergeCells>
  <pageMargins left="0.7" right="0.7" top="0.75" bottom="0.75" header="0.3" footer="0.3"/>
  <pageSetup paperSize="9" orientation="portrait" horizontalDpi="300" verticalDpi="300"/>
</worksheet>
</file>

<file path=xl/worksheets/sheet7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2-000000000000}">
  <dimension ref="A1:D9"/>
  <sheetViews>
    <sheetView workbookViewId="0"/>
  </sheetViews>
  <sheetFormatPr baseColWidth="10" defaultRowHeight="14.4" x14ac:dyDescent="0.3"/>
  <cols>
    <col min="2" max="2" width="9.6640625" customWidth="1"/>
    <col min="3" max="3" width="65.6640625" customWidth="1"/>
    <col min="4" max="4" width="250.6640625" customWidth="1"/>
  </cols>
  <sheetData>
    <row r="1" spans="1:4" x14ac:dyDescent="0.3">
      <c r="A1" s="2" t="str">
        <f>HYPERLINK("#'Auswahl Auswertungsmodul'!A1", "Zurück zum Start")</f>
        <v>Zurück zum Start</v>
      </c>
    </row>
    <row r="2" spans="1:4" x14ac:dyDescent="0.3">
      <c r="A2" s="2" t="str">
        <f>HYPERLINK("#'Auswahl KAROTIS'!A1", "Zurück")</f>
        <v>Zurück</v>
      </c>
    </row>
    <row r="3" spans="1:4" x14ac:dyDescent="0.3">
      <c r="B3" s="7" t="s">
        <v>1515</v>
      </c>
    </row>
    <row r="4" spans="1:4" x14ac:dyDescent="0.3">
      <c r="B4" s="3" t="s">
        <v>35</v>
      </c>
      <c r="C4" s="4" t="s">
        <v>394</v>
      </c>
      <c r="D4" s="4" t="s">
        <v>1101</v>
      </c>
    </row>
    <row r="5" spans="1:4" ht="113.4" x14ac:dyDescent="0.3">
      <c r="B5" s="5" t="s">
        <v>743</v>
      </c>
      <c r="C5" s="6" t="s">
        <v>744</v>
      </c>
      <c r="D5" s="6" t="s">
        <v>1510</v>
      </c>
    </row>
    <row r="6" spans="1:4" x14ac:dyDescent="0.3">
      <c r="B6" s="18" t="s">
        <v>745</v>
      </c>
      <c r="C6" s="12" t="s">
        <v>746</v>
      </c>
      <c r="D6" s="12" t="s">
        <v>1511</v>
      </c>
    </row>
    <row r="7" spans="1:4" ht="63" x14ac:dyDescent="0.3">
      <c r="B7" s="5" t="s">
        <v>753</v>
      </c>
      <c r="C7" s="6" t="s">
        <v>754</v>
      </c>
      <c r="D7" s="6" t="s">
        <v>1512</v>
      </c>
    </row>
    <row r="8" spans="1:4" x14ac:dyDescent="0.3">
      <c r="B8" s="18" t="s">
        <v>755</v>
      </c>
      <c r="C8" s="12" t="s">
        <v>756</v>
      </c>
      <c r="D8" s="12" t="s">
        <v>1513</v>
      </c>
    </row>
    <row r="9" spans="1:4" ht="239.4" x14ac:dyDescent="0.3">
      <c r="B9" s="5" t="s">
        <v>759</v>
      </c>
      <c r="C9" s="6" t="s">
        <v>760</v>
      </c>
      <c r="D9" s="6" t="s">
        <v>1514</v>
      </c>
    </row>
  </sheetData>
  <pageMargins left="0.7" right="0.7" top="0.75" bottom="0.75" header="0.3" footer="0.3"/>
  <pageSetup paperSize="9" orientation="portrait" horizontalDpi="300" verticalDpi="300"/>
</worksheet>
</file>

<file path=xl/worksheets/sheet7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2-000000000000}">
  <dimension ref="A1:D10"/>
  <sheetViews>
    <sheetView workbookViewId="0"/>
  </sheetViews>
  <sheetFormatPr baseColWidth="10" defaultRowHeight="14.4" x14ac:dyDescent="0.3"/>
  <cols>
    <col min="2" max="2" width="9.6640625" customWidth="1"/>
    <col min="3" max="3" width="55.5546875" customWidth="1"/>
    <col min="4" max="4" width="250.6640625" customWidth="1"/>
  </cols>
  <sheetData>
    <row r="1" spans="1:4" x14ac:dyDescent="0.3">
      <c r="A1" s="2" t="str">
        <f>HYPERLINK("#'Auswahl Auswertungsmodul'!A1", "Zurück zum Start")</f>
        <v>Zurück zum Start</v>
      </c>
    </row>
    <row r="2" spans="1:4" x14ac:dyDescent="0.3">
      <c r="A2" s="2" t="str">
        <f>HYPERLINK("#'Auswahl KAROTIS'!A1", "Zurück")</f>
        <v>Zurück</v>
      </c>
    </row>
    <row r="3" spans="1:4" x14ac:dyDescent="0.3">
      <c r="B3" s="7" t="s">
        <v>1134</v>
      </c>
    </row>
    <row r="4" spans="1:4" x14ac:dyDescent="0.3">
      <c r="B4" s="3" t="s">
        <v>35</v>
      </c>
      <c r="C4" s="4" t="s">
        <v>36</v>
      </c>
      <c r="D4" s="4" t="s">
        <v>1101</v>
      </c>
    </row>
    <row r="5" spans="1:4" x14ac:dyDescent="0.3">
      <c r="B5" s="23" t="s">
        <v>56</v>
      </c>
      <c r="C5" s="23"/>
      <c r="D5" s="23"/>
    </row>
    <row r="6" spans="1:4" ht="37.799999999999997" x14ac:dyDescent="0.3">
      <c r="B6" s="5" t="s">
        <v>242</v>
      </c>
      <c r="C6" s="6" t="s">
        <v>243</v>
      </c>
      <c r="D6" s="6" t="s">
        <v>1130</v>
      </c>
    </row>
    <row r="7" spans="1:4" ht="138.6" x14ac:dyDescent="0.3">
      <c r="B7" s="5" t="s">
        <v>246</v>
      </c>
      <c r="C7" s="6" t="s">
        <v>247</v>
      </c>
      <c r="D7" s="6" t="s">
        <v>1131</v>
      </c>
    </row>
    <row r="8" spans="1:4" x14ac:dyDescent="0.3">
      <c r="B8" s="23" t="s">
        <v>40</v>
      </c>
      <c r="C8" s="23"/>
      <c r="D8" s="23"/>
    </row>
    <row r="9" spans="1:4" ht="63" x14ac:dyDescent="0.3">
      <c r="B9" s="5" t="s">
        <v>250</v>
      </c>
      <c r="C9" s="6" t="s">
        <v>42</v>
      </c>
      <c r="D9" s="6" t="s">
        <v>1132</v>
      </c>
    </row>
    <row r="10" spans="1:4" ht="88.2" x14ac:dyDescent="0.3">
      <c r="B10" s="5" t="s">
        <v>252</v>
      </c>
      <c r="C10" s="6" t="s">
        <v>50</v>
      </c>
      <c r="D10" s="6" t="s">
        <v>1133</v>
      </c>
    </row>
  </sheetData>
  <mergeCells count="2">
    <mergeCell ref="B5:D5"/>
    <mergeCell ref="B8:D8"/>
  </mergeCells>
  <pageMargins left="0.7" right="0.7" top="0.75" bottom="0.75" header="0.3" footer="0.3"/>
  <pageSetup paperSize="9" orientation="portrait" horizontalDpi="300" verticalDpi="300"/>
</worksheet>
</file>

<file path=xl/worksheets/sheet7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2-000000000000}">
  <dimension ref="A1:G12"/>
  <sheetViews>
    <sheetView workbookViewId="0"/>
  </sheetViews>
  <sheetFormatPr baseColWidth="10" defaultRowHeight="14.4" x14ac:dyDescent="0.3"/>
  <cols>
    <col min="2" max="2" width="9.6640625" customWidth="1"/>
    <col min="3" max="3" width="55.554687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KAROTIS'!A1", "Zurück")</f>
        <v>Zurück</v>
      </c>
    </row>
    <row r="3" spans="1:7" x14ac:dyDescent="0.3">
      <c r="B3" s="7" t="s">
        <v>1698</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242</v>
      </c>
      <c r="C7" s="6" t="s">
        <v>243</v>
      </c>
      <c r="D7" s="9" t="s">
        <v>1691</v>
      </c>
      <c r="E7" s="9" t="s">
        <v>1692</v>
      </c>
      <c r="F7" s="9" t="s">
        <v>1023</v>
      </c>
      <c r="G7" s="9" t="s">
        <v>1023</v>
      </c>
    </row>
    <row r="8" spans="1:7" ht="25.2" x14ac:dyDescent="0.3">
      <c r="B8" s="6" t="s">
        <v>246</v>
      </c>
      <c r="C8" s="6" t="s">
        <v>247</v>
      </c>
      <c r="D8" s="9" t="s">
        <v>1693</v>
      </c>
      <c r="E8" s="9" t="s">
        <v>1694</v>
      </c>
      <c r="F8" s="9" t="s">
        <v>249</v>
      </c>
      <c r="G8" s="9" t="s">
        <v>249</v>
      </c>
    </row>
    <row r="9" spans="1:7" x14ac:dyDescent="0.3">
      <c r="B9" s="23" t="s">
        <v>40</v>
      </c>
      <c r="C9" s="23"/>
      <c r="D9" s="29"/>
      <c r="E9" s="29"/>
      <c r="F9" s="29"/>
      <c r="G9" s="29"/>
    </row>
    <row r="10" spans="1:7" ht="25.2" x14ac:dyDescent="0.3">
      <c r="B10" s="6" t="s">
        <v>250</v>
      </c>
      <c r="C10" s="6" t="s">
        <v>42</v>
      </c>
      <c r="D10" s="9" t="s">
        <v>1617</v>
      </c>
      <c r="E10" s="9" t="s">
        <v>1695</v>
      </c>
      <c r="F10" s="9" t="s">
        <v>54</v>
      </c>
      <c r="G10" s="9" t="s">
        <v>54</v>
      </c>
    </row>
    <row r="11" spans="1:7" ht="25.2" x14ac:dyDescent="0.3">
      <c r="B11" s="6" t="s">
        <v>251</v>
      </c>
      <c r="C11" s="6" t="s">
        <v>46</v>
      </c>
      <c r="D11" s="9" t="s">
        <v>1587</v>
      </c>
      <c r="E11" s="9" t="s">
        <v>87</v>
      </c>
      <c r="F11" s="9" t="s">
        <v>87</v>
      </c>
      <c r="G11" s="9" t="s">
        <v>87</v>
      </c>
    </row>
    <row r="12" spans="1:7" ht="25.2" x14ac:dyDescent="0.3">
      <c r="B12" s="6" t="s">
        <v>252</v>
      </c>
      <c r="C12" s="6" t="s">
        <v>50</v>
      </c>
      <c r="D12" s="9" t="s">
        <v>1696</v>
      </c>
      <c r="E12" s="9" t="s">
        <v>1697</v>
      </c>
      <c r="F12" s="9" t="s">
        <v>72</v>
      </c>
      <c r="G12" s="9" t="s">
        <v>72</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7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2-000000000000}">
  <dimension ref="A1:E10"/>
  <sheetViews>
    <sheetView workbookViewId="0"/>
  </sheetViews>
  <sheetFormatPr baseColWidth="10" defaultRowHeight="14.4" x14ac:dyDescent="0.3"/>
  <cols>
    <col min="2" max="2" width="9.6640625" customWidth="1"/>
    <col min="3" max="3" width="55.554687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KAROTIS'!A1", "Zurück")</f>
        <v>Zurück</v>
      </c>
    </row>
    <row r="3" spans="1:5" x14ac:dyDescent="0.3">
      <c r="B3" s="7" t="s">
        <v>1797</v>
      </c>
    </row>
    <row r="4" spans="1:5" x14ac:dyDescent="0.3">
      <c r="B4" s="3" t="s">
        <v>35</v>
      </c>
      <c r="C4" s="4" t="s">
        <v>36</v>
      </c>
      <c r="D4" s="3" t="s">
        <v>1765</v>
      </c>
      <c r="E4" s="4" t="s">
        <v>1101</v>
      </c>
    </row>
    <row r="5" spans="1:5" x14ac:dyDescent="0.3">
      <c r="B5" s="23" t="s">
        <v>56</v>
      </c>
      <c r="C5" s="23"/>
      <c r="D5" s="30"/>
      <c r="E5" s="23"/>
    </row>
    <row r="6" spans="1:5" x14ac:dyDescent="0.3">
      <c r="B6" s="5" t="s">
        <v>242</v>
      </c>
      <c r="C6" s="6" t="s">
        <v>243</v>
      </c>
      <c r="D6" s="5" t="s">
        <v>9</v>
      </c>
      <c r="E6" s="6" t="s">
        <v>1793</v>
      </c>
    </row>
    <row r="7" spans="1:5" ht="37.799999999999997" x14ac:dyDescent="0.3">
      <c r="B7" s="5" t="s">
        <v>242</v>
      </c>
      <c r="C7" s="6" t="s">
        <v>243</v>
      </c>
      <c r="D7" s="5" t="s">
        <v>12</v>
      </c>
      <c r="E7" s="6" t="s">
        <v>1794</v>
      </c>
    </row>
    <row r="8" spans="1:5" ht="138.6" x14ac:dyDescent="0.3">
      <c r="B8" s="5" t="s">
        <v>246</v>
      </c>
      <c r="C8" s="6" t="s">
        <v>247</v>
      </c>
      <c r="D8" s="5" t="s">
        <v>3</v>
      </c>
      <c r="E8" s="6" t="s">
        <v>1795</v>
      </c>
    </row>
    <row r="9" spans="1:5" x14ac:dyDescent="0.3">
      <c r="B9" s="23" t="s">
        <v>40</v>
      </c>
      <c r="C9" s="23"/>
      <c r="D9" s="30"/>
      <c r="E9" s="23"/>
    </row>
    <row r="10" spans="1:5" ht="25.2" x14ac:dyDescent="0.3">
      <c r="B10" s="5" t="s">
        <v>252</v>
      </c>
      <c r="C10" s="6" t="s">
        <v>50</v>
      </c>
      <c r="D10" s="5" t="s">
        <v>3</v>
      </c>
      <c r="E10" s="6" t="s">
        <v>1796</v>
      </c>
    </row>
  </sheetData>
  <mergeCells count="2">
    <mergeCell ref="B5:E5"/>
    <mergeCell ref="B9:E9"/>
  </mergeCells>
  <pageMargins left="0.7" right="0.7" top="0.75" bottom="0.75" header="0.3" footer="0.3"/>
  <pageSetup paperSize="9" orientation="portrait" horizontalDpi="300" verticalDpi="300"/>
</worksheet>
</file>

<file path=xl/worksheets/sheet7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2-000000000000}">
  <dimension ref="A1:G13"/>
  <sheetViews>
    <sheetView workbookViewId="0"/>
  </sheetViews>
  <sheetFormatPr baseColWidth="10" defaultRowHeight="14.4" x14ac:dyDescent="0.3"/>
  <cols>
    <col min="2" max="2" width="9.6640625" customWidth="1"/>
    <col min="3" max="3" width="156.7773437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KAROTIS'!A1", "Zurück")</f>
        <v>Zurück</v>
      </c>
    </row>
    <row r="3" spans="1:7" x14ac:dyDescent="0.3">
      <c r="B3" s="7" t="s">
        <v>2017</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743</v>
      </c>
      <c r="C6" s="6" t="s">
        <v>744</v>
      </c>
      <c r="D6" s="9" t="s">
        <v>1733</v>
      </c>
      <c r="E6" s="9" t="s">
        <v>333</v>
      </c>
      <c r="F6" s="9" t="s">
        <v>1734</v>
      </c>
      <c r="G6" s="9" t="s">
        <v>333</v>
      </c>
    </row>
    <row r="7" spans="1:7" ht="25.2" x14ac:dyDescent="0.3">
      <c r="B7" s="12" t="s">
        <v>745</v>
      </c>
      <c r="C7" s="12" t="s">
        <v>746</v>
      </c>
      <c r="D7" s="13" t="s">
        <v>1578</v>
      </c>
      <c r="E7" s="13" t="s">
        <v>44</v>
      </c>
      <c r="F7" s="13" t="s">
        <v>44</v>
      </c>
      <c r="G7" s="13" t="s">
        <v>44</v>
      </c>
    </row>
    <row r="8" spans="1:7" ht="25.2" x14ac:dyDescent="0.3">
      <c r="B8" s="6" t="s">
        <v>747</v>
      </c>
      <c r="C8" s="6" t="s">
        <v>748</v>
      </c>
      <c r="D8" s="9" t="s">
        <v>1589</v>
      </c>
      <c r="E8" s="9" t="s">
        <v>89</v>
      </c>
      <c r="F8" s="9" t="s">
        <v>1092</v>
      </c>
      <c r="G8" s="9" t="s">
        <v>2010</v>
      </c>
    </row>
    <row r="9" spans="1:7" ht="25.2" x14ac:dyDescent="0.3">
      <c r="B9" s="12" t="s">
        <v>749</v>
      </c>
      <c r="C9" s="12" t="s">
        <v>750</v>
      </c>
      <c r="D9" s="13" t="s">
        <v>1894</v>
      </c>
      <c r="E9" s="13" t="s">
        <v>2011</v>
      </c>
      <c r="F9" s="13" t="s">
        <v>2012</v>
      </c>
      <c r="G9" s="13" t="s">
        <v>752</v>
      </c>
    </row>
    <row r="10" spans="1:7" ht="25.2" x14ac:dyDescent="0.3">
      <c r="B10" s="6" t="s">
        <v>753</v>
      </c>
      <c r="C10" s="6" t="s">
        <v>754</v>
      </c>
      <c r="D10" s="9" t="s">
        <v>1716</v>
      </c>
      <c r="E10" s="9" t="s">
        <v>295</v>
      </c>
      <c r="F10" s="9" t="s">
        <v>295</v>
      </c>
      <c r="G10" s="9" t="s">
        <v>295</v>
      </c>
    </row>
    <row r="11" spans="1:7" ht="25.2" x14ac:dyDescent="0.3">
      <c r="B11" s="12" t="s">
        <v>755</v>
      </c>
      <c r="C11" s="12" t="s">
        <v>756</v>
      </c>
      <c r="D11" s="13" t="s">
        <v>1589</v>
      </c>
      <c r="E11" s="13" t="s">
        <v>89</v>
      </c>
      <c r="F11" s="13" t="s">
        <v>1092</v>
      </c>
      <c r="G11" s="13" t="s">
        <v>89</v>
      </c>
    </row>
    <row r="12" spans="1:7" ht="25.2" x14ac:dyDescent="0.3">
      <c r="B12" s="6" t="s">
        <v>757</v>
      </c>
      <c r="C12" s="6" t="s">
        <v>758</v>
      </c>
      <c r="D12" s="9" t="s">
        <v>1986</v>
      </c>
      <c r="E12" s="9" t="s">
        <v>2013</v>
      </c>
      <c r="F12" s="9" t="s">
        <v>1307</v>
      </c>
      <c r="G12" s="9" t="s">
        <v>429</v>
      </c>
    </row>
    <row r="13" spans="1:7" ht="25.2" x14ac:dyDescent="0.3">
      <c r="B13" s="12" t="s">
        <v>759</v>
      </c>
      <c r="C13" s="12" t="s">
        <v>760</v>
      </c>
      <c r="D13" s="13" t="s">
        <v>2014</v>
      </c>
      <c r="E13" s="13" t="s">
        <v>2015</v>
      </c>
      <c r="F13" s="13" t="s">
        <v>2016</v>
      </c>
      <c r="G13" s="13" t="s">
        <v>762</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7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2-000000000000}">
  <dimension ref="A1:E10"/>
  <sheetViews>
    <sheetView workbookViewId="0"/>
  </sheetViews>
  <sheetFormatPr baseColWidth="10" defaultRowHeight="14.4" x14ac:dyDescent="0.3"/>
  <cols>
    <col min="2" max="2" width="9.6640625" customWidth="1"/>
    <col min="3" max="3" width="156.7773437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KAROTIS'!A1", "Zurück")</f>
        <v>Zurück</v>
      </c>
    </row>
    <row r="3" spans="1:5" x14ac:dyDescent="0.3">
      <c r="B3" s="7" t="s">
        <v>2209</v>
      </c>
    </row>
    <row r="4" spans="1:5" x14ac:dyDescent="0.3">
      <c r="B4" s="3" t="s">
        <v>35</v>
      </c>
      <c r="C4" s="4" t="s">
        <v>394</v>
      </c>
      <c r="D4" s="3" t="s">
        <v>1765</v>
      </c>
      <c r="E4" s="4" t="s">
        <v>1101</v>
      </c>
    </row>
    <row r="5" spans="1:5" x14ac:dyDescent="0.3">
      <c r="B5" s="5" t="s">
        <v>747</v>
      </c>
      <c r="C5" s="6" t="s">
        <v>748</v>
      </c>
      <c r="D5" s="5" t="s">
        <v>12</v>
      </c>
      <c r="E5" s="6" t="s">
        <v>2204</v>
      </c>
    </row>
    <row r="6" spans="1:5" ht="239.4" x14ac:dyDescent="0.3">
      <c r="B6" s="18" t="s">
        <v>749</v>
      </c>
      <c r="C6" s="12" t="s">
        <v>750</v>
      </c>
      <c r="D6" s="18" t="s">
        <v>6</v>
      </c>
      <c r="E6" s="12" t="s">
        <v>2205</v>
      </c>
    </row>
    <row r="7" spans="1:5" x14ac:dyDescent="0.3">
      <c r="B7" s="5" t="s">
        <v>749</v>
      </c>
      <c r="C7" s="6" t="s">
        <v>750</v>
      </c>
      <c r="D7" s="5" t="s">
        <v>9</v>
      </c>
      <c r="E7" s="6" t="s">
        <v>1793</v>
      </c>
    </row>
    <row r="8" spans="1:5" ht="100.8" x14ac:dyDescent="0.3">
      <c r="B8" s="18" t="s">
        <v>757</v>
      </c>
      <c r="C8" s="12" t="s">
        <v>758</v>
      </c>
      <c r="D8" s="18" t="s">
        <v>6</v>
      </c>
      <c r="E8" s="12" t="s">
        <v>2206</v>
      </c>
    </row>
    <row r="9" spans="1:5" ht="409.6" x14ac:dyDescent="0.3">
      <c r="B9" s="5" t="s">
        <v>759</v>
      </c>
      <c r="C9" s="6" t="s">
        <v>760</v>
      </c>
      <c r="D9" s="5" t="s">
        <v>6</v>
      </c>
      <c r="E9" s="6" t="s">
        <v>2207</v>
      </c>
    </row>
    <row r="10" spans="1:5" x14ac:dyDescent="0.3">
      <c r="B10" s="18" t="s">
        <v>759</v>
      </c>
      <c r="C10" s="12" t="s">
        <v>760</v>
      </c>
      <c r="D10" s="18" t="s">
        <v>9</v>
      </c>
      <c r="E10" s="12" t="s">
        <v>2208</v>
      </c>
    </row>
  </sheetData>
  <pageMargins left="0.7" right="0.7" top="0.75" bottom="0.75" header="0.3" footer="0.3"/>
  <pageSetup paperSize="9" orientation="portrait" horizontalDpi="300" verticalDpi="300"/>
</worksheet>
</file>

<file path=xl/worksheets/sheet7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2-000000000000}">
  <dimension ref="A1:F12"/>
  <sheetViews>
    <sheetView workbookViewId="0"/>
  </sheetViews>
  <sheetFormatPr baseColWidth="10" defaultRowHeight="14.4" x14ac:dyDescent="0.3"/>
  <cols>
    <col min="2" max="2" width="9.6640625" customWidth="1"/>
    <col min="3" max="3" width="55.554687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KAROTIS'!A1", "Zurück")</f>
        <v>Zurück</v>
      </c>
    </row>
    <row r="3" spans="1:6" x14ac:dyDescent="0.3">
      <c r="B3" s="7" t="s">
        <v>2346</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242</v>
      </c>
      <c r="C7" s="6" t="s">
        <v>243</v>
      </c>
      <c r="D7" s="9" t="s">
        <v>1691</v>
      </c>
      <c r="E7" s="9" t="s">
        <v>1301</v>
      </c>
      <c r="F7" s="9" t="s">
        <v>1023</v>
      </c>
    </row>
    <row r="8" spans="1:6" ht="25.2" x14ac:dyDescent="0.3">
      <c r="B8" s="6" t="s">
        <v>246</v>
      </c>
      <c r="C8" s="6" t="s">
        <v>247</v>
      </c>
      <c r="D8" s="9" t="s">
        <v>1693</v>
      </c>
      <c r="E8" s="9" t="s">
        <v>1025</v>
      </c>
      <c r="F8" s="9" t="s">
        <v>1942</v>
      </c>
    </row>
    <row r="9" spans="1:6" x14ac:dyDescent="0.3">
      <c r="B9" s="23" t="s">
        <v>40</v>
      </c>
      <c r="C9" s="23"/>
      <c r="D9" s="29"/>
      <c r="E9" s="29"/>
      <c r="F9" s="29"/>
    </row>
    <row r="10" spans="1:6" ht="25.2" x14ac:dyDescent="0.3">
      <c r="B10" s="6" t="s">
        <v>250</v>
      </c>
      <c r="C10" s="6" t="s">
        <v>42</v>
      </c>
      <c r="D10" s="9" t="s">
        <v>1617</v>
      </c>
      <c r="E10" s="9" t="s">
        <v>54</v>
      </c>
      <c r="F10" s="9" t="s">
        <v>54</v>
      </c>
    </row>
    <row r="11" spans="1:6" ht="25.2" x14ac:dyDescent="0.3">
      <c r="B11" s="6" t="s">
        <v>251</v>
      </c>
      <c r="C11" s="6" t="s">
        <v>46</v>
      </c>
      <c r="D11" s="9" t="s">
        <v>1587</v>
      </c>
      <c r="E11" s="9" t="s">
        <v>87</v>
      </c>
      <c r="F11" s="9" t="s">
        <v>87</v>
      </c>
    </row>
    <row r="12" spans="1:6" ht="25.2" x14ac:dyDescent="0.3">
      <c r="B12" s="6" t="s">
        <v>252</v>
      </c>
      <c r="C12" s="6" t="s">
        <v>50</v>
      </c>
      <c r="D12" s="9" t="s">
        <v>1696</v>
      </c>
      <c r="E12" s="9" t="s">
        <v>1697</v>
      </c>
      <c r="F12" s="9" t="s">
        <v>72</v>
      </c>
    </row>
  </sheetData>
  <mergeCells count="6">
    <mergeCell ref="B9:F9"/>
    <mergeCell ref="B4:B5"/>
    <mergeCell ref="C4:C5"/>
    <mergeCell ref="D4:D5"/>
    <mergeCell ref="E4:F4"/>
    <mergeCell ref="B6:F6"/>
  </mergeCells>
  <pageMargins left="0.7" right="0.7" top="0.75" bottom="0.75" header="0.3" footer="0.3"/>
  <pageSetup paperSize="9" orientation="portrait" horizontalDpi="300" verticalDpi="300"/>
</worksheet>
</file>

<file path=xl/worksheets/sheet7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2-000000000000}">
  <dimension ref="A1:E10"/>
  <sheetViews>
    <sheetView workbookViewId="0"/>
  </sheetViews>
  <sheetFormatPr baseColWidth="10" defaultRowHeight="14.4" x14ac:dyDescent="0.3"/>
  <cols>
    <col min="2" max="2" width="9.6640625" customWidth="1"/>
    <col min="3" max="3" width="55.554687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KAROTIS'!A1", "Zurück")</f>
        <v>Zurück</v>
      </c>
    </row>
    <row r="3" spans="1:5" x14ac:dyDescent="0.3">
      <c r="B3" s="7" t="s">
        <v>2396</v>
      </c>
    </row>
    <row r="4" spans="1:5" x14ac:dyDescent="0.3">
      <c r="B4" s="3" t="s">
        <v>35</v>
      </c>
      <c r="C4" s="4" t="s">
        <v>36</v>
      </c>
      <c r="D4" s="3" t="s">
        <v>1765</v>
      </c>
      <c r="E4" s="4" t="s">
        <v>1101</v>
      </c>
    </row>
    <row r="5" spans="1:5" x14ac:dyDescent="0.3">
      <c r="B5" s="23" t="s">
        <v>56</v>
      </c>
      <c r="C5" s="23"/>
      <c r="D5" s="30"/>
      <c r="E5" s="23"/>
    </row>
    <row r="6" spans="1:5" ht="25.2" x14ac:dyDescent="0.3">
      <c r="B6" s="5" t="s">
        <v>242</v>
      </c>
      <c r="C6" s="6" t="s">
        <v>243</v>
      </c>
      <c r="D6" s="5" t="s">
        <v>24</v>
      </c>
      <c r="E6" s="6" t="s">
        <v>2393</v>
      </c>
    </row>
    <row r="7" spans="1:5" ht="37.799999999999997" x14ac:dyDescent="0.3">
      <c r="B7" s="5" t="s">
        <v>242</v>
      </c>
      <c r="C7" s="6" t="s">
        <v>243</v>
      </c>
      <c r="D7" s="5" t="s">
        <v>32</v>
      </c>
      <c r="E7" s="6" t="s">
        <v>2394</v>
      </c>
    </row>
    <row r="8" spans="1:5" x14ac:dyDescent="0.3">
      <c r="B8" s="5" t="s">
        <v>246</v>
      </c>
      <c r="C8" s="6" t="s">
        <v>247</v>
      </c>
      <c r="D8" s="5" t="s">
        <v>32</v>
      </c>
      <c r="E8" s="6" t="s">
        <v>2385</v>
      </c>
    </row>
    <row r="9" spans="1:5" x14ac:dyDescent="0.3">
      <c r="B9" s="23" t="s">
        <v>40</v>
      </c>
      <c r="C9" s="23"/>
      <c r="D9" s="30"/>
      <c r="E9" s="23"/>
    </row>
    <row r="10" spans="1:5" ht="37.799999999999997" x14ac:dyDescent="0.3">
      <c r="B10" s="5" t="s">
        <v>252</v>
      </c>
      <c r="C10" s="6" t="s">
        <v>50</v>
      </c>
      <c r="D10" s="5" t="s">
        <v>24</v>
      </c>
      <c r="E10" s="6" t="s">
        <v>2395</v>
      </c>
    </row>
  </sheetData>
  <mergeCells count="2">
    <mergeCell ref="B5:E5"/>
    <mergeCell ref="B9:E9"/>
  </mergeCells>
  <pageMargins left="0.7" right="0.7" top="0.75" bottom="0.75" header="0.3" footer="0.3"/>
  <pageSetup paperSize="9" orientation="portrait" horizontalDpi="300" verticalDpi="300"/>
</worksheet>
</file>

<file path=xl/worksheets/sheet7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2-000000000000}">
  <dimension ref="A1:H13"/>
  <sheetViews>
    <sheetView workbookViewId="0"/>
  </sheetViews>
  <sheetFormatPr baseColWidth="10" defaultRowHeight="14.4" x14ac:dyDescent="0.3"/>
  <cols>
    <col min="2" max="2" width="9.6640625" customWidth="1"/>
    <col min="3" max="3" width="156.7773437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KAROTIS'!A1", "Zurück")</f>
        <v>Zurück</v>
      </c>
    </row>
    <row r="3" spans="1:8" x14ac:dyDescent="0.3">
      <c r="B3" s="7" t="s">
        <v>2597</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743</v>
      </c>
      <c r="C6" s="6" t="s">
        <v>744</v>
      </c>
      <c r="D6" s="9" t="s">
        <v>1733</v>
      </c>
      <c r="E6" s="9" t="s">
        <v>333</v>
      </c>
      <c r="F6" s="9" t="s">
        <v>1076</v>
      </c>
      <c r="G6" s="9" t="s">
        <v>2588</v>
      </c>
      <c r="H6" s="9" t="s">
        <v>333</v>
      </c>
    </row>
    <row r="7" spans="1:8" ht="25.2" x14ac:dyDescent="0.3">
      <c r="B7" s="12" t="s">
        <v>745</v>
      </c>
      <c r="C7" s="12" t="s">
        <v>746</v>
      </c>
      <c r="D7" s="13" t="s">
        <v>1578</v>
      </c>
      <c r="E7" s="13" t="s">
        <v>963</v>
      </c>
      <c r="F7" s="13" t="s">
        <v>44</v>
      </c>
      <c r="G7" s="13" t="s">
        <v>1063</v>
      </c>
      <c r="H7" s="13" t="s">
        <v>44</v>
      </c>
    </row>
    <row r="8" spans="1:8" ht="25.2" x14ac:dyDescent="0.3">
      <c r="B8" s="6" t="s">
        <v>747</v>
      </c>
      <c r="C8" s="6" t="s">
        <v>748</v>
      </c>
      <c r="D8" s="9" t="s">
        <v>1589</v>
      </c>
      <c r="E8" s="9" t="s">
        <v>89</v>
      </c>
      <c r="F8" s="9" t="s">
        <v>1639</v>
      </c>
      <c r="G8" s="9" t="s">
        <v>89</v>
      </c>
      <c r="H8" s="9" t="s">
        <v>89</v>
      </c>
    </row>
    <row r="9" spans="1:8" ht="25.2" x14ac:dyDescent="0.3">
      <c r="B9" s="12" t="s">
        <v>749</v>
      </c>
      <c r="C9" s="12" t="s">
        <v>750</v>
      </c>
      <c r="D9" s="13" t="s">
        <v>1894</v>
      </c>
      <c r="E9" s="13" t="s">
        <v>752</v>
      </c>
      <c r="F9" s="13" t="s">
        <v>2589</v>
      </c>
      <c r="G9" s="13" t="s">
        <v>1304</v>
      </c>
      <c r="H9" s="13" t="s">
        <v>752</v>
      </c>
    </row>
    <row r="10" spans="1:8" ht="25.2" x14ac:dyDescent="0.3">
      <c r="B10" s="6" t="s">
        <v>753</v>
      </c>
      <c r="C10" s="6" t="s">
        <v>754</v>
      </c>
      <c r="D10" s="9" t="s">
        <v>1716</v>
      </c>
      <c r="E10" s="9" t="s">
        <v>2590</v>
      </c>
      <c r="F10" s="9" t="s">
        <v>2591</v>
      </c>
      <c r="G10" s="9" t="s">
        <v>1051</v>
      </c>
      <c r="H10" s="9" t="s">
        <v>295</v>
      </c>
    </row>
    <row r="11" spans="1:8" ht="25.2" x14ac:dyDescent="0.3">
      <c r="B11" s="12" t="s">
        <v>755</v>
      </c>
      <c r="C11" s="12" t="s">
        <v>756</v>
      </c>
      <c r="D11" s="13" t="s">
        <v>1589</v>
      </c>
      <c r="E11" s="13" t="s">
        <v>89</v>
      </c>
      <c r="F11" s="13" t="s">
        <v>1047</v>
      </c>
      <c r="G11" s="13" t="s">
        <v>1092</v>
      </c>
      <c r="H11" s="13" t="s">
        <v>89</v>
      </c>
    </row>
    <row r="12" spans="1:8" ht="25.2" x14ac:dyDescent="0.3">
      <c r="B12" s="6" t="s">
        <v>757</v>
      </c>
      <c r="C12" s="6" t="s">
        <v>758</v>
      </c>
      <c r="D12" s="9" t="s">
        <v>1986</v>
      </c>
      <c r="E12" s="9" t="s">
        <v>429</v>
      </c>
      <c r="F12" s="9" t="s">
        <v>2592</v>
      </c>
      <c r="G12" s="9" t="s">
        <v>429</v>
      </c>
      <c r="H12" s="9" t="s">
        <v>429</v>
      </c>
    </row>
    <row r="13" spans="1:8" ht="25.2" x14ac:dyDescent="0.3">
      <c r="B13" s="12" t="s">
        <v>759</v>
      </c>
      <c r="C13" s="12" t="s">
        <v>760</v>
      </c>
      <c r="D13" s="13" t="s">
        <v>2014</v>
      </c>
      <c r="E13" s="13" t="s">
        <v>2593</v>
      </c>
      <c r="F13" s="13" t="s">
        <v>2594</v>
      </c>
      <c r="G13" s="13" t="s">
        <v>2595</v>
      </c>
      <c r="H13" s="13" t="s">
        <v>2596</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7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2-000000000000}">
  <dimension ref="A1:E14"/>
  <sheetViews>
    <sheetView workbookViewId="0"/>
  </sheetViews>
  <sheetFormatPr baseColWidth="10" defaultRowHeight="14.4" x14ac:dyDescent="0.3"/>
  <cols>
    <col min="2" max="2" width="9.6640625" customWidth="1"/>
    <col min="3" max="3" width="156.7773437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KAROTIS'!A1", "Zurück")</f>
        <v>Zurück</v>
      </c>
    </row>
    <row r="3" spans="1:5" x14ac:dyDescent="0.3">
      <c r="B3" s="7" t="s">
        <v>2811</v>
      </c>
    </row>
    <row r="4" spans="1:5" x14ac:dyDescent="0.3">
      <c r="B4" s="3" t="s">
        <v>35</v>
      </c>
      <c r="C4" s="4" t="s">
        <v>394</v>
      </c>
      <c r="D4" s="3" t="s">
        <v>1765</v>
      </c>
      <c r="E4" s="4" t="s">
        <v>1101</v>
      </c>
    </row>
    <row r="5" spans="1:5" x14ac:dyDescent="0.3">
      <c r="B5" s="5" t="s">
        <v>743</v>
      </c>
      <c r="C5" s="6" t="s">
        <v>744</v>
      </c>
      <c r="D5" s="5" t="s">
        <v>30</v>
      </c>
      <c r="E5" s="6" t="s">
        <v>2801</v>
      </c>
    </row>
    <row r="6" spans="1:5" x14ac:dyDescent="0.3">
      <c r="B6" s="18" t="s">
        <v>745</v>
      </c>
      <c r="C6" s="12" t="s">
        <v>746</v>
      </c>
      <c r="D6" s="18" t="s">
        <v>26</v>
      </c>
      <c r="E6" s="12" t="s">
        <v>2802</v>
      </c>
    </row>
    <row r="7" spans="1:5" x14ac:dyDescent="0.3">
      <c r="B7" s="5" t="s">
        <v>747</v>
      </c>
      <c r="C7" s="6" t="s">
        <v>748</v>
      </c>
      <c r="D7" s="5" t="s">
        <v>28</v>
      </c>
      <c r="E7" s="6" t="s">
        <v>2803</v>
      </c>
    </row>
    <row r="8" spans="1:5" x14ac:dyDescent="0.3">
      <c r="B8" s="18" t="s">
        <v>749</v>
      </c>
      <c r="C8" s="12" t="s">
        <v>750</v>
      </c>
      <c r="D8" s="18" t="s">
        <v>28</v>
      </c>
      <c r="E8" s="12" t="s">
        <v>2804</v>
      </c>
    </row>
    <row r="9" spans="1:5" x14ac:dyDescent="0.3">
      <c r="B9" s="5" t="s">
        <v>753</v>
      </c>
      <c r="C9" s="6" t="s">
        <v>754</v>
      </c>
      <c r="D9" s="5" t="s">
        <v>26</v>
      </c>
      <c r="E9" s="6" t="s">
        <v>2805</v>
      </c>
    </row>
    <row r="10" spans="1:5" ht="37.799999999999997" x14ac:dyDescent="0.3">
      <c r="B10" s="18" t="s">
        <v>753</v>
      </c>
      <c r="C10" s="12" t="s">
        <v>754</v>
      </c>
      <c r="D10" s="18" t="s">
        <v>28</v>
      </c>
      <c r="E10" s="12" t="s">
        <v>2806</v>
      </c>
    </row>
    <row r="11" spans="1:5" ht="37.799999999999997" x14ac:dyDescent="0.3">
      <c r="B11" s="5" t="s">
        <v>757</v>
      </c>
      <c r="C11" s="6" t="s">
        <v>758</v>
      </c>
      <c r="D11" s="5" t="s">
        <v>28</v>
      </c>
      <c r="E11" s="6" t="s">
        <v>2807</v>
      </c>
    </row>
    <row r="12" spans="1:5" ht="37.799999999999997" x14ac:dyDescent="0.3">
      <c r="B12" s="18" t="s">
        <v>759</v>
      </c>
      <c r="C12" s="12" t="s">
        <v>760</v>
      </c>
      <c r="D12" s="18" t="s">
        <v>26</v>
      </c>
      <c r="E12" s="12" t="s">
        <v>2808</v>
      </c>
    </row>
    <row r="13" spans="1:5" x14ac:dyDescent="0.3">
      <c r="B13" s="5" t="s">
        <v>759</v>
      </c>
      <c r="C13" s="6" t="s">
        <v>760</v>
      </c>
      <c r="D13" s="5" t="s">
        <v>30</v>
      </c>
      <c r="E13" s="6" t="s">
        <v>2809</v>
      </c>
    </row>
    <row r="14" spans="1:5" ht="63" x14ac:dyDescent="0.3">
      <c r="B14" s="18" t="s">
        <v>759</v>
      </c>
      <c r="C14" s="12" t="s">
        <v>760</v>
      </c>
      <c r="D14" s="18" t="s">
        <v>32</v>
      </c>
      <c r="E14" s="12" t="s">
        <v>2810</v>
      </c>
    </row>
  </sheetData>
  <pageMargins left="0.7" right="0.7" top="0.75" bottom="0.75" header="0.3" footer="0.3"/>
  <pageSetup paperSize="9" orientation="portrait" horizontalDpi="300" verticalDpi="30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P9"/>
  <sheetViews>
    <sheetView workbookViewId="0"/>
  </sheetViews>
  <sheetFormatPr baseColWidth="10" defaultRowHeight="14.4" x14ac:dyDescent="0.3"/>
  <cols>
    <col min="2" max="2" width="9.6640625" customWidth="1"/>
    <col min="3" max="3" width="52.109375" customWidth="1"/>
    <col min="4" max="4" width="17" customWidth="1"/>
    <col min="5" max="5" width="64.6640625" customWidth="1"/>
    <col min="6" max="6" width="22.6640625" customWidth="1"/>
    <col min="7" max="8" width="47.6640625" customWidth="1"/>
    <col min="9" max="9" width="40.6640625" customWidth="1"/>
    <col min="10" max="10" width="35.6640625" customWidth="1"/>
    <col min="11" max="11" width="40.6640625" customWidth="1"/>
    <col min="12" max="12" width="33.6640625" customWidth="1"/>
    <col min="13" max="13" width="40.6640625" customWidth="1"/>
    <col min="14" max="14" width="32.6640625" customWidth="1"/>
    <col min="15" max="15" width="40.6640625" customWidth="1"/>
    <col min="16" max="16" width="32.6640625" customWidth="1"/>
  </cols>
  <sheetData>
    <row r="1" spans="1:16" x14ac:dyDescent="0.3">
      <c r="A1" s="2" t="str">
        <f>HYPERLINK("#'Auswahl Auswertungsmodul'!A1", "Zurück zum Start")</f>
        <v>Zurück zum Start</v>
      </c>
    </row>
    <row r="2" spans="1:16" x14ac:dyDescent="0.3">
      <c r="A2" s="2" t="str">
        <f>HYPERLINK("#'Auswahl WI-HI-S'!A1", "Zurück")</f>
        <v>Zurück</v>
      </c>
    </row>
    <row r="3" spans="1:16" x14ac:dyDescent="0.3">
      <c r="B3" s="7" t="s">
        <v>6278</v>
      </c>
    </row>
    <row r="4" spans="1:16" x14ac:dyDescent="0.3">
      <c r="B4" s="25" t="s">
        <v>35</v>
      </c>
      <c r="C4" s="25" t="s">
        <v>394</v>
      </c>
      <c r="D4" s="25" t="s">
        <v>1619</v>
      </c>
      <c r="E4" s="28" t="s">
        <v>5880</v>
      </c>
      <c r="F4" s="28" t="s">
        <v>5451</v>
      </c>
      <c r="G4" s="21" t="s">
        <v>5452</v>
      </c>
      <c r="H4" s="25" t="s">
        <v>5452</v>
      </c>
      <c r="I4" s="25" t="s">
        <v>5452</v>
      </c>
      <c r="J4" s="25" t="s">
        <v>5452</v>
      </c>
      <c r="K4" s="25" t="s">
        <v>5452</v>
      </c>
      <c r="L4" s="25" t="s">
        <v>5452</v>
      </c>
      <c r="M4" s="25" t="s">
        <v>5452</v>
      </c>
      <c r="N4" s="25" t="s">
        <v>5452</v>
      </c>
      <c r="O4" s="25" t="s">
        <v>5452</v>
      </c>
      <c r="P4" s="25" t="s">
        <v>5452</v>
      </c>
    </row>
    <row r="5" spans="1:16" x14ac:dyDescent="0.3">
      <c r="B5" s="26"/>
      <c r="C5" s="26"/>
      <c r="D5" s="26"/>
      <c r="E5" s="26"/>
      <c r="F5" s="26"/>
      <c r="G5" s="26" t="s">
        <v>4549</v>
      </c>
      <c r="H5" s="26" t="s">
        <v>4549</v>
      </c>
      <c r="I5" s="26" t="s">
        <v>5453</v>
      </c>
      <c r="J5" s="26" t="s">
        <v>5453</v>
      </c>
      <c r="K5" s="26" t="s">
        <v>5454</v>
      </c>
      <c r="L5" s="26" t="s">
        <v>5454</v>
      </c>
      <c r="M5" s="26" t="s">
        <v>4425</v>
      </c>
      <c r="N5" s="26" t="s">
        <v>4425</v>
      </c>
      <c r="O5" s="26" t="s">
        <v>4556</v>
      </c>
      <c r="P5" s="26" t="s">
        <v>4556</v>
      </c>
    </row>
    <row r="6" spans="1:16" x14ac:dyDescent="0.3">
      <c r="B6" s="27"/>
      <c r="C6" s="27"/>
      <c r="D6" s="27"/>
      <c r="E6" s="27"/>
      <c r="F6" s="27"/>
      <c r="G6" s="8" t="s">
        <v>5455</v>
      </c>
      <c r="H6" s="8" t="s">
        <v>5881</v>
      </c>
      <c r="I6" s="8" t="s">
        <v>5455</v>
      </c>
      <c r="J6" s="8" t="s">
        <v>5881</v>
      </c>
      <c r="K6" s="8" t="s">
        <v>5455</v>
      </c>
      <c r="L6" s="8" t="s">
        <v>5881</v>
      </c>
      <c r="M6" s="8" t="s">
        <v>5455</v>
      </c>
      <c r="N6" s="8" t="s">
        <v>5881</v>
      </c>
      <c r="O6" s="8" t="s">
        <v>5455</v>
      </c>
      <c r="P6" s="8" t="s">
        <v>5881</v>
      </c>
    </row>
    <row r="7" spans="1:16" ht="25.2" x14ac:dyDescent="0.3">
      <c r="B7" s="6" t="s">
        <v>676</v>
      </c>
      <c r="C7" s="6" t="s">
        <v>677</v>
      </c>
      <c r="D7" s="6" t="s">
        <v>1621</v>
      </c>
      <c r="E7" s="9" t="s">
        <v>6255</v>
      </c>
      <c r="F7" s="9" t="s">
        <v>1727</v>
      </c>
      <c r="G7" s="9" t="s">
        <v>680</v>
      </c>
      <c r="H7" s="9" t="s">
        <v>6256</v>
      </c>
      <c r="I7" s="9" t="s">
        <v>6257</v>
      </c>
      <c r="J7" s="9" t="s">
        <v>6258</v>
      </c>
      <c r="K7" s="9" t="s">
        <v>6259</v>
      </c>
      <c r="L7" s="9" t="s">
        <v>6260</v>
      </c>
      <c r="M7" s="9" t="s">
        <v>6261</v>
      </c>
      <c r="N7" s="9" t="s">
        <v>6262</v>
      </c>
      <c r="O7" s="9" t="s">
        <v>3063</v>
      </c>
      <c r="P7" s="9" t="s">
        <v>6263</v>
      </c>
    </row>
    <row r="8" spans="1:16" ht="25.2" x14ac:dyDescent="0.3">
      <c r="B8" s="6" t="s">
        <v>676</v>
      </c>
      <c r="C8" s="6" t="s">
        <v>677</v>
      </c>
      <c r="D8" s="6" t="s">
        <v>1626</v>
      </c>
      <c r="E8" s="9" t="s">
        <v>6264</v>
      </c>
      <c r="F8" s="9" t="s">
        <v>1716</v>
      </c>
      <c r="G8" s="9" t="s">
        <v>290</v>
      </c>
      <c r="H8" s="9" t="s">
        <v>6265</v>
      </c>
      <c r="I8" s="9" t="s">
        <v>6266</v>
      </c>
      <c r="J8" s="9" t="s">
        <v>6267</v>
      </c>
      <c r="K8" s="9" t="s">
        <v>6268</v>
      </c>
      <c r="L8" s="9" t="s">
        <v>6269</v>
      </c>
      <c r="M8" s="9" t="s">
        <v>6266</v>
      </c>
      <c r="N8" s="9" t="s">
        <v>6267</v>
      </c>
      <c r="O8" s="9" t="s">
        <v>3065</v>
      </c>
      <c r="P8" s="9" t="s">
        <v>6270</v>
      </c>
    </row>
    <row r="9" spans="1:16" ht="25.2" x14ac:dyDescent="0.3">
      <c r="B9" s="6" t="s">
        <v>676</v>
      </c>
      <c r="C9" s="6" t="s">
        <v>677</v>
      </c>
      <c r="D9" s="6" t="s">
        <v>1631</v>
      </c>
      <c r="E9" s="9" t="s">
        <v>6271</v>
      </c>
      <c r="F9" s="9" t="s">
        <v>1739</v>
      </c>
      <c r="G9" s="9" t="s">
        <v>890</v>
      </c>
      <c r="H9" s="9" t="s">
        <v>6272</v>
      </c>
      <c r="I9" s="9" t="s">
        <v>2554</v>
      </c>
      <c r="J9" s="9" t="s">
        <v>6273</v>
      </c>
      <c r="K9" s="9" t="s">
        <v>6274</v>
      </c>
      <c r="L9" s="9" t="s">
        <v>6275</v>
      </c>
      <c r="M9" s="9" t="s">
        <v>6276</v>
      </c>
      <c r="N9" s="9" t="s">
        <v>6277</v>
      </c>
      <c r="O9" s="9" t="s">
        <v>2554</v>
      </c>
      <c r="P9" s="9" t="s">
        <v>6273</v>
      </c>
    </row>
  </sheetData>
  <mergeCells count="11">
    <mergeCell ref="G4:P4"/>
    <mergeCell ref="G5:H5"/>
    <mergeCell ref="I5:J5"/>
    <mergeCell ref="K5:L5"/>
    <mergeCell ref="M5:N5"/>
    <mergeCell ref="O5:P5"/>
    <mergeCell ref="B4:B6"/>
    <mergeCell ref="C4:C6"/>
    <mergeCell ref="D4:D6"/>
    <mergeCell ref="E4:E6"/>
    <mergeCell ref="F4:F6"/>
  </mergeCells>
  <pageMargins left="0.7" right="0.7" top="0.75" bottom="0.75" header="0.3" footer="0.3"/>
  <pageSetup paperSize="9" orientation="portrait" horizontalDpi="300" verticalDpi="300"/>
</worksheet>
</file>

<file path=xl/worksheets/sheet7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2-000000000000}">
  <dimension ref="A1:E12"/>
  <sheetViews>
    <sheetView workbookViewId="0"/>
  </sheetViews>
  <sheetFormatPr baseColWidth="10" defaultRowHeight="14.4" x14ac:dyDescent="0.3"/>
  <cols>
    <col min="2" max="2" width="9.6640625" customWidth="1"/>
    <col min="3" max="3" width="55.554687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KAROTIS'!A1", "Zurück")</f>
        <v>Zurück</v>
      </c>
    </row>
    <row r="3" spans="1:5" x14ac:dyDescent="0.3">
      <c r="B3" s="7" t="s">
        <v>2940</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242</v>
      </c>
      <c r="C7" s="6" t="s">
        <v>243</v>
      </c>
      <c r="D7" s="9" t="s">
        <v>1691</v>
      </c>
      <c r="E7" s="9" t="s">
        <v>1326</v>
      </c>
    </row>
    <row r="8" spans="1:5" ht="25.2" x14ac:dyDescent="0.3">
      <c r="B8" s="6" t="s">
        <v>246</v>
      </c>
      <c r="C8" s="6" t="s">
        <v>247</v>
      </c>
      <c r="D8" s="9" t="s">
        <v>1693</v>
      </c>
      <c r="E8" s="9" t="s">
        <v>1239</v>
      </c>
    </row>
    <row r="9" spans="1:5" x14ac:dyDescent="0.3">
      <c r="B9" s="23" t="s">
        <v>40</v>
      </c>
      <c r="C9" s="23"/>
      <c r="D9" s="29"/>
      <c r="E9" s="29"/>
    </row>
    <row r="10" spans="1:5" ht="25.2" x14ac:dyDescent="0.3">
      <c r="B10" s="6" t="s">
        <v>250</v>
      </c>
      <c r="C10" s="6" t="s">
        <v>42</v>
      </c>
      <c r="D10" s="9" t="s">
        <v>1617</v>
      </c>
      <c r="E10" s="9" t="s">
        <v>1098</v>
      </c>
    </row>
    <row r="11" spans="1:5" ht="25.2" x14ac:dyDescent="0.3">
      <c r="B11" s="6" t="s">
        <v>251</v>
      </c>
      <c r="C11" s="6" t="s">
        <v>46</v>
      </c>
      <c r="D11" s="9" t="s">
        <v>1587</v>
      </c>
      <c r="E11" s="9" t="s">
        <v>86</v>
      </c>
    </row>
    <row r="12" spans="1:5" ht="25.2" x14ac:dyDescent="0.3">
      <c r="B12" s="6" t="s">
        <v>252</v>
      </c>
      <c r="C12" s="6" t="s">
        <v>50</v>
      </c>
      <c r="D12" s="9" t="s">
        <v>1696</v>
      </c>
      <c r="E12" s="9" t="s">
        <v>1725</v>
      </c>
    </row>
  </sheetData>
  <mergeCells count="5">
    <mergeCell ref="B4:B5"/>
    <mergeCell ref="C4:C5"/>
    <mergeCell ref="D4:D5"/>
    <mergeCell ref="B6:E6"/>
    <mergeCell ref="B9:E9"/>
  </mergeCells>
  <pageMargins left="0.7" right="0.7" top="0.75" bottom="0.75" header="0.3" footer="0.3"/>
  <pageSetup paperSize="9" orientation="portrait" horizontalDpi="300" verticalDpi="300"/>
</worksheet>
</file>

<file path=xl/worksheets/sheet7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2-000000000000}">
  <dimension ref="A1:E11"/>
  <sheetViews>
    <sheetView workbookViewId="0"/>
  </sheetViews>
  <sheetFormatPr baseColWidth="10" defaultRowHeight="14.4" x14ac:dyDescent="0.3"/>
  <cols>
    <col min="2" max="2" width="9.6640625" customWidth="1"/>
    <col min="3" max="3" width="55.5546875" customWidth="1"/>
    <col min="4" max="4" width="9.6640625" customWidth="1"/>
    <col min="5" max="5" width="236.5546875" customWidth="1"/>
  </cols>
  <sheetData>
    <row r="1" spans="1:5" x14ac:dyDescent="0.3">
      <c r="A1" s="2" t="str">
        <f>HYPERLINK("#'Auswahl Auswertungsmodul'!A1", "Zurück zum Start")</f>
        <v>Zurück zum Start</v>
      </c>
    </row>
    <row r="2" spans="1:5" x14ac:dyDescent="0.3">
      <c r="A2" s="2" t="str">
        <f>HYPERLINK("#'Auswahl KAROTIS'!A1", "Zurück")</f>
        <v>Zurück</v>
      </c>
    </row>
    <row r="3" spans="1:5" x14ac:dyDescent="0.3">
      <c r="B3" s="7" t="s">
        <v>2973</v>
      </c>
    </row>
    <row r="4" spans="1:5" x14ac:dyDescent="0.3">
      <c r="B4" s="3" t="s">
        <v>35</v>
      </c>
      <c r="C4" s="4" t="s">
        <v>36</v>
      </c>
      <c r="D4" s="3" t="s">
        <v>1765</v>
      </c>
      <c r="E4" s="4" t="s">
        <v>1101</v>
      </c>
    </row>
    <row r="5" spans="1:5" x14ac:dyDescent="0.3">
      <c r="B5" s="23" t="s">
        <v>56</v>
      </c>
      <c r="C5" s="23"/>
      <c r="D5" s="30"/>
      <c r="E5" s="23"/>
    </row>
    <row r="6" spans="1:5" x14ac:dyDescent="0.3">
      <c r="B6" s="5" t="s">
        <v>242</v>
      </c>
      <c r="C6" s="6" t="s">
        <v>243</v>
      </c>
      <c r="D6" s="5" t="s">
        <v>22</v>
      </c>
      <c r="E6" s="6" t="s">
        <v>2968</v>
      </c>
    </row>
    <row r="7" spans="1:5" ht="37.799999999999997" x14ac:dyDescent="0.3">
      <c r="B7" s="5" t="s">
        <v>246</v>
      </c>
      <c r="C7" s="6" t="s">
        <v>247</v>
      </c>
      <c r="D7" s="5" t="s">
        <v>22</v>
      </c>
      <c r="E7" s="6" t="s">
        <v>2969</v>
      </c>
    </row>
    <row r="8" spans="1:5" x14ac:dyDescent="0.3">
      <c r="B8" s="23" t="s">
        <v>40</v>
      </c>
      <c r="C8" s="23"/>
      <c r="D8" s="30"/>
      <c r="E8" s="23"/>
    </row>
    <row r="9" spans="1:5" ht="37.799999999999997" x14ac:dyDescent="0.3">
      <c r="B9" s="5" t="s">
        <v>250</v>
      </c>
      <c r="C9" s="6" t="s">
        <v>42</v>
      </c>
      <c r="D9" s="5" t="s">
        <v>22</v>
      </c>
      <c r="E9" s="6" t="s">
        <v>2970</v>
      </c>
    </row>
    <row r="10" spans="1:5" x14ac:dyDescent="0.3">
      <c r="B10" s="5" t="s">
        <v>251</v>
      </c>
      <c r="C10" s="6" t="s">
        <v>46</v>
      </c>
      <c r="D10" s="5" t="s">
        <v>22</v>
      </c>
      <c r="E10" s="6" t="s">
        <v>2971</v>
      </c>
    </row>
    <row r="11" spans="1:5" x14ac:dyDescent="0.3">
      <c r="B11" s="5" t="s">
        <v>252</v>
      </c>
      <c r="C11" s="6" t="s">
        <v>50</v>
      </c>
      <c r="D11" s="5" t="s">
        <v>22</v>
      </c>
      <c r="E11" s="6" t="s">
        <v>2972</v>
      </c>
    </row>
  </sheetData>
  <mergeCells count="2">
    <mergeCell ref="B5:E5"/>
    <mergeCell ref="B8:E8"/>
  </mergeCells>
  <pageMargins left="0.7" right="0.7" top="0.75" bottom="0.75" header="0.3" footer="0.3"/>
  <pageSetup paperSize="9" orientation="portrait" horizontalDpi="300" verticalDpi="300"/>
</worksheet>
</file>

<file path=xl/worksheets/sheet7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2-000000000000}">
  <dimension ref="A1:H13"/>
  <sheetViews>
    <sheetView workbookViewId="0"/>
  </sheetViews>
  <sheetFormatPr baseColWidth="10" defaultRowHeight="14.4" x14ac:dyDescent="0.3"/>
  <cols>
    <col min="2" max="2" width="9.6640625" customWidth="1"/>
    <col min="3" max="3" width="156.7773437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KAROTIS'!A1", "Zurück")</f>
        <v>Zurück</v>
      </c>
    </row>
    <row r="3" spans="1:8" x14ac:dyDescent="0.3">
      <c r="B3" s="7" t="s">
        <v>3084</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743</v>
      </c>
      <c r="C6" s="6" t="s">
        <v>744</v>
      </c>
      <c r="D6" s="9" t="s">
        <v>1733</v>
      </c>
      <c r="E6" s="9" t="s">
        <v>3079</v>
      </c>
      <c r="F6" s="9" t="s">
        <v>333</v>
      </c>
      <c r="G6" s="9" t="s">
        <v>333</v>
      </c>
      <c r="H6" s="9" t="s">
        <v>333</v>
      </c>
    </row>
    <row r="7" spans="1:8" ht="25.2" x14ac:dyDescent="0.3">
      <c r="B7" s="12" t="s">
        <v>745</v>
      </c>
      <c r="C7" s="12" t="s">
        <v>746</v>
      </c>
      <c r="D7" s="13" t="s">
        <v>1578</v>
      </c>
      <c r="E7" s="13" t="s">
        <v>1063</v>
      </c>
      <c r="F7" s="13" t="s">
        <v>44</v>
      </c>
      <c r="G7" s="13" t="s">
        <v>44</v>
      </c>
      <c r="H7" s="13" t="s">
        <v>963</v>
      </c>
    </row>
    <row r="8" spans="1:8" ht="25.2" x14ac:dyDescent="0.3">
      <c r="B8" s="6" t="s">
        <v>747</v>
      </c>
      <c r="C8" s="6" t="s">
        <v>748</v>
      </c>
      <c r="D8" s="9" t="s">
        <v>1589</v>
      </c>
      <c r="E8" s="9" t="s">
        <v>89</v>
      </c>
      <c r="F8" s="9" t="s">
        <v>89</v>
      </c>
      <c r="G8" s="9" t="s">
        <v>89</v>
      </c>
      <c r="H8" s="9" t="s">
        <v>89</v>
      </c>
    </row>
    <row r="9" spans="1:8" ht="25.2" x14ac:dyDescent="0.3">
      <c r="B9" s="12" t="s">
        <v>749</v>
      </c>
      <c r="C9" s="12" t="s">
        <v>750</v>
      </c>
      <c r="D9" s="13" t="s">
        <v>1894</v>
      </c>
      <c r="E9" s="13" t="s">
        <v>752</v>
      </c>
      <c r="F9" s="13" t="s">
        <v>752</v>
      </c>
      <c r="G9" s="13" t="s">
        <v>752</v>
      </c>
      <c r="H9" s="13" t="s">
        <v>1304</v>
      </c>
    </row>
    <row r="10" spans="1:8" ht="25.2" x14ac:dyDescent="0.3">
      <c r="B10" s="6" t="s">
        <v>753</v>
      </c>
      <c r="C10" s="6" t="s">
        <v>754</v>
      </c>
      <c r="D10" s="9" t="s">
        <v>1716</v>
      </c>
      <c r="E10" s="9" t="s">
        <v>3080</v>
      </c>
      <c r="F10" s="9" t="s">
        <v>295</v>
      </c>
      <c r="G10" s="9" t="s">
        <v>295</v>
      </c>
      <c r="H10" s="9" t="s">
        <v>2355</v>
      </c>
    </row>
    <row r="11" spans="1:8" ht="25.2" x14ac:dyDescent="0.3">
      <c r="B11" s="12" t="s">
        <v>755</v>
      </c>
      <c r="C11" s="12" t="s">
        <v>756</v>
      </c>
      <c r="D11" s="13" t="s">
        <v>1589</v>
      </c>
      <c r="E11" s="13" t="s">
        <v>1092</v>
      </c>
      <c r="F11" s="13" t="s">
        <v>89</v>
      </c>
      <c r="G11" s="13" t="s">
        <v>89</v>
      </c>
      <c r="H11" s="13" t="s">
        <v>89</v>
      </c>
    </row>
    <row r="12" spans="1:8" ht="25.2" x14ac:dyDescent="0.3">
      <c r="B12" s="6" t="s">
        <v>757</v>
      </c>
      <c r="C12" s="6" t="s">
        <v>758</v>
      </c>
      <c r="D12" s="9" t="s">
        <v>1986</v>
      </c>
      <c r="E12" s="9" t="s">
        <v>429</v>
      </c>
      <c r="F12" s="9" t="s">
        <v>429</v>
      </c>
      <c r="G12" s="9" t="s">
        <v>429</v>
      </c>
      <c r="H12" s="9" t="s">
        <v>429</v>
      </c>
    </row>
    <row r="13" spans="1:8" ht="25.2" x14ac:dyDescent="0.3">
      <c r="B13" s="12" t="s">
        <v>759</v>
      </c>
      <c r="C13" s="12" t="s">
        <v>760</v>
      </c>
      <c r="D13" s="13" t="s">
        <v>2014</v>
      </c>
      <c r="E13" s="13" t="s">
        <v>3081</v>
      </c>
      <c r="F13" s="13" t="s">
        <v>762</v>
      </c>
      <c r="G13" s="13" t="s">
        <v>3082</v>
      </c>
      <c r="H13" s="13" t="s">
        <v>3083</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7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2-000000000000}">
  <dimension ref="A1:E11"/>
  <sheetViews>
    <sheetView workbookViewId="0"/>
  </sheetViews>
  <sheetFormatPr baseColWidth="10" defaultRowHeight="14.4" x14ac:dyDescent="0.3"/>
  <cols>
    <col min="2" max="2" width="9.6640625" customWidth="1"/>
    <col min="3" max="3" width="71" customWidth="1"/>
    <col min="4" max="4" width="10.109375" customWidth="1"/>
    <col min="5" max="5" width="250.6640625" customWidth="1"/>
  </cols>
  <sheetData>
    <row r="1" spans="1:5" x14ac:dyDescent="0.3">
      <c r="A1" s="2" t="str">
        <f>HYPERLINK("#'Auswahl Auswertungsmodul'!A1", "Zurück zum Start")</f>
        <v>Zurück zum Start</v>
      </c>
    </row>
    <row r="2" spans="1:5" x14ac:dyDescent="0.3">
      <c r="A2" s="2" t="str">
        <f>HYPERLINK("#'Auswahl KAROTIS'!A1", "Zurück")</f>
        <v>Zurück</v>
      </c>
    </row>
    <row r="3" spans="1:5" x14ac:dyDescent="0.3">
      <c r="B3" s="7" t="s">
        <v>3210</v>
      </c>
    </row>
    <row r="4" spans="1:5" x14ac:dyDescent="0.3">
      <c r="B4" s="3" t="s">
        <v>35</v>
      </c>
      <c r="C4" s="4" t="s">
        <v>394</v>
      </c>
      <c r="D4" s="3" t="s">
        <v>1765</v>
      </c>
      <c r="E4" s="4" t="s">
        <v>1101</v>
      </c>
    </row>
    <row r="5" spans="1:5" x14ac:dyDescent="0.3">
      <c r="B5" s="5" t="s">
        <v>743</v>
      </c>
      <c r="C5" s="6" t="s">
        <v>744</v>
      </c>
      <c r="D5" s="5" t="s">
        <v>14</v>
      </c>
      <c r="E5" s="6" t="s">
        <v>3203</v>
      </c>
    </row>
    <row r="6" spans="1:5" x14ac:dyDescent="0.3">
      <c r="B6" s="18" t="s">
        <v>745</v>
      </c>
      <c r="C6" s="12" t="s">
        <v>746</v>
      </c>
      <c r="D6" s="18" t="s">
        <v>22</v>
      </c>
      <c r="E6" s="12" t="s">
        <v>3204</v>
      </c>
    </row>
    <row r="7" spans="1:5" ht="37.799999999999997" x14ac:dyDescent="0.3">
      <c r="B7" s="5" t="s">
        <v>749</v>
      </c>
      <c r="C7" s="6" t="s">
        <v>750</v>
      </c>
      <c r="D7" s="5" t="s">
        <v>22</v>
      </c>
      <c r="E7" s="6" t="s">
        <v>3205</v>
      </c>
    </row>
    <row r="8" spans="1:5" ht="50.4" x14ac:dyDescent="0.3">
      <c r="B8" s="18" t="s">
        <v>753</v>
      </c>
      <c r="C8" s="12" t="s">
        <v>754</v>
      </c>
      <c r="D8" s="18" t="s">
        <v>14</v>
      </c>
      <c r="E8" s="12" t="s">
        <v>3206</v>
      </c>
    </row>
    <row r="9" spans="1:5" ht="37.799999999999997" x14ac:dyDescent="0.3">
      <c r="B9" s="5" t="s">
        <v>753</v>
      </c>
      <c r="C9" s="6" t="s">
        <v>754</v>
      </c>
      <c r="D9" s="5" t="s">
        <v>22</v>
      </c>
      <c r="E9" s="6" t="s">
        <v>3207</v>
      </c>
    </row>
    <row r="10" spans="1:5" ht="113.4" x14ac:dyDescent="0.3">
      <c r="B10" s="18" t="s">
        <v>759</v>
      </c>
      <c r="C10" s="12" t="s">
        <v>760</v>
      </c>
      <c r="D10" s="18" t="s">
        <v>14</v>
      </c>
      <c r="E10" s="12" t="s">
        <v>3208</v>
      </c>
    </row>
    <row r="11" spans="1:5" ht="264.60000000000002" x14ac:dyDescent="0.3">
      <c r="B11" s="5" t="s">
        <v>759</v>
      </c>
      <c r="C11" s="6" t="s">
        <v>760</v>
      </c>
      <c r="D11" s="5" t="s">
        <v>3139</v>
      </c>
      <c r="E11" s="6" t="s">
        <v>3209</v>
      </c>
    </row>
  </sheetData>
  <pageMargins left="0.7" right="0.7" top="0.75" bottom="0.75" header="0.3" footer="0.3"/>
  <pageSetup paperSize="9" orientation="portrait" horizontalDpi="300" verticalDpi="300"/>
</worksheet>
</file>

<file path=xl/worksheets/sheet7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2-000000000000}">
  <dimension ref="A1:G13"/>
  <sheetViews>
    <sheetView workbookViewId="0"/>
  </sheetViews>
  <sheetFormatPr baseColWidth="10" defaultRowHeight="14.4" x14ac:dyDescent="0.3"/>
  <cols>
    <col min="2" max="2" width="9.6640625" customWidth="1"/>
    <col min="3" max="3" width="156.777343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KAROTIS'!A1", "Zurück")</f>
        <v>Zurück</v>
      </c>
    </row>
    <row r="3" spans="1:7" x14ac:dyDescent="0.3">
      <c r="B3" s="7" t="s">
        <v>3379</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743</v>
      </c>
      <c r="C6" s="6" t="s">
        <v>744</v>
      </c>
      <c r="D6" s="9" t="s">
        <v>1019</v>
      </c>
      <c r="E6" s="9" t="s">
        <v>3375</v>
      </c>
      <c r="F6" s="9" t="s">
        <v>83</v>
      </c>
      <c r="G6" s="9" t="s">
        <v>146</v>
      </c>
    </row>
    <row r="7" spans="1:7" ht="25.2" x14ac:dyDescent="0.3">
      <c r="B7" s="12" t="s">
        <v>745</v>
      </c>
      <c r="C7" s="12" t="s">
        <v>746</v>
      </c>
      <c r="D7" s="13" t="s">
        <v>51</v>
      </c>
      <c r="E7" s="13" t="s">
        <v>77</v>
      </c>
      <c r="F7" s="13" t="s">
        <v>51</v>
      </c>
      <c r="G7" s="13" t="s">
        <v>77</v>
      </c>
    </row>
    <row r="8" spans="1:7" ht="25.2" x14ac:dyDescent="0.3">
      <c r="B8" s="6" t="s">
        <v>747</v>
      </c>
      <c r="C8" s="6" t="s">
        <v>748</v>
      </c>
      <c r="D8" s="9" t="s">
        <v>1008</v>
      </c>
      <c r="E8" s="9" t="s">
        <v>77</v>
      </c>
      <c r="F8" s="9" t="s">
        <v>211</v>
      </c>
      <c r="G8" s="9" t="s">
        <v>77</v>
      </c>
    </row>
    <row r="9" spans="1:7" ht="25.2" x14ac:dyDescent="0.3">
      <c r="B9" s="12" t="s">
        <v>749</v>
      </c>
      <c r="C9" s="12" t="s">
        <v>750</v>
      </c>
      <c r="D9" s="13" t="s">
        <v>3376</v>
      </c>
      <c r="E9" s="13" t="s">
        <v>295</v>
      </c>
      <c r="F9" s="13" t="s">
        <v>229</v>
      </c>
      <c r="G9" s="13" t="s">
        <v>295</v>
      </c>
    </row>
    <row r="10" spans="1:7" ht="25.2" x14ac:dyDescent="0.3">
      <c r="B10" s="6" t="s">
        <v>753</v>
      </c>
      <c r="C10" s="6" t="s">
        <v>754</v>
      </c>
      <c r="D10" s="9" t="s">
        <v>51</v>
      </c>
      <c r="E10" s="9" t="s">
        <v>305</v>
      </c>
      <c r="F10" s="9" t="s">
        <v>51</v>
      </c>
      <c r="G10" s="9" t="s">
        <v>305</v>
      </c>
    </row>
    <row r="11" spans="1:7" ht="25.2" x14ac:dyDescent="0.3">
      <c r="B11" s="12" t="s">
        <v>755</v>
      </c>
      <c r="C11" s="12" t="s">
        <v>756</v>
      </c>
      <c r="D11" s="13" t="s">
        <v>86</v>
      </c>
      <c r="E11" s="13" t="s">
        <v>44</v>
      </c>
      <c r="F11" s="13" t="s">
        <v>87</v>
      </c>
      <c r="G11" s="13" t="s">
        <v>44</v>
      </c>
    </row>
    <row r="12" spans="1:7" ht="25.2" x14ac:dyDescent="0.3">
      <c r="B12" s="6" t="s">
        <v>757</v>
      </c>
      <c r="C12" s="6" t="s">
        <v>758</v>
      </c>
      <c r="D12" s="9" t="s">
        <v>1015</v>
      </c>
      <c r="E12" s="9" t="s">
        <v>245</v>
      </c>
      <c r="F12" s="9" t="s">
        <v>48</v>
      </c>
      <c r="G12" s="9" t="s">
        <v>245</v>
      </c>
    </row>
    <row r="13" spans="1:7" ht="25.2" x14ac:dyDescent="0.3">
      <c r="B13" s="12" t="s">
        <v>759</v>
      </c>
      <c r="C13" s="12" t="s">
        <v>760</v>
      </c>
      <c r="D13" s="13" t="s">
        <v>3377</v>
      </c>
      <c r="E13" s="13" t="s">
        <v>790</v>
      </c>
      <c r="F13" s="13" t="s">
        <v>3378</v>
      </c>
      <c r="G13" s="13" t="s">
        <v>790</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7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2-000000000000}">
  <dimension ref="A1:G12"/>
  <sheetViews>
    <sheetView workbookViewId="0"/>
  </sheetViews>
  <sheetFormatPr baseColWidth="10" defaultRowHeight="14.4" x14ac:dyDescent="0.3"/>
  <cols>
    <col min="2" max="2" width="9.6640625" customWidth="1"/>
    <col min="3" max="3" width="55.55468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KAROTIS'!A1", "Zurück")</f>
        <v>Zurück</v>
      </c>
    </row>
    <row r="3" spans="1:7" x14ac:dyDescent="0.3">
      <c r="B3" s="7" t="s">
        <v>3315</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242</v>
      </c>
      <c r="C7" s="6" t="s">
        <v>243</v>
      </c>
      <c r="D7" s="9" t="s">
        <v>1078</v>
      </c>
      <c r="E7" s="9" t="s">
        <v>99</v>
      </c>
      <c r="F7" s="9" t="s">
        <v>99</v>
      </c>
      <c r="G7" s="9" t="s">
        <v>99</v>
      </c>
    </row>
    <row r="8" spans="1:7" ht="25.2" x14ac:dyDescent="0.3">
      <c r="B8" s="6" t="s">
        <v>246</v>
      </c>
      <c r="C8" s="6" t="s">
        <v>247</v>
      </c>
      <c r="D8" s="9" t="s">
        <v>130</v>
      </c>
      <c r="E8" s="9" t="s">
        <v>89</v>
      </c>
      <c r="F8" s="9" t="s">
        <v>130</v>
      </c>
      <c r="G8" s="9" t="s">
        <v>89</v>
      </c>
    </row>
    <row r="9" spans="1:7" x14ac:dyDescent="0.3">
      <c r="B9" s="23" t="s">
        <v>40</v>
      </c>
      <c r="C9" s="23"/>
      <c r="D9" s="29"/>
      <c r="E9" s="29"/>
      <c r="F9" s="29"/>
      <c r="G9" s="29"/>
    </row>
    <row r="10" spans="1:7" ht="25.2" x14ac:dyDescent="0.3">
      <c r="B10" s="6" t="s">
        <v>250</v>
      </c>
      <c r="C10" s="6" t="s">
        <v>42</v>
      </c>
      <c r="D10" s="9" t="s">
        <v>77</v>
      </c>
      <c r="E10" s="9" t="s">
        <v>83</v>
      </c>
      <c r="F10" s="9" t="s">
        <v>77</v>
      </c>
      <c r="G10" s="9" t="s">
        <v>83</v>
      </c>
    </row>
    <row r="11" spans="1:7" ht="25.2" x14ac:dyDescent="0.3">
      <c r="B11" s="6" t="s">
        <v>251</v>
      </c>
      <c r="C11" s="6" t="s">
        <v>46</v>
      </c>
      <c r="D11" s="9" t="s">
        <v>51</v>
      </c>
      <c r="E11" s="9" t="s">
        <v>87</v>
      </c>
      <c r="F11" s="9" t="s">
        <v>51</v>
      </c>
      <c r="G11" s="9" t="s">
        <v>87</v>
      </c>
    </row>
    <row r="12" spans="1:7" ht="25.2" x14ac:dyDescent="0.3">
      <c r="B12" s="6" t="s">
        <v>252</v>
      </c>
      <c r="C12" s="6" t="s">
        <v>50</v>
      </c>
      <c r="D12" s="9" t="s">
        <v>77</v>
      </c>
      <c r="E12" s="9" t="s">
        <v>44</v>
      </c>
      <c r="F12" s="9" t="s">
        <v>77</v>
      </c>
      <c r="G12" s="9" t="s">
        <v>44</v>
      </c>
    </row>
  </sheetData>
  <mergeCells count="6">
    <mergeCell ref="B9:G9"/>
    <mergeCell ref="B4:B5"/>
    <mergeCell ref="C4:C5"/>
    <mergeCell ref="D4:E4"/>
    <mergeCell ref="F4:G4"/>
    <mergeCell ref="B6:G6"/>
  </mergeCells>
  <pageMargins left="0.7" right="0.7" top="0.75" bottom="0.75" header="0.3" footer="0.3"/>
  <pageSetup paperSize="9" orientation="portrait" horizontalDpi="300" verticalDpi="300"/>
</worksheet>
</file>

<file path=xl/worksheets/sheet7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2-000000000000}">
  <dimension ref="A1:H21"/>
  <sheetViews>
    <sheetView workbookViewId="0"/>
  </sheetViews>
  <sheetFormatPr baseColWidth="10" defaultRowHeight="14.4" x14ac:dyDescent="0.3"/>
  <cols>
    <col min="2" max="2" width="84.777343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KAROTIS'!A1", "Zurück")</f>
        <v>Zurück</v>
      </c>
    </row>
    <row r="3" spans="1:8" x14ac:dyDescent="0.3">
      <c r="B3" s="7" t="s">
        <v>4139</v>
      </c>
    </row>
    <row r="4" spans="1:8" x14ac:dyDescent="0.3">
      <c r="B4" s="4" t="s">
        <v>3417</v>
      </c>
      <c r="C4" s="19" t="s">
        <v>3418</v>
      </c>
      <c r="D4" s="19" t="s">
        <v>3812</v>
      </c>
      <c r="E4" s="19" t="s">
        <v>3420</v>
      </c>
      <c r="F4" s="19" t="s">
        <v>3421</v>
      </c>
      <c r="G4" s="19" t="s">
        <v>3422</v>
      </c>
      <c r="H4" s="19" t="s">
        <v>3423</v>
      </c>
    </row>
    <row r="5" spans="1:8" ht="25.2" x14ac:dyDescent="0.3">
      <c r="B5" s="6" t="s">
        <v>3424</v>
      </c>
      <c r="C5" s="9" t="s">
        <v>2026</v>
      </c>
      <c r="D5" s="9" t="s">
        <v>4113</v>
      </c>
      <c r="E5" s="9" t="s">
        <v>1580</v>
      </c>
      <c r="F5" s="9" t="s">
        <v>751</v>
      </c>
      <c r="G5" s="9" t="s">
        <v>4114</v>
      </c>
      <c r="H5" s="9" t="s">
        <v>4114</v>
      </c>
    </row>
    <row r="6" spans="1:8" ht="25.2" x14ac:dyDescent="0.3">
      <c r="B6" s="12" t="s">
        <v>3427</v>
      </c>
      <c r="C6" s="13" t="s">
        <v>3553</v>
      </c>
      <c r="D6" s="13" t="s">
        <v>4115</v>
      </c>
      <c r="E6" s="13" t="s">
        <v>1580</v>
      </c>
      <c r="F6" s="13" t="s">
        <v>88</v>
      </c>
      <c r="G6" s="13" t="s">
        <v>1092</v>
      </c>
      <c r="H6" s="13" t="s">
        <v>1092</v>
      </c>
    </row>
    <row r="7" spans="1:8" ht="25.2" x14ac:dyDescent="0.3">
      <c r="B7" s="6" t="s">
        <v>3431</v>
      </c>
      <c r="C7" s="9" t="s">
        <v>1674</v>
      </c>
      <c r="D7" s="9" t="s">
        <v>4116</v>
      </c>
      <c r="E7" s="9" t="s">
        <v>1580</v>
      </c>
      <c r="F7" s="9" t="s">
        <v>4117</v>
      </c>
      <c r="G7" s="9" t="s">
        <v>156</v>
      </c>
      <c r="H7" s="9" t="s">
        <v>113</v>
      </c>
    </row>
    <row r="8" spans="1:8" ht="25.2" x14ac:dyDescent="0.3">
      <c r="B8" s="12" t="s">
        <v>3433</v>
      </c>
      <c r="C8" s="13" t="s">
        <v>1853</v>
      </c>
      <c r="D8" s="13" t="s">
        <v>4118</v>
      </c>
      <c r="E8" s="13" t="s">
        <v>1580</v>
      </c>
      <c r="F8" s="13" t="s">
        <v>155</v>
      </c>
      <c r="G8" s="13" t="s">
        <v>3382</v>
      </c>
      <c r="H8" s="13" t="s">
        <v>3382</v>
      </c>
    </row>
    <row r="9" spans="1:8" ht="25.2" x14ac:dyDescent="0.3">
      <c r="B9" s="6" t="s">
        <v>3435</v>
      </c>
      <c r="C9" s="9" t="s">
        <v>1578</v>
      </c>
      <c r="D9" s="9" t="s">
        <v>2019</v>
      </c>
      <c r="E9" s="9" t="s">
        <v>1580</v>
      </c>
      <c r="F9" s="9" t="s">
        <v>82</v>
      </c>
      <c r="G9" s="9" t="s">
        <v>1019</v>
      </c>
      <c r="H9" s="9" t="s">
        <v>1019</v>
      </c>
    </row>
    <row r="10" spans="1:8" ht="25.2" x14ac:dyDescent="0.3">
      <c r="B10" s="12" t="s">
        <v>3436</v>
      </c>
      <c r="C10" s="13" t="s">
        <v>1884</v>
      </c>
      <c r="D10" s="13" t="s">
        <v>4119</v>
      </c>
      <c r="E10" s="13" t="s">
        <v>1580</v>
      </c>
      <c r="F10" s="13" t="s">
        <v>4120</v>
      </c>
      <c r="G10" s="13" t="s">
        <v>4121</v>
      </c>
      <c r="H10" s="13" t="s">
        <v>1598</v>
      </c>
    </row>
    <row r="11" spans="1:8" ht="25.2" x14ac:dyDescent="0.3">
      <c r="B11" s="6" t="s">
        <v>3439</v>
      </c>
      <c r="C11" s="9" t="s">
        <v>1617</v>
      </c>
      <c r="D11" s="9" t="s">
        <v>2948</v>
      </c>
      <c r="E11" s="9" t="s">
        <v>1580</v>
      </c>
      <c r="F11" s="9" t="s">
        <v>210</v>
      </c>
      <c r="G11" s="9" t="s">
        <v>211</v>
      </c>
      <c r="H11" s="9" t="s">
        <v>211</v>
      </c>
    </row>
    <row r="12" spans="1:8" ht="25.2" x14ac:dyDescent="0.3">
      <c r="B12" s="12" t="s">
        <v>3440</v>
      </c>
      <c r="C12" s="13" t="s">
        <v>1680</v>
      </c>
      <c r="D12" s="13" t="s">
        <v>4122</v>
      </c>
      <c r="E12" s="13" t="s">
        <v>1580</v>
      </c>
      <c r="F12" s="13" t="s">
        <v>1099</v>
      </c>
      <c r="G12" s="13" t="s">
        <v>1763</v>
      </c>
      <c r="H12" s="13" t="s">
        <v>1047</v>
      </c>
    </row>
    <row r="13" spans="1:8" ht="25.2" x14ac:dyDescent="0.3">
      <c r="B13" s="6" t="s">
        <v>3441</v>
      </c>
      <c r="C13" s="9" t="s">
        <v>1727</v>
      </c>
      <c r="D13" s="9" t="s">
        <v>4123</v>
      </c>
      <c r="E13" s="9" t="s">
        <v>1580</v>
      </c>
      <c r="F13" s="9" t="s">
        <v>272</v>
      </c>
      <c r="G13" s="9" t="s">
        <v>4124</v>
      </c>
      <c r="H13" s="9" t="s">
        <v>4124</v>
      </c>
    </row>
    <row r="14" spans="1:8" ht="25.2" x14ac:dyDescent="0.3">
      <c r="B14" s="12" t="s">
        <v>3444</v>
      </c>
      <c r="C14" s="13" t="s">
        <v>3476</v>
      </c>
      <c r="D14" s="13" t="s">
        <v>4125</v>
      </c>
      <c r="E14" s="13" t="s">
        <v>1580</v>
      </c>
      <c r="F14" s="13" t="s">
        <v>4126</v>
      </c>
      <c r="G14" s="13" t="s">
        <v>4127</v>
      </c>
      <c r="H14" s="13" t="s">
        <v>4128</v>
      </c>
    </row>
    <row r="15" spans="1:8" ht="25.2" x14ac:dyDescent="0.3">
      <c r="B15" s="6" t="s">
        <v>3447</v>
      </c>
      <c r="C15" s="9" t="s">
        <v>1945</v>
      </c>
      <c r="D15" s="9" t="s">
        <v>4129</v>
      </c>
      <c r="E15" s="9" t="s">
        <v>1580</v>
      </c>
      <c r="F15" s="9" t="s">
        <v>244</v>
      </c>
      <c r="G15" s="9" t="s">
        <v>245</v>
      </c>
      <c r="H15" s="9" t="s">
        <v>245</v>
      </c>
    </row>
    <row r="16" spans="1:8" ht="25.2" x14ac:dyDescent="0.3">
      <c r="B16" s="12" t="s">
        <v>3450</v>
      </c>
      <c r="C16" s="13" t="s">
        <v>3553</v>
      </c>
      <c r="D16" s="13" t="s">
        <v>4130</v>
      </c>
      <c r="E16" s="13" t="s">
        <v>1580</v>
      </c>
      <c r="F16" s="13" t="s">
        <v>88</v>
      </c>
      <c r="G16" s="13" t="s">
        <v>1047</v>
      </c>
      <c r="H16" s="13" t="s">
        <v>1047</v>
      </c>
    </row>
    <row r="17" spans="2:8" ht="25.2" x14ac:dyDescent="0.3">
      <c r="B17" s="6" t="s">
        <v>3452</v>
      </c>
      <c r="C17" s="9" t="s">
        <v>1589</v>
      </c>
      <c r="D17" s="9" t="s">
        <v>1974</v>
      </c>
      <c r="E17" s="9" t="s">
        <v>1580</v>
      </c>
      <c r="F17" s="9" t="s">
        <v>47</v>
      </c>
      <c r="G17" s="9" t="s">
        <v>965</v>
      </c>
      <c r="H17" s="9" t="s">
        <v>965</v>
      </c>
    </row>
    <row r="18" spans="2:8" ht="25.2" x14ac:dyDescent="0.3">
      <c r="B18" s="12" t="s">
        <v>3453</v>
      </c>
      <c r="C18" s="13" t="s">
        <v>1711</v>
      </c>
      <c r="D18" s="13" t="s">
        <v>4131</v>
      </c>
      <c r="E18" s="13" t="s">
        <v>1580</v>
      </c>
      <c r="F18" s="13" t="s">
        <v>148</v>
      </c>
      <c r="G18" s="13" t="s">
        <v>3536</v>
      </c>
      <c r="H18" s="13" t="s">
        <v>3536</v>
      </c>
    </row>
    <row r="19" spans="2:8" ht="25.2" x14ac:dyDescent="0.3">
      <c r="B19" s="6" t="s">
        <v>3455</v>
      </c>
      <c r="C19" s="9" t="s">
        <v>1688</v>
      </c>
      <c r="D19" s="9" t="s">
        <v>4132</v>
      </c>
      <c r="E19" s="9" t="s">
        <v>1580</v>
      </c>
      <c r="F19" s="9" t="s">
        <v>155</v>
      </c>
      <c r="G19" s="9" t="s">
        <v>156</v>
      </c>
      <c r="H19" s="9" t="s">
        <v>156</v>
      </c>
    </row>
    <row r="20" spans="2:8" ht="25.2" x14ac:dyDescent="0.3">
      <c r="B20" s="12" t="s">
        <v>3457</v>
      </c>
      <c r="C20" s="13" t="s">
        <v>1609</v>
      </c>
      <c r="D20" s="13" t="s">
        <v>4133</v>
      </c>
      <c r="E20" s="13" t="s">
        <v>1580</v>
      </c>
      <c r="F20" s="13" t="s">
        <v>47</v>
      </c>
      <c r="G20" s="13" t="s">
        <v>48</v>
      </c>
      <c r="H20" s="13" t="s">
        <v>48</v>
      </c>
    </row>
    <row r="21" spans="2:8" ht="25.2" x14ac:dyDescent="0.3">
      <c r="B21" s="10" t="s">
        <v>3459</v>
      </c>
      <c r="C21" s="11" t="s">
        <v>4134</v>
      </c>
      <c r="D21" s="11" t="s">
        <v>4135</v>
      </c>
      <c r="E21" s="11" t="s">
        <v>1580</v>
      </c>
      <c r="F21" s="11" t="s">
        <v>4136</v>
      </c>
      <c r="G21" s="11" t="s">
        <v>4137</v>
      </c>
      <c r="H21" s="11" t="s">
        <v>4138</v>
      </c>
    </row>
  </sheetData>
  <pageMargins left="0.7" right="0.7" top="0.75" bottom="0.75" header="0.3" footer="0.3"/>
  <pageSetup paperSize="9" orientation="portrait" horizontalDpi="300" verticalDpi="300"/>
</worksheet>
</file>

<file path=xl/worksheets/sheet7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2-000000000000}">
  <dimension ref="A1:H21"/>
  <sheetViews>
    <sheetView workbookViewId="0"/>
  </sheetViews>
  <sheetFormatPr baseColWidth="10" defaultRowHeight="14.4" x14ac:dyDescent="0.3"/>
  <cols>
    <col min="2" max="2" width="87.3320312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KAROTIS'!A1", "Zurück")</f>
        <v>Zurück</v>
      </c>
    </row>
    <row r="3" spans="1:8" x14ac:dyDescent="0.3">
      <c r="B3" s="7" t="s">
        <v>3618</v>
      </c>
    </row>
    <row r="4" spans="1:8" x14ac:dyDescent="0.3">
      <c r="B4" s="4" t="s">
        <v>3417</v>
      </c>
      <c r="C4" s="19" t="s">
        <v>3418</v>
      </c>
      <c r="D4" s="19" t="s">
        <v>3419</v>
      </c>
      <c r="E4" s="19" t="s">
        <v>3420</v>
      </c>
      <c r="F4" s="19" t="s">
        <v>3421</v>
      </c>
      <c r="G4" s="19" t="s">
        <v>3422</v>
      </c>
      <c r="H4" s="19" t="s">
        <v>3423</v>
      </c>
    </row>
    <row r="5" spans="1:8" ht="25.2" x14ac:dyDescent="0.3">
      <c r="B5" s="6" t="s">
        <v>3424</v>
      </c>
      <c r="C5" s="9" t="s">
        <v>3598</v>
      </c>
      <c r="D5" s="9" t="s">
        <v>3599</v>
      </c>
      <c r="E5" s="9" t="s">
        <v>1580</v>
      </c>
      <c r="F5" s="9" t="s">
        <v>206</v>
      </c>
      <c r="G5" s="9" t="s">
        <v>3600</v>
      </c>
      <c r="H5" s="9" t="s">
        <v>3600</v>
      </c>
    </row>
    <row r="6" spans="1:8" ht="25.2" x14ac:dyDescent="0.3">
      <c r="B6" s="12" t="s">
        <v>3427</v>
      </c>
      <c r="C6" s="13" t="s">
        <v>1691</v>
      </c>
      <c r="D6" s="13" t="s">
        <v>3601</v>
      </c>
      <c r="E6" s="13" t="s">
        <v>1580</v>
      </c>
      <c r="F6" s="13" t="s">
        <v>47</v>
      </c>
      <c r="G6" s="13" t="s">
        <v>1015</v>
      </c>
      <c r="H6" s="13" t="s">
        <v>1015</v>
      </c>
    </row>
    <row r="7" spans="1:8" ht="25.2" x14ac:dyDescent="0.3">
      <c r="B7" s="6" t="s">
        <v>3431</v>
      </c>
      <c r="C7" s="9" t="s">
        <v>1674</v>
      </c>
      <c r="D7" s="9" t="s">
        <v>3602</v>
      </c>
      <c r="E7" s="9" t="s">
        <v>1580</v>
      </c>
      <c r="F7" s="9" t="s">
        <v>1015</v>
      </c>
      <c r="G7" s="9" t="s">
        <v>1015</v>
      </c>
      <c r="H7" s="9" t="s">
        <v>82</v>
      </c>
    </row>
    <row r="8" spans="1:8" ht="25.2" x14ac:dyDescent="0.3">
      <c r="B8" s="12" t="s">
        <v>3433</v>
      </c>
      <c r="C8" s="13" t="s">
        <v>1756</v>
      </c>
      <c r="D8" s="13" t="s">
        <v>3603</v>
      </c>
      <c r="E8" s="13" t="s">
        <v>1580</v>
      </c>
      <c r="F8" s="13" t="s">
        <v>1021</v>
      </c>
      <c r="G8" s="13" t="s">
        <v>1020</v>
      </c>
      <c r="H8" s="13" t="s">
        <v>1008</v>
      </c>
    </row>
    <row r="9" spans="1:8" ht="25.2" x14ac:dyDescent="0.3">
      <c r="B9" s="6" t="s">
        <v>3435</v>
      </c>
      <c r="C9" s="9" t="s">
        <v>1578</v>
      </c>
      <c r="D9" s="9" t="s">
        <v>1942</v>
      </c>
      <c r="E9" s="9" t="s">
        <v>1580</v>
      </c>
      <c r="F9" s="9" t="s">
        <v>86</v>
      </c>
      <c r="G9" s="9" t="s">
        <v>86</v>
      </c>
      <c r="H9" s="9" t="s">
        <v>86</v>
      </c>
    </row>
    <row r="10" spans="1:8" ht="25.2" x14ac:dyDescent="0.3">
      <c r="B10" s="12" t="s">
        <v>3436</v>
      </c>
      <c r="C10" s="13" t="s">
        <v>1662</v>
      </c>
      <c r="D10" s="13" t="s">
        <v>3604</v>
      </c>
      <c r="E10" s="13" t="s">
        <v>1580</v>
      </c>
      <c r="F10" s="13" t="s">
        <v>210</v>
      </c>
      <c r="G10" s="13" t="s">
        <v>1008</v>
      </c>
      <c r="H10" s="13" t="s">
        <v>1008</v>
      </c>
    </row>
    <row r="11" spans="1:8" ht="25.2" x14ac:dyDescent="0.3">
      <c r="B11" s="6" t="s">
        <v>3439</v>
      </c>
      <c r="C11" s="9" t="s">
        <v>1617</v>
      </c>
      <c r="D11" s="9" t="s">
        <v>3086</v>
      </c>
      <c r="E11" s="9" t="s">
        <v>1580</v>
      </c>
      <c r="F11" s="9" t="s">
        <v>210</v>
      </c>
      <c r="G11" s="9" t="s">
        <v>211</v>
      </c>
      <c r="H11" s="9" t="s">
        <v>211</v>
      </c>
    </row>
    <row r="12" spans="1:8" ht="25.2" x14ac:dyDescent="0.3">
      <c r="B12" s="12" t="s">
        <v>3440</v>
      </c>
      <c r="C12" s="13" t="s">
        <v>1871</v>
      </c>
      <c r="D12" s="13" t="s">
        <v>3605</v>
      </c>
      <c r="E12" s="13" t="s">
        <v>1580</v>
      </c>
      <c r="F12" s="13" t="s">
        <v>82</v>
      </c>
      <c r="G12" s="13" t="s">
        <v>1019</v>
      </c>
      <c r="H12" s="13" t="s">
        <v>1019</v>
      </c>
    </row>
    <row r="13" spans="1:8" ht="25.2" x14ac:dyDescent="0.3">
      <c r="B13" s="6" t="s">
        <v>3441</v>
      </c>
      <c r="C13" s="9" t="s">
        <v>1855</v>
      </c>
      <c r="D13" s="9" t="s">
        <v>3606</v>
      </c>
      <c r="E13" s="9" t="s">
        <v>1580</v>
      </c>
      <c r="F13" s="9" t="s">
        <v>88</v>
      </c>
      <c r="G13" s="9" t="s">
        <v>1590</v>
      </c>
      <c r="H13" s="9" t="s">
        <v>1590</v>
      </c>
    </row>
    <row r="14" spans="1:8" ht="25.2" x14ac:dyDescent="0.3">
      <c r="B14" s="12" t="s">
        <v>3444</v>
      </c>
      <c r="C14" s="13" t="s">
        <v>3607</v>
      </c>
      <c r="D14" s="13" t="s">
        <v>3608</v>
      </c>
      <c r="E14" s="13" t="s">
        <v>1580</v>
      </c>
      <c r="F14" s="13" t="s">
        <v>2461</v>
      </c>
      <c r="G14" s="13" t="s">
        <v>1875</v>
      </c>
      <c r="H14" s="13" t="s">
        <v>2927</v>
      </c>
    </row>
    <row r="15" spans="1:8" ht="25.2" x14ac:dyDescent="0.3">
      <c r="B15" s="6" t="s">
        <v>3447</v>
      </c>
      <c r="C15" s="9" t="s">
        <v>1705</v>
      </c>
      <c r="D15" s="9" t="s">
        <v>3591</v>
      </c>
      <c r="E15" s="9" t="s">
        <v>1580</v>
      </c>
      <c r="F15" s="9" t="s">
        <v>47</v>
      </c>
      <c r="G15" s="9" t="s">
        <v>1015</v>
      </c>
      <c r="H15" s="9" t="s">
        <v>1015</v>
      </c>
    </row>
    <row r="16" spans="1:8" ht="25.2" x14ac:dyDescent="0.3">
      <c r="B16" s="12" t="s">
        <v>3450</v>
      </c>
      <c r="C16" s="13" t="s">
        <v>1691</v>
      </c>
      <c r="D16" s="13" t="s">
        <v>3609</v>
      </c>
      <c r="E16" s="13" t="s">
        <v>1580</v>
      </c>
      <c r="F16" s="13" t="s">
        <v>67</v>
      </c>
      <c r="G16" s="13" t="s">
        <v>67</v>
      </c>
      <c r="H16" s="13" t="s">
        <v>67</v>
      </c>
    </row>
    <row r="17" spans="2:8" ht="25.2" x14ac:dyDescent="0.3">
      <c r="B17" s="6" t="s">
        <v>3452</v>
      </c>
      <c r="C17" s="9" t="s">
        <v>1589</v>
      </c>
      <c r="D17" s="9" t="s">
        <v>874</v>
      </c>
      <c r="E17" s="9" t="s">
        <v>3429</v>
      </c>
      <c r="F17" s="9" t="s">
        <v>3430</v>
      </c>
      <c r="G17" s="9" t="s">
        <v>3430</v>
      </c>
      <c r="H17" s="9" t="s">
        <v>3430</v>
      </c>
    </row>
    <row r="18" spans="2:8" ht="25.2" x14ac:dyDescent="0.3">
      <c r="B18" s="12" t="s">
        <v>3453</v>
      </c>
      <c r="C18" s="13" t="s">
        <v>1711</v>
      </c>
      <c r="D18" s="13" t="s">
        <v>3610</v>
      </c>
      <c r="E18" s="13" t="s">
        <v>1580</v>
      </c>
      <c r="F18" s="13" t="s">
        <v>86</v>
      </c>
      <c r="G18" s="13" t="s">
        <v>87</v>
      </c>
      <c r="H18" s="13" t="s">
        <v>87</v>
      </c>
    </row>
    <row r="19" spans="2:8" ht="25.2" x14ac:dyDescent="0.3">
      <c r="B19" s="6" t="s">
        <v>3455</v>
      </c>
      <c r="C19" s="9" t="s">
        <v>1986</v>
      </c>
      <c r="D19" s="9" t="s">
        <v>3611</v>
      </c>
      <c r="E19" s="9" t="s">
        <v>1580</v>
      </c>
      <c r="F19" s="9" t="s">
        <v>210</v>
      </c>
      <c r="G19" s="9" t="s">
        <v>1007</v>
      </c>
      <c r="H19" s="9" t="s">
        <v>1007</v>
      </c>
    </row>
    <row r="20" spans="2:8" ht="25.2" x14ac:dyDescent="0.3">
      <c r="B20" s="12" t="s">
        <v>3457</v>
      </c>
      <c r="C20" s="13" t="s">
        <v>1721</v>
      </c>
      <c r="D20" s="13" t="s">
        <v>3612</v>
      </c>
      <c r="E20" s="13" t="s">
        <v>1580</v>
      </c>
      <c r="F20" s="13" t="s">
        <v>76</v>
      </c>
      <c r="G20" s="13" t="s">
        <v>76</v>
      </c>
      <c r="H20" s="13" t="s">
        <v>76</v>
      </c>
    </row>
    <row r="21" spans="2:8" ht="25.2" x14ac:dyDescent="0.3">
      <c r="B21" s="10" t="s">
        <v>3459</v>
      </c>
      <c r="C21" s="11" t="s">
        <v>3613</v>
      </c>
      <c r="D21" s="11" t="s">
        <v>3614</v>
      </c>
      <c r="E21" s="11" t="s">
        <v>1580</v>
      </c>
      <c r="F21" s="11" t="s">
        <v>3615</v>
      </c>
      <c r="G21" s="11" t="s">
        <v>3616</v>
      </c>
      <c r="H21" s="11" t="s">
        <v>3617</v>
      </c>
    </row>
  </sheetData>
  <pageMargins left="0.7" right="0.7" top="0.75" bottom="0.75" header="0.3" footer="0.3"/>
  <pageSetup paperSize="9" orientation="portrait" horizontalDpi="300" verticalDpi="300"/>
</worksheet>
</file>

<file path=xl/worksheets/sheet7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KAROTIS'!A1", "Zurück")</f>
        <v>Zurück</v>
      </c>
    </row>
  </sheetData>
  <pageMargins left="0.7" right="0.7" top="0.75" bottom="0.75" header="0.3" footer="0.3"/>
  <pageSetup paperSize="9" orientation="portrait" horizontalDpi="300" verticalDpi="300"/>
</worksheet>
</file>

<file path=xl/worksheets/sheet7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KAROTIS'!A1", "Zurück")</f>
        <v>Zurück</v>
      </c>
    </row>
  </sheetData>
  <pageMargins left="0.7" right="0.7" top="0.75" bottom="0.75" header="0.3" footer="0.3"/>
  <pageSetup paperSize="9" orientation="portrait" horizontalDpi="300" verticalDpi="30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J8"/>
  <sheetViews>
    <sheetView workbookViewId="0"/>
  </sheetViews>
  <sheetFormatPr baseColWidth="10" defaultRowHeight="14.4" x14ac:dyDescent="0.3"/>
  <cols>
    <col min="2" max="2" width="9.6640625" customWidth="1"/>
    <col min="3" max="3" width="52.109375" customWidth="1"/>
    <col min="4" max="4" width="17" customWidth="1"/>
    <col min="5" max="5" width="52.6640625" customWidth="1"/>
    <col min="6" max="6" width="71.6640625" customWidth="1"/>
    <col min="7" max="7" width="85.6640625" customWidth="1"/>
    <col min="8" max="8" width="63.6640625" customWidth="1"/>
    <col min="9" max="9" width="82.6640625" customWidth="1"/>
    <col min="10" max="10" width="93.6640625" customWidth="1"/>
  </cols>
  <sheetData>
    <row r="1" spans="1:10" x14ac:dyDescent="0.3">
      <c r="A1" s="2" t="str">
        <f>HYPERLINK("#'Auswahl Auswertungsmodul'!A1", "Zurück zum Start")</f>
        <v>Zurück zum Start</v>
      </c>
    </row>
    <row r="2" spans="1:10" x14ac:dyDescent="0.3">
      <c r="A2" s="2" t="str">
        <f>HYPERLINK("#'Auswahl WI-HI-S'!A1", "Zurück")</f>
        <v>Zurück</v>
      </c>
    </row>
    <row r="3" spans="1:10" x14ac:dyDescent="0.3">
      <c r="B3" s="7" t="s">
        <v>6919</v>
      </c>
    </row>
    <row r="4" spans="1:10" x14ac:dyDescent="0.3">
      <c r="B4" s="25" t="s">
        <v>35</v>
      </c>
      <c r="C4" s="25" t="s">
        <v>394</v>
      </c>
      <c r="D4" s="25" t="s">
        <v>1619</v>
      </c>
      <c r="E4" s="21" t="s">
        <v>6862</v>
      </c>
      <c r="F4" s="21" t="s">
        <v>6862</v>
      </c>
      <c r="G4" s="21" t="s">
        <v>6862</v>
      </c>
      <c r="H4" s="21" t="s">
        <v>5454</v>
      </c>
      <c r="I4" s="21" t="s">
        <v>5454</v>
      </c>
      <c r="J4" s="21" t="s">
        <v>5454</v>
      </c>
    </row>
    <row r="5" spans="1:10" x14ac:dyDescent="0.3">
      <c r="B5" s="22"/>
      <c r="C5" s="22"/>
      <c r="D5" s="22"/>
      <c r="E5" s="8" t="s">
        <v>6863</v>
      </c>
      <c r="F5" s="8" t="s">
        <v>6864</v>
      </c>
      <c r="G5" s="8" t="s">
        <v>6865</v>
      </c>
      <c r="H5" s="8" t="s">
        <v>6866</v>
      </c>
      <c r="I5" s="8" t="s">
        <v>6867</v>
      </c>
      <c r="J5" s="8" t="s">
        <v>6868</v>
      </c>
    </row>
    <row r="6" spans="1:10" x14ac:dyDescent="0.3">
      <c r="B6" s="6" t="s">
        <v>676</v>
      </c>
      <c r="C6" s="6" t="s">
        <v>677</v>
      </c>
      <c r="D6" s="6" t="s">
        <v>1621</v>
      </c>
      <c r="E6" s="9" t="s">
        <v>1959</v>
      </c>
      <c r="F6" s="9" t="s">
        <v>1711</v>
      </c>
      <c r="G6" s="9" t="s">
        <v>1584</v>
      </c>
      <c r="H6" s="9" t="s">
        <v>3803</v>
      </c>
      <c r="I6" s="9" t="s">
        <v>1579</v>
      </c>
      <c r="J6" s="9" t="s">
        <v>1580</v>
      </c>
    </row>
    <row r="7" spans="1:10" x14ac:dyDescent="0.3">
      <c r="B7" s="6" t="s">
        <v>676</v>
      </c>
      <c r="C7" s="6" t="s">
        <v>677</v>
      </c>
      <c r="D7" s="6" t="s">
        <v>1626</v>
      </c>
      <c r="E7" s="9" t="s">
        <v>1963</v>
      </c>
      <c r="F7" s="9" t="s">
        <v>1589</v>
      </c>
      <c r="G7" s="9" t="s">
        <v>1579</v>
      </c>
      <c r="H7" s="9" t="s">
        <v>1693</v>
      </c>
      <c r="I7" s="9" t="s">
        <v>1580</v>
      </c>
      <c r="J7" s="9" t="s">
        <v>1580</v>
      </c>
    </row>
    <row r="8" spans="1:10" x14ac:dyDescent="0.3">
      <c r="B8" s="6" t="s">
        <v>676</v>
      </c>
      <c r="C8" s="6" t="s">
        <v>677</v>
      </c>
      <c r="D8" s="6" t="s">
        <v>1631</v>
      </c>
      <c r="E8" s="9" t="s">
        <v>1966</v>
      </c>
      <c r="F8" s="9" t="s">
        <v>1733</v>
      </c>
      <c r="G8" s="9" t="s">
        <v>1586</v>
      </c>
      <c r="H8" s="9" t="s">
        <v>1650</v>
      </c>
      <c r="I8" s="9" t="s">
        <v>1579</v>
      </c>
      <c r="J8" s="9" t="s">
        <v>1580</v>
      </c>
    </row>
  </sheetData>
  <mergeCells count="5">
    <mergeCell ref="B4:B5"/>
    <mergeCell ref="C4:C5"/>
    <mergeCell ref="D4:D5"/>
    <mergeCell ref="E4:G4"/>
    <mergeCell ref="H4:J4"/>
  </mergeCells>
  <pageMargins left="0.7" right="0.7" top="0.75" bottom="0.75" header="0.3" footer="0.3"/>
  <pageSetup paperSize="9" orientation="portrait" horizontalDpi="300" verticalDpi="300"/>
</worksheet>
</file>

<file path=xl/worksheets/sheet7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2-000000000000}">
  <dimension ref="A1:K22"/>
  <sheetViews>
    <sheetView workbookViewId="0"/>
  </sheetViews>
  <sheetFormatPr baseColWidth="10" defaultRowHeight="14.4" x14ac:dyDescent="0.3"/>
  <cols>
    <col min="2" max="2" width="9.6640625" customWidth="1"/>
    <col min="3" max="3" width="156.777343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KAROTIS'!A1", "Zurück")</f>
        <v>Zurück</v>
      </c>
    </row>
    <row r="3" spans="1:11" x14ac:dyDescent="0.3">
      <c r="B3" s="7" t="s">
        <v>4508</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743</v>
      </c>
      <c r="C6" s="6" t="s">
        <v>744</v>
      </c>
      <c r="D6" s="6" t="s">
        <v>1621</v>
      </c>
      <c r="E6" s="9" t="s">
        <v>1580</v>
      </c>
      <c r="F6" s="9" t="s">
        <v>1580</v>
      </c>
      <c r="G6" s="9" t="s">
        <v>1580</v>
      </c>
      <c r="H6" s="9" t="s">
        <v>1580</v>
      </c>
      <c r="I6" s="9" t="s">
        <v>1580</v>
      </c>
      <c r="J6" s="9" t="s">
        <v>1580</v>
      </c>
      <c r="K6" s="9" t="s">
        <v>1683</v>
      </c>
    </row>
    <row r="7" spans="1:11" x14ac:dyDescent="0.3">
      <c r="B7" s="6" t="s">
        <v>743</v>
      </c>
      <c r="C7" s="6" t="s">
        <v>744</v>
      </c>
      <c r="D7" s="6" t="s">
        <v>4452</v>
      </c>
      <c r="E7" s="9" t="s">
        <v>1580</v>
      </c>
      <c r="F7" s="9" t="s">
        <v>1580</v>
      </c>
      <c r="G7" s="9" t="s">
        <v>1580</v>
      </c>
      <c r="H7" s="9" t="s">
        <v>1580</v>
      </c>
      <c r="I7" s="9" t="s">
        <v>1580</v>
      </c>
      <c r="J7" s="9" t="s">
        <v>1580</v>
      </c>
      <c r="K7" s="9" t="s">
        <v>1580</v>
      </c>
    </row>
    <row r="8" spans="1:11" x14ac:dyDescent="0.3">
      <c r="B8" s="6" t="s">
        <v>745</v>
      </c>
      <c r="C8" s="6" t="s">
        <v>746</v>
      </c>
      <c r="D8" s="6" t="s">
        <v>1621</v>
      </c>
      <c r="E8" s="9" t="s">
        <v>1580</v>
      </c>
      <c r="F8" s="9" t="s">
        <v>1580</v>
      </c>
      <c r="G8" s="9" t="s">
        <v>1580</v>
      </c>
      <c r="H8" s="9" t="s">
        <v>1580</v>
      </c>
      <c r="I8" s="9" t="s">
        <v>1580</v>
      </c>
      <c r="J8" s="9" t="s">
        <v>1580</v>
      </c>
      <c r="K8" s="9" t="s">
        <v>1580</v>
      </c>
    </row>
    <row r="9" spans="1:11" x14ac:dyDescent="0.3">
      <c r="B9" s="6" t="s">
        <v>745</v>
      </c>
      <c r="C9" s="6" t="s">
        <v>746</v>
      </c>
      <c r="D9" s="6" t="s">
        <v>4452</v>
      </c>
      <c r="E9" s="9" t="s">
        <v>1580</v>
      </c>
      <c r="F9" s="9" t="s">
        <v>1580</v>
      </c>
      <c r="G9" s="9" t="s">
        <v>1580</v>
      </c>
      <c r="H9" s="9" t="s">
        <v>1580</v>
      </c>
      <c r="I9" s="9" t="s">
        <v>1580</v>
      </c>
      <c r="J9" s="9" t="s">
        <v>1580</v>
      </c>
      <c r="K9" s="9" t="s">
        <v>1580</v>
      </c>
    </row>
    <row r="10" spans="1:11" x14ac:dyDescent="0.3">
      <c r="B10" s="6" t="s">
        <v>747</v>
      </c>
      <c r="C10" s="6" t="s">
        <v>748</v>
      </c>
      <c r="D10" s="6" t="s">
        <v>1621</v>
      </c>
      <c r="E10" s="9" t="s">
        <v>1580</v>
      </c>
      <c r="F10" s="9" t="s">
        <v>1580</v>
      </c>
      <c r="G10" s="9" t="s">
        <v>1580</v>
      </c>
      <c r="H10" s="9" t="s">
        <v>1580</v>
      </c>
      <c r="I10" s="9" t="s">
        <v>1580</v>
      </c>
      <c r="J10" s="9" t="s">
        <v>1586</v>
      </c>
      <c r="K10" s="9" t="s">
        <v>1580</v>
      </c>
    </row>
    <row r="11" spans="1:11" x14ac:dyDescent="0.3">
      <c r="B11" s="6" t="s">
        <v>747</v>
      </c>
      <c r="C11" s="6" t="s">
        <v>748</v>
      </c>
      <c r="D11" s="6" t="s">
        <v>4452</v>
      </c>
      <c r="E11" s="9" t="s">
        <v>1580</v>
      </c>
      <c r="F11" s="9" t="s">
        <v>1580</v>
      </c>
      <c r="G11" s="9" t="s">
        <v>1580</v>
      </c>
      <c r="H11" s="9" t="s">
        <v>1580</v>
      </c>
      <c r="I11" s="9" t="s">
        <v>1580</v>
      </c>
      <c r="J11" s="9" t="s">
        <v>1580</v>
      </c>
      <c r="K11" s="9" t="s">
        <v>1580</v>
      </c>
    </row>
    <row r="12" spans="1:11" x14ac:dyDescent="0.3">
      <c r="B12" s="6" t="s">
        <v>749</v>
      </c>
      <c r="C12" s="6" t="s">
        <v>750</v>
      </c>
      <c r="D12" s="6" t="s">
        <v>1621</v>
      </c>
      <c r="E12" s="9" t="s">
        <v>1586</v>
      </c>
      <c r="F12" s="9" t="s">
        <v>1580</v>
      </c>
      <c r="G12" s="9" t="s">
        <v>1587</v>
      </c>
      <c r="H12" s="9" t="s">
        <v>1580</v>
      </c>
      <c r="I12" s="9" t="s">
        <v>1580</v>
      </c>
      <c r="J12" s="9" t="s">
        <v>1579</v>
      </c>
      <c r="K12" s="9" t="s">
        <v>1586</v>
      </c>
    </row>
    <row r="13" spans="1:11" x14ac:dyDescent="0.3">
      <c r="B13" s="6" t="s">
        <v>749</v>
      </c>
      <c r="C13" s="6" t="s">
        <v>750</v>
      </c>
      <c r="D13" s="6" t="s">
        <v>4452</v>
      </c>
      <c r="E13" s="9" t="s">
        <v>1580</v>
      </c>
      <c r="F13" s="9" t="s">
        <v>1580</v>
      </c>
      <c r="G13" s="9" t="s">
        <v>1580</v>
      </c>
      <c r="H13" s="9" t="s">
        <v>1580</v>
      </c>
      <c r="I13" s="9" t="s">
        <v>1580</v>
      </c>
      <c r="J13" s="9" t="s">
        <v>1580</v>
      </c>
      <c r="K13" s="9" t="s">
        <v>1580</v>
      </c>
    </row>
    <row r="14" spans="1:11" x14ac:dyDescent="0.3">
      <c r="B14" s="6" t="s">
        <v>753</v>
      </c>
      <c r="C14" s="6" t="s">
        <v>754</v>
      </c>
      <c r="D14" s="6" t="s">
        <v>1621</v>
      </c>
      <c r="E14" s="9" t="s">
        <v>1580</v>
      </c>
      <c r="F14" s="9" t="s">
        <v>1580</v>
      </c>
      <c r="G14" s="9" t="s">
        <v>1580</v>
      </c>
      <c r="H14" s="9" t="s">
        <v>1580</v>
      </c>
      <c r="I14" s="9" t="s">
        <v>1580</v>
      </c>
      <c r="J14" s="9" t="s">
        <v>1580</v>
      </c>
      <c r="K14" s="9" t="s">
        <v>1580</v>
      </c>
    </row>
    <row r="15" spans="1:11" x14ac:dyDescent="0.3">
      <c r="B15" s="6" t="s">
        <v>753</v>
      </c>
      <c r="C15" s="6" t="s">
        <v>754</v>
      </c>
      <c r="D15" s="6" t="s">
        <v>4452</v>
      </c>
      <c r="E15" s="9" t="s">
        <v>1580</v>
      </c>
      <c r="F15" s="9" t="s">
        <v>1580</v>
      </c>
      <c r="G15" s="9" t="s">
        <v>1580</v>
      </c>
      <c r="H15" s="9" t="s">
        <v>1580</v>
      </c>
      <c r="I15" s="9" t="s">
        <v>1580</v>
      </c>
      <c r="J15" s="9" t="s">
        <v>1580</v>
      </c>
      <c r="K15" s="9" t="s">
        <v>1580</v>
      </c>
    </row>
    <row r="16" spans="1:11" x14ac:dyDescent="0.3">
      <c r="B16" s="6" t="s">
        <v>755</v>
      </c>
      <c r="C16" s="6" t="s">
        <v>756</v>
      </c>
      <c r="D16" s="6" t="s">
        <v>1621</v>
      </c>
      <c r="E16" s="9" t="s">
        <v>1580</v>
      </c>
      <c r="F16" s="9" t="s">
        <v>1580</v>
      </c>
      <c r="G16" s="9" t="s">
        <v>1580</v>
      </c>
      <c r="H16" s="9" t="s">
        <v>1580</v>
      </c>
      <c r="I16" s="9" t="s">
        <v>1580</v>
      </c>
      <c r="J16" s="9" t="s">
        <v>1587</v>
      </c>
      <c r="K16" s="9" t="s">
        <v>1580</v>
      </c>
    </row>
    <row r="17" spans="2:11" x14ac:dyDescent="0.3">
      <c r="B17" s="6" t="s">
        <v>755</v>
      </c>
      <c r="C17" s="6" t="s">
        <v>756</v>
      </c>
      <c r="D17" s="6" t="s">
        <v>4452</v>
      </c>
      <c r="E17" s="9" t="s">
        <v>1580</v>
      </c>
      <c r="F17" s="9" t="s">
        <v>1580</v>
      </c>
      <c r="G17" s="9" t="s">
        <v>1580</v>
      </c>
      <c r="H17" s="9" t="s">
        <v>1580</v>
      </c>
      <c r="I17" s="9" t="s">
        <v>1580</v>
      </c>
      <c r="J17" s="9" t="s">
        <v>1580</v>
      </c>
      <c r="K17" s="9" t="s">
        <v>1580</v>
      </c>
    </row>
    <row r="18" spans="2:11" x14ac:dyDescent="0.3">
      <c r="B18" s="6" t="s">
        <v>757</v>
      </c>
      <c r="C18" s="6" t="s">
        <v>758</v>
      </c>
      <c r="D18" s="6" t="s">
        <v>1621</v>
      </c>
      <c r="E18" s="9" t="s">
        <v>1580</v>
      </c>
      <c r="F18" s="9" t="s">
        <v>1580</v>
      </c>
      <c r="G18" s="9" t="s">
        <v>1580</v>
      </c>
      <c r="H18" s="9" t="s">
        <v>1580</v>
      </c>
      <c r="I18" s="9" t="s">
        <v>1580</v>
      </c>
      <c r="J18" s="9" t="s">
        <v>1580</v>
      </c>
      <c r="K18" s="9" t="s">
        <v>1586</v>
      </c>
    </row>
    <row r="19" spans="2:11" x14ac:dyDescent="0.3">
      <c r="B19" s="6" t="s">
        <v>757</v>
      </c>
      <c r="C19" s="6" t="s">
        <v>758</v>
      </c>
      <c r="D19" s="6" t="s">
        <v>4452</v>
      </c>
      <c r="E19" s="9" t="s">
        <v>1580</v>
      </c>
      <c r="F19" s="9" t="s">
        <v>1580</v>
      </c>
      <c r="G19" s="9" t="s">
        <v>1580</v>
      </c>
      <c r="H19" s="9" t="s">
        <v>1580</v>
      </c>
      <c r="I19" s="9" t="s">
        <v>1580</v>
      </c>
      <c r="J19" s="9" t="s">
        <v>1580</v>
      </c>
      <c r="K19" s="9" t="s">
        <v>1580</v>
      </c>
    </row>
    <row r="20" spans="2:11" x14ac:dyDescent="0.3">
      <c r="B20" s="6" t="s">
        <v>759</v>
      </c>
      <c r="C20" s="6" t="s">
        <v>760</v>
      </c>
      <c r="D20" s="6" t="s">
        <v>1621</v>
      </c>
      <c r="E20" s="9" t="s">
        <v>1580</v>
      </c>
      <c r="F20" s="9" t="s">
        <v>1580</v>
      </c>
      <c r="G20" s="9" t="s">
        <v>1586</v>
      </c>
      <c r="H20" s="9" t="s">
        <v>1580</v>
      </c>
      <c r="I20" s="9" t="s">
        <v>1580</v>
      </c>
      <c r="J20" s="9" t="s">
        <v>1586</v>
      </c>
      <c r="K20" s="9" t="s">
        <v>1580</v>
      </c>
    </row>
    <row r="21" spans="2:11" x14ac:dyDescent="0.3">
      <c r="B21" s="6" t="s">
        <v>759</v>
      </c>
      <c r="C21" s="6" t="s">
        <v>760</v>
      </c>
      <c r="D21" s="6" t="s">
        <v>4452</v>
      </c>
      <c r="E21" s="9" t="s">
        <v>1580</v>
      </c>
      <c r="F21" s="9" t="s">
        <v>1580</v>
      </c>
      <c r="G21" s="9" t="s">
        <v>1580</v>
      </c>
      <c r="H21" s="9" t="s">
        <v>1580</v>
      </c>
      <c r="I21" s="9" t="s">
        <v>1580</v>
      </c>
      <c r="J21" s="9" t="s">
        <v>1580</v>
      </c>
      <c r="K21" s="9" t="s">
        <v>1580</v>
      </c>
    </row>
    <row r="22" spans="2:11" x14ac:dyDescent="0.3">
      <c r="B22"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7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2-000000000000}">
  <dimension ref="A1:K18"/>
  <sheetViews>
    <sheetView workbookViewId="0"/>
  </sheetViews>
  <sheetFormatPr baseColWidth="10" defaultRowHeight="14.4" x14ac:dyDescent="0.3"/>
  <cols>
    <col min="2" max="2" width="9.6640625" customWidth="1"/>
    <col min="3" max="3" width="55.554687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KAROTIS'!A1", "Zurück")</f>
        <v>Zurück</v>
      </c>
    </row>
    <row r="3" spans="1:11" x14ac:dyDescent="0.3">
      <c r="B3" s="7" t="s">
        <v>4474</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242</v>
      </c>
      <c r="C7" s="6" t="s">
        <v>243</v>
      </c>
      <c r="D7" s="6" t="s">
        <v>1621</v>
      </c>
      <c r="E7" s="9" t="s">
        <v>1580</v>
      </c>
      <c r="F7" s="9" t="s">
        <v>1580</v>
      </c>
      <c r="G7" s="9" t="s">
        <v>1580</v>
      </c>
      <c r="H7" s="9" t="s">
        <v>1580</v>
      </c>
      <c r="I7" s="9" t="s">
        <v>1580</v>
      </c>
      <c r="J7" s="9" t="s">
        <v>1580</v>
      </c>
      <c r="K7" s="9" t="s">
        <v>1586</v>
      </c>
    </row>
    <row r="8" spans="1:11" x14ac:dyDescent="0.3">
      <c r="B8" s="6" t="s">
        <v>242</v>
      </c>
      <c r="C8" s="6" t="s">
        <v>243</v>
      </c>
      <c r="D8" s="6" t="s">
        <v>4452</v>
      </c>
      <c r="E8" s="9" t="s">
        <v>1580</v>
      </c>
      <c r="F8" s="9" t="s">
        <v>1580</v>
      </c>
      <c r="G8" s="9" t="s">
        <v>1580</v>
      </c>
      <c r="H8" s="9" t="s">
        <v>1580</v>
      </c>
      <c r="I8" s="9" t="s">
        <v>1580</v>
      </c>
      <c r="J8" s="9" t="s">
        <v>1580</v>
      </c>
      <c r="K8" s="9" t="s">
        <v>1580</v>
      </c>
    </row>
    <row r="9" spans="1:11" x14ac:dyDescent="0.3">
      <c r="B9" s="6" t="s">
        <v>246</v>
      </c>
      <c r="C9" s="6" t="s">
        <v>247</v>
      </c>
      <c r="D9" s="6" t="s">
        <v>1621</v>
      </c>
      <c r="E9" s="9" t="s">
        <v>1580</v>
      </c>
      <c r="F9" s="9" t="s">
        <v>1580</v>
      </c>
      <c r="G9" s="9" t="s">
        <v>1580</v>
      </c>
      <c r="H9" s="9" t="s">
        <v>1580</v>
      </c>
      <c r="I9" s="9" t="s">
        <v>1580</v>
      </c>
      <c r="J9" s="9" t="s">
        <v>1580</v>
      </c>
      <c r="K9" s="9" t="s">
        <v>1580</v>
      </c>
    </row>
    <row r="10" spans="1:11" x14ac:dyDescent="0.3">
      <c r="B10" s="6" t="s">
        <v>246</v>
      </c>
      <c r="C10" s="6" t="s">
        <v>247</v>
      </c>
      <c r="D10" s="6" t="s">
        <v>4452</v>
      </c>
      <c r="E10" s="9" t="s">
        <v>1580</v>
      </c>
      <c r="F10" s="9" t="s">
        <v>1580</v>
      </c>
      <c r="G10" s="9" t="s">
        <v>1580</v>
      </c>
      <c r="H10" s="9" t="s">
        <v>1580</v>
      </c>
      <c r="I10" s="9" t="s">
        <v>1580</v>
      </c>
      <c r="J10" s="9" t="s">
        <v>1580</v>
      </c>
      <c r="K10" s="9" t="s">
        <v>1580</v>
      </c>
    </row>
    <row r="11" spans="1:11" x14ac:dyDescent="0.3">
      <c r="B11" s="23" t="s">
        <v>40</v>
      </c>
      <c r="C11" s="23"/>
      <c r="D11" s="23"/>
      <c r="E11" s="29"/>
      <c r="F11" s="29"/>
      <c r="G11" s="29"/>
      <c r="H11" s="29"/>
      <c r="I11" s="29"/>
      <c r="J11" s="29"/>
      <c r="K11" s="29"/>
    </row>
    <row r="12" spans="1:11" x14ac:dyDescent="0.3">
      <c r="B12" s="6" t="s">
        <v>250</v>
      </c>
      <c r="C12" s="6" t="s">
        <v>42</v>
      </c>
      <c r="D12" s="6" t="s">
        <v>1621</v>
      </c>
      <c r="E12" s="9" t="s">
        <v>1580</v>
      </c>
      <c r="F12" s="9" t="s">
        <v>1580</v>
      </c>
      <c r="G12" s="9" t="s">
        <v>1580</v>
      </c>
      <c r="H12" s="9" t="s">
        <v>1580</v>
      </c>
      <c r="I12" s="9" t="s">
        <v>1580</v>
      </c>
      <c r="J12" s="9" t="s">
        <v>1580</v>
      </c>
      <c r="K12" s="9" t="s">
        <v>1580</v>
      </c>
    </row>
    <row r="13" spans="1:11" x14ac:dyDescent="0.3">
      <c r="B13" s="6" t="s">
        <v>250</v>
      </c>
      <c r="C13" s="6" t="s">
        <v>42</v>
      </c>
      <c r="D13" s="6" t="s">
        <v>4452</v>
      </c>
      <c r="E13" s="9" t="s">
        <v>1580</v>
      </c>
      <c r="F13" s="9" t="s">
        <v>1580</v>
      </c>
      <c r="G13" s="9" t="s">
        <v>1580</v>
      </c>
      <c r="H13" s="9" t="s">
        <v>1580</v>
      </c>
      <c r="I13" s="9" t="s">
        <v>1580</v>
      </c>
      <c r="J13" s="9" t="s">
        <v>1580</v>
      </c>
      <c r="K13" s="9" t="s">
        <v>1580</v>
      </c>
    </row>
    <row r="14" spans="1:11" x14ac:dyDescent="0.3">
      <c r="B14" s="6" t="s">
        <v>251</v>
      </c>
      <c r="C14" s="6" t="s">
        <v>46</v>
      </c>
      <c r="D14" s="6" t="s">
        <v>1621</v>
      </c>
      <c r="E14" s="9" t="s">
        <v>1580</v>
      </c>
      <c r="F14" s="9" t="s">
        <v>1580</v>
      </c>
      <c r="G14" s="9" t="s">
        <v>1580</v>
      </c>
      <c r="H14" s="9" t="s">
        <v>1580</v>
      </c>
      <c r="I14" s="9" t="s">
        <v>1580</v>
      </c>
      <c r="J14" s="9" t="s">
        <v>1580</v>
      </c>
      <c r="K14" s="9" t="s">
        <v>1580</v>
      </c>
    </row>
    <row r="15" spans="1:11" x14ac:dyDescent="0.3">
      <c r="B15" s="6" t="s">
        <v>251</v>
      </c>
      <c r="C15" s="6" t="s">
        <v>46</v>
      </c>
      <c r="D15" s="6" t="s">
        <v>4452</v>
      </c>
      <c r="E15" s="9" t="s">
        <v>1580</v>
      </c>
      <c r="F15" s="9" t="s">
        <v>1580</v>
      </c>
      <c r="G15" s="9" t="s">
        <v>1580</v>
      </c>
      <c r="H15" s="9" t="s">
        <v>1580</v>
      </c>
      <c r="I15" s="9" t="s">
        <v>1580</v>
      </c>
      <c r="J15" s="9" t="s">
        <v>1580</v>
      </c>
      <c r="K15" s="9" t="s">
        <v>1580</v>
      </c>
    </row>
    <row r="16" spans="1:11" x14ac:dyDescent="0.3">
      <c r="B16" s="6" t="s">
        <v>252</v>
      </c>
      <c r="C16" s="6" t="s">
        <v>50</v>
      </c>
      <c r="D16" s="6" t="s">
        <v>1621</v>
      </c>
      <c r="E16" s="9" t="s">
        <v>1580</v>
      </c>
      <c r="F16" s="9" t="s">
        <v>1580</v>
      </c>
      <c r="G16" s="9" t="s">
        <v>1580</v>
      </c>
      <c r="H16" s="9" t="s">
        <v>1580</v>
      </c>
      <c r="I16" s="9" t="s">
        <v>1580</v>
      </c>
      <c r="J16" s="9" t="s">
        <v>1580</v>
      </c>
      <c r="K16" s="9" t="s">
        <v>1580</v>
      </c>
    </row>
    <row r="17" spans="2:11" x14ac:dyDescent="0.3">
      <c r="B17" s="6" t="s">
        <v>252</v>
      </c>
      <c r="C17" s="6" t="s">
        <v>50</v>
      </c>
      <c r="D17" s="6" t="s">
        <v>4452</v>
      </c>
      <c r="E17" s="9" t="s">
        <v>1580</v>
      </c>
      <c r="F17" s="9" t="s">
        <v>1580</v>
      </c>
      <c r="G17" s="9" t="s">
        <v>1580</v>
      </c>
      <c r="H17" s="9" t="s">
        <v>1580</v>
      </c>
      <c r="I17" s="9" t="s">
        <v>1580</v>
      </c>
      <c r="J17" s="9" t="s">
        <v>1580</v>
      </c>
      <c r="K17" s="9" t="s">
        <v>1580</v>
      </c>
    </row>
    <row r="18" spans="2:11" x14ac:dyDescent="0.3">
      <c r="B18" s="17" t="s">
        <v>968</v>
      </c>
    </row>
  </sheetData>
  <mergeCells count="6">
    <mergeCell ref="B11:K11"/>
    <mergeCell ref="B4:B5"/>
    <mergeCell ref="C4:C5"/>
    <mergeCell ref="D4:D5"/>
    <mergeCell ref="E4:K4"/>
    <mergeCell ref="B6:K6"/>
  </mergeCells>
  <pageMargins left="0.7" right="0.7" top="0.75" bottom="0.75" header="0.3" footer="0.3"/>
  <pageSetup paperSize="9" orientation="portrait" horizontalDpi="300" verticalDpi="300"/>
</worksheet>
</file>

<file path=xl/worksheets/sheet7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KAROTIS'!A1", "Zurück")</f>
        <v>Zurück</v>
      </c>
    </row>
  </sheetData>
  <pageMargins left="0.7" right="0.7" top="0.75" bottom="0.75" header="0.3" footer="0.3"/>
  <pageSetup paperSize="9" orientation="portrait" horizontalDpi="300" verticalDpi="300"/>
</worksheet>
</file>

<file path=xl/worksheets/sheet7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2-000000000000}">
  <dimension ref="A1:C41"/>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HYPERLINK("#'CAP - K3_1_QI'!A1", "Qualitätsindikatoren: Übersicht über Auffälligkeiten und Qualitätssicherungsmaßnahmen gem. § 17 DeQS-RL")</f>
        <v>Qualitätsindikatoren: Übersicht über Auffälligkeiten und Qualitätssicherungsmaßnahmen gem. § 17 DeQS-RL</v>
      </c>
      <c r="C6" s="2" t="str">
        <f>HYPERLINK("#'CAP - K3_1_QI'!A1", "K3_1_QI")</f>
        <v>K3_1_QI</v>
      </c>
    </row>
    <row r="7" spans="1:3" x14ac:dyDescent="0.3">
      <c r="B7" s="2" t="str">
        <f>HYPERLINK("#'CAP - K3_1_AK'!A1", "Auffälligkeitskriterien: Übersicht über Auffälligkeiten und Qualitätssicherungsmaßnahmen gem. § 17 DeQS-RL")</f>
        <v>Auffälligkeitskriterien: Übersicht über Auffälligkeiten und Qualitätssicherungsmaßnahmen gem. § 17 DeQS-RL</v>
      </c>
      <c r="C7" s="2" t="str">
        <f>HYPERLINK("#'CAP - K3_1_AK'!A1", "K3_1_AK")</f>
        <v>K3_1_AK</v>
      </c>
    </row>
    <row r="8" spans="1:3" x14ac:dyDescent="0.3">
      <c r="B8" s="2" t="str">
        <f>HYPERLINK("#'CAP - K3_2_QI'!A1", "Qualitätsindikatoren: Auffälligkeiten und Bewertungen nach Abschluss des Stellungnahmeverfahrens (AJ 2024)")</f>
        <v>Qualitätsindikatoren: Auffälligkeiten und Bewertungen nach Abschluss des Stellungnahmeverfahrens (AJ 2024)</v>
      </c>
      <c r="C8" s="2" t="str">
        <f>HYPERLINK("#'CAP - K3_2_QI'!A1", "K3_2_QI")</f>
        <v>K3_2_QI</v>
      </c>
    </row>
    <row r="9" spans="1:3" x14ac:dyDescent="0.3">
      <c r="B9" s="2" t="str">
        <f>HYPERLINK("#'CAP - K3_2_AK'!A1", "Auffälligkeitskriterien: Auffälligkeiten und Bewertungen nach Abschluss des Stellungnahmeverfahrens (AJ 2024)")</f>
        <v>Auffälligkeitskriterien: Auffälligkeiten und Bewertungen nach Abschluss des Stellungnahmeverfahrens (AJ 2024)</v>
      </c>
      <c r="C9" s="2" t="str">
        <f>HYPERLINK("#'CAP - K3_2_AK'!A1", "K3_2_AK")</f>
        <v>K3_2_AK</v>
      </c>
    </row>
    <row r="10" spans="1:3" x14ac:dyDescent="0.3">
      <c r="B10" s="2" t="str">
        <f>HYPERLINK("#'CAP - K3_3_QI'!A1", "Qualitätsindikatoren: Wiederholte Auffälligkeiten (AJ 2024 und Vorjahre)")</f>
        <v>Qualitätsindikatoren: Wiederholte Auffälligkeiten (AJ 2024 und Vorjahre)</v>
      </c>
      <c r="C10" s="2" t="str">
        <f>HYPERLINK("#'CAP - K3_3_QI'!A1", "K3_3_QI")</f>
        <v>K3_3_QI</v>
      </c>
    </row>
    <row r="11" spans="1:3" x14ac:dyDescent="0.3">
      <c r="B11" s="2" t="str">
        <f>HYPERLINK("#'CAP - K3_3_AK'!A1", "Auffälligkeitskriterien: Wiederholte Auffälligkeiten (AJ 2024 und Vorjahre)")</f>
        <v>Auffälligkeitskriterien: Wiederholte Auffälligkeiten (AJ 2024 und Vorjahre)</v>
      </c>
      <c r="C11" s="2" t="str">
        <f>HYPERLINK("#'CAP - K3_3_AK'!A1", "K3_3_AK")</f>
        <v>K3_3_AK</v>
      </c>
    </row>
    <row r="12" spans="1:3" x14ac:dyDescent="0.3">
      <c r="B12" s="2" t="str">
        <f>HYPERLINK("#'CAP - K3_4_QI'!A1", "Qualitätsindikatoren: Mehrfache Auffälligkeiten bei Leistungserbringern (AJ 2024)")</f>
        <v>Qualitätsindikatoren: Mehrfache Auffälligkeiten bei Leistungserbringern (AJ 2024)</v>
      </c>
      <c r="C12" s="2" t="str">
        <f>HYPERLINK("#'CAP - K3_4_QI'!A1", "K3_4_QI")</f>
        <v>K3_4_QI</v>
      </c>
    </row>
    <row r="13" spans="1:3" x14ac:dyDescent="0.3">
      <c r="B13" s="2" t="str">
        <f>HYPERLINK("#'CAP - K3_4_AK'!A1", "Auffälligkeitskriterien: Mehrfache Auffälligkeiten bei Leistungserbringern (AJ 2024)")</f>
        <v>Auffälligkeitskriterien: Mehrfache Auffälligkeiten bei Leistungserbringern (AJ 2024)</v>
      </c>
      <c r="C13" s="2" t="str">
        <f>HYPERLINK("#'CAP - K3_4_AK'!A1", "K3_4_AK")</f>
        <v>K3_4_AK</v>
      </c>
    </row>
    <row r="14" spans="1:3" x14ac:dyDescent="0.3">
      <c r="B14" s="2" t="str">
        <f>HYPERLINK("#'CAP - K3_5_QI'!A1", "Auffälligkeiten und Stellungnahmeverfahren nach Fallzahl pro Qualitätsindikator (AJ 2024)")</f>
        <v>Auffälligkeiten und Stellungnahmeverfahren nach Fallzahl pro Qualitätsindikator (AJ 2024)</v>
      </c>
      <c r="C14" s="2" t="str">
        <f>HYPERLINK("#'CAP - K3_5_QI'!A1", "K3_5_QI")</f>
        <v>K3_5_QI</v>
      </c>
    </row>
    <row r="15" spans="1:3" x14ac:dyDescent="0.3">
      <c r="B15" s="2" t="str">
        <f>HYPERLINK("#'CAP - A_1_QI'!A1", "Qualitätsindikatoren: Art der Auffälligkeit (AJ 2024)")</f>
        <v>Qualitätsindikatoren: Art der Auffälligkeit (AJ 2024)</v>
      </c>
      <c r="C15" s="2" t="str">
        <f>HYPERLINK("#'CAP - A_1_QI'!A1", "A_1_QI")</f>
        <v>A_1_QI</v>
      </c>
    </row>
    <row r="16" spans="1:3" x14ac:dyDescent="0.3">
      <c r="B16" s="2" t="str">
        <f>HYPERLINK("#'CAP - A_1_AK'!A1", "Auffälligkeitskriterien: Art der Auffälligkeit (AJ 2024)")</f>
        <v>Auffälligkeitskriterien: Art der Auffälligkeit (AJ 2024)</v>
      </c>
      <c r="C16" s="2" t="str">
        <f>HYPERLINK("#'CAP - A_1_AK'!A1", "A_1_AK")</f>
        <v>A_1_AK</v>
      </c>
    </row>
    <row r="17" spans="2:3" x14ac:dyDescent="0.3">
      <c r="B17" s="2" t="str">
        <f>HYPERLINK("#'CAP - A_2_QI_a'!A1", "Qualitätsindikatoren: Stellungnahmeverfahren (AJ 2024)")</f>
        <v>Qualitätsindikatoren: Stellungnahmeverfahren (AJ 2024)</v>
      </c>
      <c r="C17" s="2" t="str">
        <f>HYPERLINK("#'CAP - A_2_QI_a'!A1", "A_2_QI_a")</f>
        <v>A_2_QI_a</v>
      </c>
    </row>
    <row r="18" spans="2:3" x14ac:dyDescent="0.3">
      <c r="B18" s="2" t="str">
        <f>HYPERLINK("#'CAP - A_2_AK_a'!A1", "Auffälligkeitskriterien: Stellungnahmeverfahren (AJ 2024)")</f>
        <v>Auffälligkeitskriterien: Stellungnahmeverfahren (AJ 2024)</v>
      </c>
      <c r="C18" s="2" t="str">
        <f>HYPERLINK("#'CAP - A_2_AK_a'!A1", "A_2_AK_a")</f>
        <v>A_2_AK_a</v>
      </c>
    </row>
    <row r="19" spans="2:3" x14ac:dyDescent="0.3">
      <c r="B19" s="2" t="str">
        <f>HYPERLINK("#'CAP - A_2_QI_b'!A1", "Qualitätsindikatoren: Freitextkommentare zur Nicht-Einleitung von Stellungnahmeverfahren (AJ 2024)")</f>
        <v>Qualitätsindikatoren: Freitextkommentare zur Nicht-Einleitung von Stellungnahmeverfahren (AJ 2024)</v>
      </c>
      <c r="C19" s="2" t="str">
        <f>HYPERLINK("#'CAP - A_2_QI_b'!A1", "A_2_QI_b")</f>
        <v>A_2_QI_b</v>
      </c>
    </row>
    <row r="20" spans="2:3" x14ac:dyDescent="0.3">
      <c r="B20" s="2" t="str">
        <f>HYPERLINK("#'CAP - A_2_AK_b'!A1", "Auffälligkeitskriterien: Freitextkommentare zur Nicht-Einleitung von Stellungnahmeverfahren (AJ 2024)")</f>
        <v>Auffälligkeitskriterien: Freitextkommentare zur Nicht-Einleitung von Stellungnahmeverfahren (AJ 2024)</v>
      </c>
      <c r="C20" s="2" t="str">
        <f>HYPERLINK("#'CAP - A_2_AK_b'!A1", "A_2_AK_b")</f>
        <v>A_2_AK_b</v>
      </c>
    </row>
    <row r="21" spans="2:3" x14ac:dyDescent="0.3">
      <c r="B21" s="2" t="str">
        <f>HYPERLINK("#'CAP - A_3_AK_a'!A1", "Auffälligkeitskriterien: Bewertung der qualitativ auffälligen Ergebnisse (AJ 2024)")</f>
        <v>Auffälligkeitskriterien: Bewertung der qualitativ auffälligen Ergebnisse (AJ 2024)</v>
      </c>
      <c r="C21" s="2" t="str">
        <f>HYPERLINK("#'CAP - A_3_AK_a'!A1", "A_3_AK_a")</f>
        <v>A_3_AK_a</v>
      </c>
    </row>
    <row r="22" spans="2:3" x14ac:dyDescent="0.3">
      <c r="B22" s="2" t="str">
        <f>HYPERLINK("#'CAP - A_3_AK_b'!A1", "Auffälligkeitskriterien: Freitextkommentare zur Bewertung der qualitativ auffälligen Ergebnisse (AJ 2024)")</f>
        <v>Auffälligkeitskriterien: Freitextkommentare zur Bewertung der qualitativ auffälligen Ergebnisse (AJ 2024)</v>
      </c>
      <c r="C22" s="2" t="str">
        <f>HYPERLINK("#'CAP - A_3_AK_b'!A1", "A_3_AK_b")</f>
        <v>A_3_AK_b</v>
      </c>
    </row>
    <row r="23" spans="2:3" x14ac:dyDescent="0.3">
      <c r="B23" s="2" t="str">
        <f>HYPERLINK("#'CAP - A_4_QI_a'!A1", "Qualitätsindikatoren: Bewertung der qualitativ auffälligen Ergebnisse (AJ 2024)")</f>
        <v>Qualitätsindikatoren: Bewertung der qualitativ auffälligen Ergebnisse (AJ 2024)</v>
      </c>
      <c r="C23" s="2" t="str">
        <f>HYPERLINK("#'CAP - A_4_QI_a'!A1", "A_4_QI_a")</f>
        <v>A_4_QI_a</v>
      </c>
    </row>
    <row r="24" spans="2:3" x14ac:dyDescent="0.3">
      <c r="B24" s="2" t="str">
        <f>HYPERLINK("#'CAP - A_4_QI_b'!A1", "Qualitätsindikatoren: Freitextkommentare zur Bewertung der qualitativ auffälligen Ergebnisse (AJ 2024)")</f>
        <v>Qualitätsindikatoren: Freitextkommentare zur Bewertung der qualitativ auffälligen Ergebnisse (AJ 2024)</v>
      </c>
      <c r="C24" s="2" t="str">
        <f>HYPERLINK("#'CAP - A_4_QI_b'!A1", "A_4_QI_b")</f>
        <v>A_4_QI_b</v>
      </c>
    </row>
    <row r="25" spans="2:3" x14ac:dyDescent="0.3">
      <c r="B25" s="2" t="str">
        <f>HYPERLINK("#'CAP - A_5_AK_a'!A1", "Auffälligkeitskriterien: Bewertung der qualitativ unauffälligen Ergebnisse (AJ 2024)")</f>
        <v>Auffälligkeitskriterien: Bewertung der qualitativ unauffälligen Ergebnisse (AJ 2024)</v>
      </c>
      <c r="C25" s="2" t="str">
        <f>HYPERLINK("#'CAP - A_5_AK_a'!A1", "A_5_AK_a")</f>
        <v>A_5_AK_a</v>
      </c>
    </row>
    <row r="26" spans="2:3" x14ac:dyDescent="0.3">
      <c r="B26" s="2" t="str">
        <f>HYPERLINK("#'CAP - A_5_AK_b'!A1", "Auffälligkeitskriterien: Freitextkommentare zur Bewertung der qualitativ unauffälligen Ergebnisse (AJ 2024)")</f>
        <v>Auffälligkeitskriterien: Freitextkommentare zur Bewertung der qualitativ unauffälligen Ergebnisse (AJ 2024)</v>
      </c>
      <c r="C26" s="2" t="str">
        <f>HYPERLINK("#'CAP - A_5_AK_b'!A1", "A_5_AK_b")</f>
        <v>A_5_AK_b</v>
      </c>
    </row>
    <row r="27" spans="2:3" x14ac:dyDescent="0.3">
      <c r="B27" s="2" t="str">
        <f>HYPERLINK("#'CAP - A_6_QI_a'!A1", "Qualitätsindikatoren: Bewertung der qualitativ unauffälligen Ergebnisse (AJ 2024)")</f>
        <v>Qualitätsindikatoren: Bewertung der qualitativ unauffälligen Ergebnisse (AJ 2024)</v>
      </c>
      <c r="C27" s="2" t="str">
        <f>HYPERLINK("#'CAP - A_6_QI_a'!A1", "A_6_QI_a")</f>
        <v>A_6_QI_a</v>
      </c>
    </row>
    <row r="28" spans="2:3" x14ac:dyDescent="0.3">
      <c r="B28" s="2" t="str">
        <f>HYPERLINK("#'CAP - A_6_QI_b'!A1", "Qualitätsindikatoren: Freitextkommentare zur Bewertung der qualitativ unauffälligen Ergebnisse (AJ 2024)")</f>
        <v>Qualitätsindikatoren: Freitextkommentare zur Bewertung der qualitativ unauffälligen Ergebnisse (AJ 2024)</v>
      </c>
      <c r="C28" s="2" t="str">
        <f>HYPERLINK("#'CAP - A_6_QI_b'!A1", "A_6_QI_b")</f>
        <v>A_6_QI_b</v>
      </c>
    </row>
    <row r="29" spans="2:3" x14ac:dyDescent="0.3">
      <c r="B29" s="2" t="str">
        <f>HYPERLINK("#'CAP - A_7_AK_a'!A1", "Auffälligkeitskriterien: Bewertung der  Ergebnisse als Sonstiges (AJ 2024)")</f>
        <v>Auffälligkeitskriterien: Bewertung der  Ergebnisse als Sonstiges (AJ 2024)</v>
      </c>
      <c r="C29" s="2" t="str">
        <f>HYPERLINK("#'CAP - A_7_AK_a'!A1", "A_7_AK_a")</f>
        <v>A_7_AK_a</v>
      </c>
    </row>
    <row r="30" spans="2:3" x14ac:dyDescent="0.3">
      <c r="B30" s="2" t="str">
        <f>HYPERLINK("#'CAP - A_7_AK_b'!A1", "Auffälligkeitskriterien: Freitextkommentare zur Bewertung der Ergebnisse als Sonstiges (AJ 2024)")</f>
        <v>Auffälligkeitskriterien: Freitextkommentare zur Bewertung der Ergebnisse als Sonstiges (AJ 2024)</v>
      </c>
      <c r="C30" s="2" t="str">
        <f>HYPERLINK("#'CAP - A_7_AK_b'!A1", "A_7_AK_b")</f>
        <v>A_7_AK_b</v>
      </c>
    </row>
    <row r="31" spans="2:3" x14ac:dyDescent="0.3">
      <c r="B31" s="2" t="str">
        <f>HYPERLINK("#'CAP - A_8_QI_a'!A1", "Qualitätsindikatoren: Bewertung der Ergebnisse als Dokumentationsfehler oder Sonstiges (AJ 2024)")</f>
        <v>Qualitätsindikatoren: Bewertung der Ergebnisse als Dokumentationsfehler oder Sonstiges (AJ 2024)</v>
      </c>
      <c r="C31" s="2" t="str">
        <f>HYPERLINK("#'CAP - A_8_QI_a'!A1", "A_8_QI_a")</f>
        <v>A_8_QI_a</v>
      </c>
    </row>
    <row r="32" spans="2:3" x14ac:dyDescent="0.3">
      <c r="B32" s="2" t="str">
        <f>HYPERLINK("#'CAP - A_8_QI_b'!A1", "Qualitätsindikatoren: Freitextkommentare zur Bewertung der Ergebnisse als Dokumentationsfehler oder Sonstiges (AJ 2024)")</f>
        <v>Qualitätsindikatoren: Freitextkommentare zur Bewertung der Ergebnisse als Dokumentationsfehler oder Sonstiges (AJ 2024)</v>
      </c>
      <c r="C32" s="2" t="str">
        <f>HYPERLINK("#'CAP - A_8_QI_b'!A1", "A_8_QI_b")</f>
        <v>A_8_QI_b</v>
      </c>
    </row>
    <row r="33" spans="2:3" x14ac:dyDescent="0.3">
      <c r="B33" s="2" t="str">
        <f>HYPERLINK("#'CAP - A_9_QI'!A1", "Qualitätsindikatoren: Initiierung Maßnahmenstufe 1 und 2 (AJ 2024)")</f>
        <v>Qualitätsindikatoren: Initiierung Maßnahmenstufe 1 und 2 (AJ 2024)</v>
      </c>
      <c r="C33" s="2" t="str">
        <f>HYPERLINK("#'CAP - A_9_QI'!A1", "A_9_QI")</f>
        <v>A_9_QI</v>
      </c>
    </row>
    <row r="34" spans="2:3" x14ac:dyDescent="0.3">
      <c r="B34" s="2" t="str">
        <f>HYPERLINK("#'CAP - A_9_AK'!A1", "Auffälligkeitskriterien: Initiierung Maßnahmenstufe 1 und 2 (AJ 2024)")</f>
        <v>Auffälligkeitskriterien: Initiierung Maßnahmenstufe 1 und 2 (AJ 2024)</v>
      </c>
      <c r="C34" s="2" t="str">
        <f>HYPERLINK("#'CAP - A_9_AK'!A1", "A_9_AK")</f>
        <v>A_9_AK</v>
      </c>
    </row>
    <row r="35" spans="2:3" x14ac:dyDescent="0.3">
      <c r="B35" s="2" t="str">
        <f>HYPERLINK("#'CAP - A_10_QI'!A1", "Qualitätsindikatoren: Ergebnisse nach Stellungnahmeverfahren pro Bundesland (AJ 2024)")</f>
        <v>Qualitätsindikatoren: Ergebnisse nach Stellungnahmeverfahren pro Bundesland (AJ 2024)</v>
      </c>
      <c r="C35" s="2" t="str">
        <f>HYPERLINK("#'CAP - A_10_QI'!A1", "A_10_QI")</f>
        <v>A_10_QI</v>
      </c>
    </row>
    <row r="36" spans="2:3" x14ac:dyDescent="0.3">
      <c r="B36" s="2" t="str">
        <f>HYPERLINK("#'CAP - A_10_AK'!A1", "Auffälligkeitskriterien: Ergebnisse nach Stellungnahmeverfahren pro Bundesland (AJ 2024)")</f>
        <v>Auffälligkeitskriterien: Ergebnisse nach Stellungnahmeverfahren pro Bundesland (AJ 2024)</v>
      </c>
      <c r="C36" s="2" t="str">
        <f>HYPERLINK("#'CAP - A_10_AK'!A1", "A_10_AK")</f>
        <v>A_10_AK</v>
      </c>
    </row>
    <row r="37" spans="2:3" x14ac:dyDescent="0.3">
      <c r="B37" s="2" t="str">
        <f>HYPERLINK("#'CAP - A_11_QI_AK'!A1", "Qualitätsindikatoren und Auffälligkeitskriterien: Best Practice (AJ 2024)")</f>
        <v>Qualitätsindikatoren und Auffälligkeitskriterien: Best Practice (AJ 2024)</v>
      </c>
      <c r="C37" s="2" t="str">
        <f>HYPERLINK("#'CAP - A_11_QI_AK'!A1", "A_11_QI_AK")</f>
        <v>A_11_QI_AK</v>
      </c>
    </row>
    <row r="38" spans="2:3" x14ac:dyDescent="0.3">
      <c r="B38" s="2" t="str">
        <f>HYPERLINK("#'CAP - A_12_QI'!A1", "Darstellung des Verlaufs der Bewertung (AJ 2024)")</f>
        <v>Darstellung des Verlaufs der Bewertung (AJ 2024)</v>
      </c>
      <c r="C38" s="2" t="str">
        <f>HYPERLINK("#'CAP - A_12_QI'!A1", "A_12_QI")</f>
        <v>A_12_QI</v>
      </c>
    </row>
    <row r="39" spans="2:3" x14ac:dyDescent="0.3">
      <c r="B39" s="2" t="str">
        <f>HYPERLINK("#'CAP - A_13_QI'!A1", "Qualitätsindikatoren: Art der Maßnahme in Maßnahmenstufe 1 (AJ 2023 und 2024)")</f>
        <v>Qualitätsindikatoren: Art der Maßnahme in Maßnahmenstufe 1 (AJ 2023 und 2024)</v>
      </c>
      <c r="C39" s="2" t="str">
        <f>HYPERLINK("#'CAP - A_13_QI'!A1", "A_13_QI")</f>
        <v>A_13_QI</v>
      </c>
    </row>
    <row r="40" spans="2:3" x14ac:dyDescent="0.3">
      <c r="B40" s="2" t="str">
        <f>HYPERLINK("#'CAP - A_13_AK'!A1", "Auffälligkeitskriterien: Art der Maßnahme in Maßnahmenstufe 1 (AJ 2023 und 2024)")</f>
        <v>Auffälligkeitskriterien: Art der Maßnahme in Maßnahmenstufe 1 (AJ 2023 und 2024)</v>
      </c>
      <c r="C40" s="2" t="str">
        <f>HYPERLINK("#'CAP - A_13_AK'!A1", "A_13_AK")</f>
        <v>A_13_AK</v>
      </c>
    </row>
    <row r="41" spans="2:3" x14ac:dyDescent="0.3">
      <c r="B41" s="2" t="str">
        <f>HYPERLINK("#'CAP - A_14_QI_AK'!A1", "Qualitätsindikatoren und Auffälligkeitskriterien: Freitextkommentare zu Maßnahmenstufe 2 (AJ 2024)")</f>
        <v>Qualitätsindikatoren und Auffälligkeitskriterien: Freitextkommentare zu Maßnahmenstufe 2 (AJ 2024)</v>
      </c>
      <c r="C41" s="2" t="str">
        <f>HYPERLINK("#'CAP - A_14_QI_AK'!A1", "A_14_QI_AK")</f>
        <v>A_14_QI_AK</v>
      </c>
    </row>
  </sheetData>
  <pageMargins left="0.7" right="0.7" top="0.75" bottom="0.75" header="0.3" footer="0.3"/>
  <pageSetup paperSize="9" orientation="portrait" horizontalDpi="300" verticalDpi="300"/>
</worksheet>
</file>

<file path=xl/worksheets/sheet7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2-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CAP'!A1", "Zurück")</f>
        <v>Zurück</v>
      </c>
    </row>
    <row r="3" spans="1:6" x14ac:dyDescent="0.3">
      <c r="B3" s="7" t="s">
        <v>5449</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5422</v>
      </c>
      <c r="D6" s="9" t="s">
        <v>3429</v>
      </c>
      <c r="E6" s="9" t="s">
        <v>5423</v>
      </c>
      <c r="F6" s="9" t="s">
        <v>3429</v>
      </c>
    </row>
    <row r="7" spans="1:6" x14ac:dyDescent="0.3">
      <c r="B7" s="10" t="s">
        <v>4873</v>
      </c>
      <c r="C7" s="9" t="s">
        <v>5422</v>
      </c>
      <c r="D7" s="9" t="s">
        <v>4530</v>
      </c>
      <c r="E7" s="9" t="s">
        <v>5423</v>
      </c>
      <c r="F7" s="9" t="s">
        <v>4530</v>
      </c>
    </row>
    <row r="8" spans="1:6" x14ac:dyDescent="0.3">
      <c r="B8" s="10" t="s">
        <v>4532</v>
      </c>
      <c r="C8" s="9" t="s">
        <v>5424</v>
      </c>
      <c r="D8" s="9" t="s">
        <v>5425</v>
      </c>
      <c r="E8" s="9" t="s">
        <v>5426</v>
      </c>
      <c r="F8" s="9" t="s">
        <v>5427</v>
      </c>
    </row>
    <row r="9" spans="1:6" x14ac:dyDescent="0.3">
      <c r="B9" s="9" t="s">
        <v>4535</v>
      </c>
      <c r="C9" s="9" t="s">
        <v>1580</v>
      </c>
      <c r="D9" s="9" t="s">
        <v>4536</v>
      </c>
      <c r="E9" s="9" t="s">
        <v>1580</v>
      </c>
      <c r="F9" s="9" t="s">
        <v>4536</v>
      </c>
    </row>
    <row r="10" spans="1:6" x14ac:dyDescent="0.3">
      <c r="B10" s="10" t="s">
        <v>4537</v>
      </c>
      <c r="C10" s="9" t="s">
        <v>5424</v>
      </c>
      <c r="D10" s="9" t="s">
        <v>4530</v>
      </c>
      <c r="E10" s="9" t="s">
        <v>5426</v>
      </c>
      <c r="F10" s="9" t="s">
        <v>4530</v>
      </c>
    </row>
    <row r="11" spans="1:6" x14ac:dyDescent="0.3">
      <c r="B11" s="9" t="s">
        <v>4879</v>
      </c>
      <c r="C11" s="9" t="s">
        <v>5424</v>
      </c>
      <c r="D11" s="9" t="s">
        <v>4530</v>
      </c>
      <c r="E11" s="9" t="s">
        <v>5426</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5428</v>
      </c>
      <c r="D15" s="9" t="s">
        <v>5429</v>
      </c>
      <c r="E15" s="9" t="s">
        <v>5430</v>
      </c>
      <c r="F15" s="9" t="s">
        <v>5431</v>
      </c>
    </row>
    <row r="16" spans="1:6" x14ac:dyDescent="0.3">
      <c r="B16" s="6" t="s">
        <v>4543</v>
      </c>
      <c r="C16" s="9" t="s">
        <v>5432</v>
      </c>
      <c r="D16" s="9" t="s">
        <v>5433</v>
      </c>
      <c r="E16" s="9" t="s">
        <v>5434</v>
      </c>
      <c r="F16" s="9" t="s">
        <v>5435</v>
      </c>
    </row>
    <row r="17" spans="2:6" x14ac:dyDescent="0.3">
      <c r="B17" s="9" t="s">
        <v>4546</v>
      </c>
      <c r="C17" s="9" t="s">
        <v>5432</v>
      </c>
      <c r="D17" s="9" t="s">
        <v>4530</v>
      </c>
      <c r="E17" s="9" t="s">
        <v>5434</v>
      </c>
      <c r="F17" s="9" t="s">
        <v>4530</v>
      </c>
    </row>
    <row r="18" spans="2:6" x14ac:dyDescent="0.3">
      <c r="B18" s="9" t="s">
        <v>4547</v>
      </c>
      <c r="C18" s="9" t="s">
        <v>1578</v>
      </c>
      <c r="D18" s="9" t="s">
        <v>5436</v>
      </c>
      <c r="E18" s="9" t="s">
        <v>1597</v>
      </c>
      <c r="F18" s="9" t="s">
        <v>5100</v>
      </c>
    </row>
    <row r="19" spans="2:6" x14ac:dyDescent="0.3">
      <c r="B19" s="9" t="s">
        <v>4548</v>
      </c>
      <c r="C19" s="9" t="s">
        <v>1578</v>
      </c>
      <c r="D19" s="9" t="s">
        <v>5436</v>
      </c>
      <c r="E19" s="9" t="s">
        <v>1580</v>
      </c>
      <c r="F19" s="9" t="s">
        <v>4536</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5437</v>
      </c>
      <c r="D22" s="9" t="s">
        <v>5438</v>
      </c>
      <c r="E22" s="9" t="s">
        <v>5439</v>
      </c>
      <c r="F22" s="9" t="s">
        <v>5440</v>
      </c>
    </row>
    <row r="23" spans="2:6" x14ac:dyDescent="0.3">
      <c r="B23" s="6" t="s">
        <v>4553</v>
      </c>
      <c r="C23" s="9" t="s">
        <v>5441</v>
      </c>
      <c r="D23" s="9" t="s">
        <v>5442</v>
      </c>
      <c r="E23" s="9" t="s">
        <v>5443</v>
      </c>
      <c r="F23" s="9" t="s">
        <v>5444</v>
      </c>
    </row>
    <row r="24" spans="2:6" x14ac:dyDescent="0.3">
      <c r="B24" s="6" t="s">
        <v>4898</v>
      </c>
      <c r="C24" s="9" t="s">
        <v>5065</v>
      </c>
      <c r="D24" s="9" t="s">
        <v>5445</v>
      </c>
      <c r="E24" s="9" t="s">
        <v>4652</v>
      </c>
      <c r="F24" s="9" t="s">
        <v>5446</v>
      </c>
    </row>
    <row r="25" spans="2:6" x14ac:dyDescent="0.3">
      <c r="B25" s="6" t="s">
        <v>4556</v>
      </c>
      <c r="C25" s="9" t="s">
        <v>1739</v>
      </c>
      <c r="D25" s="9" t="s">
        <v>5447</v>
      </c>
      <c r="E25" s="9" t="s">
        <v>1716</v>
      </c>
      <c r="F25" s="9" t="s">
        <v>5448</v>
      </c>
    </row>
    <row r="26" spans="2:6" x14ac:dyDescent="0.3">
      <c r="B26" s="23" t="s">
        <v>4558</v>
      </c>
      <c r="C26" s="24" t="s">
        <v>4523</v>
      </c>
      <c r="D26" s="24" t="s">
        <v>4523</v>
      </c>
      <c r="E26" s="24" t="s">
        <v>4523</v>
      </c>
      <c r="F26" s="24" t="s">
        <v>4523</v>
      </c>
    </row>
    <row r="27" spans="2:6" x14ac:dyDescent="0.3">
      <c r="B27" s="6" t="s">
        <v>4444</v>
      </c>
      <c r="C27" s="9" t="s">
        <v>4850</v>
      </c>
      <c r="D27" s="9" t="s">
        <v>4559</v>
      </c>
      <c r="E27" s="9" t="s">
        <v>1898</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7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2-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CAP'!A1", "Zurück")</f>
        <v>Zurück</v>
      </c>
    </row>
    <row r="3" spans="1:6" x14ac:dyDescent="0.3">
      <c r="B3" s="7" t="s">
        <v>4869</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4857</v>
      </c>
      <c r="D6" s="9" t="s">
        <v>4530</v>
      </c>
      <c r="E6" s="9" t="s">
        <v>4858</v>
      </c>
      <c r="F6" s="9" t="s">
        <v>4530</v>
      </c>
    </row>
    <row r="7" spans="1:6" x14ac:dyDescent="0.3">
      <c r="B7" s="10" t="s">
        <v>4532</v>
      </c>
      <c r="C7" s="9" t="s">
        <v>1889</v>
      </c>
      <c r="D7" s="9" t="s">
        <v>4627</v>
      </c>
      <c r="E7" s="9" t="s">
        <v>1982</v>
      </c>
      <c r="F7" s="9" t="s">
        <v>4859</v>
      </c>
    </row>
    <row r="8" spans="1:6" x14ac:dyDescent="0.3">
      <c r="B8" s="9" t="s">
        <v>4535</v>
      </c>
      <c r="C8" s="9" t="s">
        <v>1580</v>
      </c>
      <c r="D8" s="9" t="s">
        <v>4536</v>
      </c>
      <c r="E8" s="9" t="s">
        <v>1580</v>
      </c>
      <c r="F8" s="9" t="s">
        <v>4536</v>
      </c>
    </row>
    <row r="9" spans="1:6" x14ac:dyDescent="0.3">
      <c r="B9" s="10" t="s">
        <v>4537</v>
      </c>
      <c r="C9" s="9" t="s">
        <v>1889</v>
      </c>
      <c r="D9" s="9" t="s">
        <v>4530</v>
      </c>
      <c r="E9" s="9" t="s">
        <v>1982</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1674</v>
      </c>
      <c r="D12" s="9" t="s">
        <v>4860</v>
      </c>
      <c r="E12" s="9" t="s">
        <v>1696</v>
      </c>
      <c r="F12" s="9" t="s">
        <v>4861</v>
      </c>
    </row>
    <row r="13" spans="1:6" x14ac:dyDescent="0.3">
      <c r="B13" s="6" t="s">
        <v>4543</v>
      </c>
      <c r="C13" s="9" t="s">
        <v>2085</v>
      </c>
      <c r="D13" s="9" t="s">
        <v>4862</v>
      </c>
      <c r="E13" s="9" t="s">
        <v>3448</v>
      </c>
      <c r="F13" s="9" t="s">
        <v>4863</v>
      </c>
    </row>
    <row r="14" spans="1:6" x14ac:dyDescent="0.3">
      <c r="B14" s="9" t="s">
        <v>4546</v>
      </c>
      <c r="C14" s="9" t="s">
        <v>2085</v>
      </c>
      <c r="D14" s="9" t="s">
        <v>4530</v>
      </c>
      <c r="E14" s="9" t="s">
        <v>3448</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1693</v>
      </c>
      <c r="D19" s="9" t="s">
        <v>4864</v>
      </c>
      <c r="E19" s="9" t="s">
        <v>1678</v>
      </c>
      <c r="F19" s="9" t="s">
        <v>4865</v>
      </c>
    </row>
    <row r="20" spans="2:6" x14ac:dyDescent="0.3">
      <c r="B20" s="6" t="s">
        <v>4553</v>
      </c>
      <c r="C20" s="9" t="s">
        <v>1662</v>
      </c>
      <c r="D20" s="9" t="s">
        <v>4866</v>
      </c>
      <c r="E20" s="9" t="s">
        <v>1678</v>
      </c>
      <c r="F20" s="9" t="s">
        <v>4865</v>
      </c>
    </row>
    <row r="21" spans="2:6" x14ac:dyDescent="0.3">
      <c r="B21" s="6" t="s">
        <v>4556</v>
      </c>
      <c r="C21" s="9" t="s">
        <v>1582</v>
      </c>
      <c r="D21" s="9" t="s">
        <v>4867</v>
      </c>
      <c r="E21" s="9" t="s">
        <v>1584</v>
      </c>
      <c r="F21" s="9" t="s">
        <v>4868</v>
      </c>
    </row>
    <row r="22" spans="2:6" x14ac:dyDescent="0.3">
      <c r="B22" s="23" t="s">
        <v>4558</v>
      </c>
      <c r="C22" s="24" t="s">
        <v>4523</v>
      </c>
      <c r="D22" s="24" t="s">
        <v>4523</v>
      </c>
      <c r="E22" s="24" t="s">
        <v>4523</v>
      </c>
      <c r="F22" s="24" t="s">
        <v>4523</v>
      </c>
    </row>
    <row r="23" spans="2:6" x14ac:dyDescent="0.3">
      <c r="B23" s="6" t="s">
        <v>4444</v>
      </c>
      <c r="C23" s="9" t="s">
        <v>1592</v>
      </c>
      <c r="D23" s="9" t="s">
        <v>4559</v>
      </c>
      <c r="E23" s="9" t="s">
        <v>1683</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7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2-000000000000}">
  <dimension ref="A1:O12"/>
  <sheetViews>
    <sheetView workbookViewId="0"/>
  </sheetViews>
  <sheetFormatPr baseColWidth="10" defaultRowHeight="14.4" x14ac:dyDescent="0.3"/>
  <cols>
    <col min="2" max="2" width="9.6640625" customWidth="1"/>
    <col min="3" max="3" width="76.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CAP'!A1", "Zurück")</f>
        <v>Zurück</v>
      </c>
    </row>
    <row r="3" spans="1:15" x14ac:dyDescent="0.3">
      <c r="B3" s="7" t="s">
        <v>6861</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934</v>
      </c>
      <c r="C7" s="6" t="s">
        <v>935</v>
      </c>
      <c r="D7" s="9" t="s">
        <v>6813</v>
      </c>
      <c r="E7" s="9" t="s">
        <v>1691</v>
      </c>
      <c r="F7" s="9" t="s">
        <v>878</v>
      </c>
      <c r="G7" s="9" t="s">
        <v>6814</v>
      </c>
      <c r="H7" s="9" t="s">
        <v>4221</v>
      </c>
      <c r="I7" s="9" t="s">
        <v>6815</v>
      </c>
      <c r="J7" s="9" t="s">
        <v>1387</v>
      </c>
      <c r="K7" s="9" t="s">
        <v>6816</v>
      </c>
      <c r="L7" s="9" t="s">
        <v>3125</v>
      </c>
      <c r="M7" s="9" t="s">
        <v>6817</v>
      </c>
      <c r="N7" s="9" t="s">
        <v>878</v>
      </c>
      <c r="O7" s="9" t="s">
        <v>6814</v>
      </c>
    </row>
    <row r="8" spans="1:15" ht="25.2" x14ac:dyDescent="0.3">
      <c r="B8" s="12" t="s">
        <v>936</v>
      </c>
      <c r="C8" s="12" t="s">
        <v>937</v>
      </c>
      <c r="D8" s="13" t="s">
        <v>6818</v>
      </c>
      <c r="E8" s="13" t="s">
        <v>2085</v>
      </c>
      <c r="F8" s="13" t="s">
        <v>939</v>
      </c>
      <c r="G8" s="13" t="s">
        <v>6819</v>
      </c>
      <c r="H8" s="13" t="s">
        <v>6820</v>
      </c>
      <c r="I8" s="13" t="s">
        <v>6821</v>
      </c>
      <c r="J8" s="13" t="s">
        <v>6822</v>
      </c>
      <c r="K8" s="13" t="s">
        <v>6823</v>
      </c>
      <c r="L8" s="13" t="s">
        <v>2690</v>
      </c>
      <c r="M8" s="13" t="s">
        <v>6824</v>
      </c>
      <c r="N8" s="13" t="s">
        <v>3126</v>
      </c>
      <c r="O8" s="13" t="s">
        <v>6825</v>
      </c>
    </row>
    <row r="9" spans="1:15" ht="25.2" x14ac:dyDescent="0.3">
      <c r="B9" s="6" t="s">
        <v>940</v>
      </c>
      <c r="C9" s="6" t="s">
        <v>941</v>
      </c>
      <c r="D9" s="9" t="s">
        <v>6826</v>
      </c>
      <c r="E9" s="9" t="s">
        <v>3666</v>
      </c>
      <c r="F9" s="9" t="s">
        <v>943</v>
      </c>
      <c r="G9" s="9" t="s">
        <v>6827</v>
      </c>
      <c r="H9" s="9" t="s">
        <v>6828</v>
      </c>
      <c r="I9" s="9" t="s">
        <v>6829</v>
      </c>
      <c r="J9" s="9" t="s">
        <v>6830</v>
      </c>
      <c r="K9" s="9" t="s">
        <v>6831</v>
      </c>
      <c r="L9" s="9" t="s">
        <v>6832</v>
      </c>
      <c r="M9" s="9" t="s">
        <v>6833</v>
      </c>
      <c r="N9" s="9" t="s">
        <v>3129</v>
      </c>
      <c r="O9" s="9" t="s">
        <v>6834</v>
      </c>
    </row>
    <row r="10" spans="1:15" ht="25.2" x14ac:dyDescent="0.3">
      <c r="B10" s="12" t="s">
        <v>944</v>
      </c>
      <c r="C10" s="12" t="s">
        <v>945</v>
      </c>
      <c r="D10" s="13" t="s">
        <v>6835</v>
      </c>
      <c r="E10" s="13" t="s">
        <v>3568</v>
      </c>
      <c r="F10" s="13" t="s">
        <v>947</v>
      </c>
      <c r="G10" s="13" t="s">
        <v>6836</v>
      </c>
      <c r="H10" s="13" t="s">
        <v>6837</v>
      </c>
      <c r="I10" s="13" t="s">
        <v>6838</v>
      </c>
      <c r="J10" s="13" t="s">
        <v>6839</v>
      </c>
      <c r="K10" s="13" t="s">
        <v>6840</v>
      </c>
      <c r="L10" s="13" t="s">
        <v>6841</v>
      </c>
      <c r="M10" s="13" t="s">
        <v>6842</v>
      </c>
      <c r="N10" s="13" t="s">
        <v>3132</v>
      </c>
      <c r="O10" s="13" t="s">
        <v>6843</v>
      </c>
    </row>
    <row r="11" spans="1:15" ht="25.2" x14ac:dyDescent="0.3">
      <c r="B11" s="6" t="s">
        <v>948</v>
      </c>
      <c r="C11" s="6" t="s">
        <v>419</v>
      </c>
      <c r="D11" s="9" t="s">
        <v>6844</v>
      </c>
      <c r="E11" s="9" t="s">
        <v>1705</v>
      </c>
      <c r="F11" s="9" t="s">
        <v>950</v>
      </c>
      <c r="G11" s="9" t="s">
        <v>6845</v>
      </c>
      <c r="H11" s="9" t="s">
        <v>6846</v>
      </c>
      <c r="I11" s="9" t="s">
        <v>6847</v>
      </c>
      <c r="J11" s="9" t="s">
        <v>6848</v>
      </c>
      <c r="K11" s="9" t="s">
        <v>6849</v>
      </c>
      <c r="L11" s="9" t="s">
        <v>3133</v>
      </c>
      <c r="M11" s="9" t="s">
        <v>6850</v>
      </c>
      <c r="N11" s="9" t="s">
        <v>3134</v>
      </c>
      <c r="O11" s="9" t="s">
        <v>6851</v>
      </c>
    </row>
    <row r="12" spans="1:15" ht="25.2" x14ac:dyDescent="0.3">
      <c r="B12" s="12" t="s">
        <v>951</v>
      </c>
      <c r="C12" s="12" t="s">
        <v>952</v>
      </c>
      <c r="D12" s="13" t="s">
        <v>6852</v>
      </c>
      <c r="E12" s="13" t="s">
        <v>3571</v>
      </c>
      <c r="F12" s="13" t="s">
        <v>954</v>
      </c>
      <c r="G12" s="13" t="s">
        <v>6853</v>
      </c>
      <c r="H12" s="13" t="s">
        <v>6854</v>
      </c>
      <c r="I12" s="13" t="s">
        <v>6855</v>
      </c>
      <c r="J12" s="13" t="s">
        <v>6856</v>
      </c>
      <c r="K12" s="13" t="s">
        <v>6857</v>
      </c>
      <c r="L12" s="13" t="s">
        <v>6858</v>
      </c>
      <c r="M12" s="13" t="s">
        <v>6859</v>
      </c>
      <c r="N12" s="13" t="s">
        <v>3136</v>
      </c>
      <c r="O12" s="13" t="s">
        <v>6860</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7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2-000000000000}">
  <dimension ref="A1:M14"/>
  <sheetViews>
    <sheetView workbookViewId="0"/>
  </sheetViews>
  <sheetFormatPr baseColWidth="10" defaultRowHeight="14.4" x14ac:dyDescent="0.3"/>
  <cols>
    <col min="2" max="2" width="9.6640625" customWidth="1"/>
    <col min="3" max="3" width="72.7773437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CAP'!A1", "Zurück")</f>
        <v>Zurück</v>
      </c>
    </row>
    <row r="3" spans="1:13" x14ac:dyDescent="0.3">
      <c r="B3" s="7" t="s">
        <v>5879</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382</v>
      </c>
      <c r="C8" s="6" t="s">
        <v>383</v>
      </c>
      <c r="D8" s="9" t="s">
        <v>5857</v>
      </c>
      <c r="E8" s="9" t="s">
        <v>1587</v>
      </c>
      <c r="F8" s="9" t="s">
        <v>89</v>
      </c>
      <c r="G8" s="9" t="s">
        <v>5858</v>
      </c>
      <c r="H8" s="9" t="s">
        <v>1046</v>
      </c>
      <c r="I8" s="9" t="s">
        <v>5859</v>
      </c>
      <c r="J8" s="9" t="s">
        <v>1046</v>
      </c>
      <c r="K8" s="9" t="s">
        <v>5859</v>
      </c>
      <c r="L8" s="9" t="s">
        <v>89</v>
      </c>
      <c r="M8" s="9" t="s">
        <v>5858</v>
      </c>
    </row>
    <row r="9" spans="1:13" ht="25.2" x14ac:dyDescent="0.3">
      <c r="B9" s="6" t="s">
        <v>384</v>
      </c>
      <c r="C9" s="6" t="s">
        <v>385</v>
      </c>
      <c r="D9" s="9" t="s">
        <v>5860</v>
      </c>
      <c r="E9" s="9" t="s">
        <v>1594</v>
      </c>
      <c r="F9" s="9" t="s">
        <v>166</v>
      </c>
      <c r="G9" s="9" t="s">
        <v>5861</v>
      </c>
      <c r="H9" s="9" t="s">
        <v>5862</v>
      </c>
      <c r="I9" s="9" t="s">
        <v>5863</v>
      </c>
      <c r="J9" s="9" t="s">
        <v>5864</v>
      </c>
      <c r="K9" s="9" t="s">
        <v>5865</v>
      </c>
      <c r="L9" s="9" t="s">
        <v>166</v>
      </c>
      <c r="M9" s="9" t="s">
        <v>5861</v>
      </c>
    </row>
    <row r="10" spans="1:13" ht="25.2" x14ac:dyDescent="0.3">
      <c r="B10" s="6" t="s">
        <v>386</v>
      </c>
      <c r="C10" s="6" t="s">
        <v>387</v>
      </c>
      <c r="D10" s="9" t="s">
        <v>5866</v>
      </c>
      <c r="E10" s="9" t="s">
        <v>1586</v>
      </c>
      <c r="F10" s="9" t="s">
        <v>68</v>
      </c>
      <c r="G10" s="9" t="s">
        <v>5867</v>
      </c>
      <c r="H10" s="9" t="s">
        <v>1020</v>
      </c>
      <c r="I10" s="9" t="s">
        <v>5868</v>
      </c>
      <c r="J10" s="9" t="s">
        <v>1070</v>
      </c>
      <c r="K10" s="9" t="s">
        <v>5869</v>
      </c>
      <c r="L10" s="9" t="s">
        <v>68</v>
      </c>
      <c r="M10" s="9" t="s">
        <v>5867</v>
      </c>
    </row>
    <row r="11" spans="1:13" x14ac:dyDescent="0.3">
      <c r="B11" s="23" t="s">
        <v>40</v>
      </c>
      <c r="C11" s="23"/>
      <c r="D11" s="29"/>
      <c r="E11" s="29"/>
      <c r="F11" s="29"/>
      <c r="G11" s="29"/>
      <c r="H11" s="29"/>
      <c r="I11" s="29"/>
      <c r="J11" s="29"/>
      <c r="K11" s="29"/>
      <c r="L11" s="29"/>
      <c r="M11" s="29"/>
    </row>
    <row r="12" spans="1:13" ht="25.2" x14ac:dyDescent="0.3">
      <c r="B12" s="6" t="s">
        <v>388</v>
      </c>
      <c r="C12" s="6" t="s">
        <v>42</v>
      </c>
      <c r="D12" s="9" t="s">
        <v>5870</v>
      </c>
      <c r="E12" s="9" t="s">
        <v>1587</v>
      </c>
      <c r="F12" s="9" t="s">
        <v>149</v>
      </c>
      <c r="G12" s="9" t="s">
        <v>5871</v>
      </c>
      <c r="H12" s="9" t="s">
        <v>2101</v>
      </c>
      <c r="I12" s="9" t="s">
        <v>5872</v>
      </c>
      <c r="J12" s="9" t="s">
        <v>5873</v>
      </c>
      <c r="K12" s="9" t="s">
        <v>5874</v>
      </c>
      <c r="L12" s="9" t="s">
        <v>1916</v>
      </c>
      <c r="M12" s="9" t="s">
        <v>5875</v>
      </c>
    </row>
    <row r="13" spans="1:13" ht="25.2" x14ac:dyDescent="0.3">
      <c r="B13" s="6" t="s">
        <v>389</v>
      </c>
      <c r="C13" s="6" t="s">
        <v>46</v>
      </c>
      <c r="D13" s="9" t="s">
        <v>5876</v>
      </c>
      <c r="E13" s="9" t="s">
        <v>1586</v>
      </c>
      <c r="F13" s="9" t="s">
        <v>54</v>
      </c>
      <c r="G13" s="9" t="s">
        <v>5871</v>
      </c>
      <c r="H13" s="9" t="s">
        <v>1893</v>
      </c>
      <c r="I13" s="9" t="s">
        <v>5877</v>
      </c>
      <c r="J13" s="9" t="s">
        <v>1763</v>
      </c>
      <c r="K13" s="9" t="s">
        <v>5878</v>
      </c>
      <c r="L13" s="9" t="s">
        <v>1027</v>
      </c>
      <c r="M13" s="9" t="s">
        <v>5875</v>
      </c>
    </row>
    <row r="14" spans="1:13" ht="25.2" x14ac:dyDescent="0.3">
      <c r="B14" s="6" t="s">
        <v>390</v>
      </c>
      <c r="C14" s="6" t="s">
        <v>50</v>
      </c>
      <c r="D14" s="9" t="s">
        <v>5878</v>
      </c>
      <c r="E14" s="9" t="s">
        <v>1587</v>
      </c>
      <c r="F14" s="9" t="s">
        <v>68</v>
      </c>
      <c r="G14" s="9" t="s">
        <v>5871</v>
      </c>
      <c r="H14" s="9" t="s">
        <v>1021</v>
      </c>
      <c r="I14" s="9" t="s">
        <v>5875</v>
      </c>
      <c r="J14" s="9" t="s">
        <v>1070</v>
      </c>
      <c r="K14" s="9" t="s">
        <v>5877</v>
      </c>
      <c r="L14" s="9" t="s">
        <v>68</v>
      </c>
      <c r="M14" s="9" t="s">
        <v>5871</v>
      </c>
    </row>
  </sheetData>
  <mergeCells count="11">
    <mergeCell ref="B7:M7"/>
    <mergeCell ref="B11:M11"/>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7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2-000000000000}">
  <dimension ref="A1:I11"/>
  <sheetViews>
    <sheetView workbookViewId="0"/>
  </sheetViews>
  <sheetFormatPr baseColWidth="10" defaultRowHeight="14.4" x14ac:dyDescent="0.3"/>
  <cols>
    <col min="2" max="2" width="9.6640625" customWidth="1"/>
    <col min="3" max="3" width="76.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CAP'!A1", "Zurück")</f>
        <v>Zurück</v>
      </c>
    </row>
    <row r="3" spans="1:9" x14ac:dyDescent="0.3">
      <c r="B3" s="7" t="s">
        <v>6935</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934</v>
      </c>
      <c r="C6" s="6" t="s">
        <v>935</v>
      </c>
      <c r="D6" s="9" t="s">
        <v>1662</v>
      </c>
      <c r="E6" s="9" t="s">
        <v>1617</v>
      </c>
      <c r="F6" s="9" t="s">
        <v>1586</v>
      </c>
      <c r="G6" s="9" t="s">
        <v>1582</v>
      </c>
      <c r="H6" s="9" t="s">
        <v>1580</v>
      </c>
      <c r="I6" s="9" t="s">
        <v>1580</v>
      </c>
    </row>
    <row r="7" spans="1:9" x14ac:dyDescent="0.3">
      <c r="B7" s="12" t="s">
        <v>936</v>
      </c>
      <c r="C7" s="12" t="s">
        <v>937</v>
      </c>
      <c r="D7" s="13" t="s">
        <v>2105</v>
      </c>
      <c r="E7" s="13" t="s">
        <v>4652</v>
      </c>
      <c r="F7" s="13" t="s">
        <v>4361</v>
      </c>
      <c r="G7" s="13" t="s">
        <v>1853</v>
      </c>
      <c r="H7" s="13" t="s">
        <v>1871</v>
      </c>
      <c r="I7" s="13" t="s">
        <v>1580</v>
      </c>
    </row>
    <row r="8" spans="1:9" x14ac:dyDescent="0.3">
      <c r="B8" s="6" t="s">
        <v>940</v>
      </c>
      <c r="C8" s="6" t="s">
        <v>941</v>
      </c>
      <c r="D8" s="9" t="s">
        <v>2109</v>
      </c>
      <c r="E8" s="9" t="s">
        <v>3982</v>
      </c>
      <c r="F8" s="9" t="s">
        <v>1748</v>
      </c>
      <c r="G8" s="9" t="s">
        <v>1634</v>
      </c>
      <c r="H8" s="9" t="s">
        <v>1632</v>
      </c>
      <c r="I8" s="9" t="s">
        <v>1580</v>
      </c>
    </row>
    <row r="9" spans="1:9" x14ac:dyDescent="0.3">
      <c r="B9" s="12" t="s">
        <v>944</v>
      </c>
      <c r="C9" s="12" t="s">
        <v>945</v>
      </c>
      <c r="D9" s="13" t="s">
        <v>2113</v>
      </c>
      <c r="E9" s="13" t="s">
        <v>5129</v>
      </c>
      <c r="F9" s="13" t="s">
        <v>3749</v>
      </c>
      <c r="G9" s="13" t="s">
        <v>3666</v>
      </c>
      <c r="H9" s="13" t="s">
        <v>1884</v>
      </c>
      <c r="I9" s="13" t="s">
        <v>1580</v>
      </c>
    </row>
    <row r="10" spans="1:9" x14ac:dyDescent="0.3">
      <c r="B10" s="6" t="s">
        <v>948</v>
      </c>
      <c r="C10" s="6" t="s">
        <v>419</v>
      </c>
      <c r="D10" s="9" t="s">
        <v>2116</v>
      </c>
      <c r="E10" s="9" t="s">
        <v>1609</v>
      </c>
      <c r="F10" s="9" t="s">
        <v>1579</v>
      </c>
      <c r="G10" s="9" t="s">
        <v>1594</v>
      </c>
      <c r="H10" s="9" t="s">
        <v>1587</v>
      </c>
      <c r="I10" s="9" t="s">
        <v>1580</v>
      </c>
    </row>
    <row r="11" spans="1:9" x14ac:dyDescent="0.3">
      <c r="B11" s="12" t="s">
        <v>951</v>
      </c>
      <c r="C11" s="12" t="s">
        <v>952</v>
      </c>
      <c r="D11" s="13" t="s">
        <v>2119</v>
      </c>
      <c r="E11" s="13" t="s">
        <v>1898</v>
      </c>
      <c r="F11" s="13" t="s">
        <v>3448</v>
      </c>
      <c r="G11" s="13" t="s">
        <v>1992</v>
      </c>
      <c r="H11" s="13" t="s">
        <v>1733</v>
      </c>
      <c r="I11" s="13"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7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2-000000000000}">
  <dimension ref="A1:I13"/>
  <sheetViews>
    <sheetView workbookViewId="0"/>
  </sheetViews>
  <sheetFormatPr baseColWidth="10" defaultRowHeight="14.4" x14ac:dyDescent="0.3"/>
  <cols>
    <col min="2" max="2" width="9.6640625" customWidth="1"/>
    <col min="3" max="3" width="72.777343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CAP'!A1", "Zurück")</f>
        <v>Zurück</v>
      </c>
    </row>
    <row r="3" spans="1:9" x14ac:dyDescent="0.3">
      <c r="B3" s="7" t="s">
        <v>6898</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382</v>
      </c>
      <c r="C7" s="6" t="s">
        <v>383</v>
      </c>
      <c r="D7" s="9" t="s">
        <v>1589</v>
      </c>
      <c r="E7" s="9" t="s">
        <v>1683</v>
      </c>
      <c r="F7" s="9" t="s">
        <v>1586</v>
      </c>
      <c r="G7" s="9" t="s">
        <v>1579</v>
      </c>
      <c r="H7" s="9" t="s">
        <v>1587</v>
      </c>
      <c r="I7" s="9" t="s">
        <v>1587</v>
      </c>
    </row>
    <row r="8" spans="1:9" x14ac:dyDescent="0.3">
      <c r="B8" s="6" t="s">
        <v>384</v>
      </c>
      <c r="C8" s="6" t="s">
        <v>385</v>
      </c>
      <c r="D8" s="9" t="s">
        <v>1760</v>
      </c>
      <c r="E8" s="9" t="s">
        <v>1597</v>
      </c>
      <c r="F8" s="9" t="s">
        <v>1582</v>
      </c>
      <c r="G8" s="9" t="s">
        <v>1584</v>
      </c>
      <c r="H8" s="9" t="s">
        <v>1587</v>
      </c>
      <c r="I8" s="9" t="s">
        <v>1580</v>
      </c>
    </row>
    <row r="9" spans="1:9" x14ac:dyDescent="0.3">
      <c r="B9" s="6" t="s">
        <v>386</v>
      </c>
      <c r="C9" s="6" t="s">
        <v>387</v>
      </c>
      <c r="D9" s="9" t="s">
        <v>1582</v>
      </c>
      <c r="E9" s="9" t="s">
        <v>1587</v>
      </c>
      <c r="F9" s="9" t="s">
        <v>1587</v>
      </c>
      <c r="G9" s="9" t="s">
        <v>1587</v>
      </c>
      <c r="H9" s="9" t="s">
        <v>1580</v>
      </c>
      <c r="I9" s="9" t="s">
        <v>1580</v>
      </c>
    </row>
    <row r="10" spans="1:9" x14ac:dyDescent="0.3">
      <c r="B10" s="23" t="s">
        <v>40</v>
      </c>
      <c r="C10" s="23"/>
      <c r="D10" s="29"/>
      <c r="E10" s="29"/>
      <c r="F10" s="29"/>
      <c r="G10" s="29"/>
      <c r="H10" s="29"/>
      <c r="I10" s="29"/>
    </row>
    <row r="11" spans="1:9" x14ac:dyDescent="0.3">
      <c r="B11" s="6" t="s">
        <v>388</v>
      </c>
      <c r="C11" s="6" t="s">
        <v>42</v>
      </c>
      <c r="D11" s="9" t="s">
        <v>1611</v>
      </c>
      <c r="E11" s="9" t="s">
        <v>1587</v>
      </c>
      <c r="F11" s="9" t="s">
        <v>1580</v>
      </c>
      <c r="G11" s="9" t="s">
        <v>1597</v>
      </c>
      <c r="H11" s="9" t="s">
        <v>1580</v>
      </c>
      <c r="I11" s="9" t="s">
        <v>1580</v>
      </c>
    </row>
    <row r="12" spans="1:9" x14ac:dyDescent="0.3">
      <c r="B12" s="6" t="s">
        <v>389</v>
      </c>
      <c r="C12" s="6" t="s">
        <v>46</v>
      </c>
      <c r="D12" s="9" t="s">
        <v>1617</v>
      </c>
      <c r="E12" s="9" t="s">
        <v>1582</v>
      </c>
      <c r="F12" s="9" t="s">
        <v>1580</v>
      </c>
      <c r="G12" s="9" t="s">
        <v>1582</v>
      </c>
      <c r="H12" s="9" t="s">
        <v>1579</v>
      </c>
      <c r="I12" s="9" t="s">
        <v>1580</v>
      </c>
    </row>
    <row r="13" spans="1:9" x14ac:dyDescent="0.3">
      <c r="B13" s="6" t="s">
        <v>390</v>
      </c>
      <c r="C13" s="6" t="s">
        <v>50</v>
      </c>
      <c r="D13" s="9" t="s">
        <v>1582</v>
      </c>
      <c r="E13" s="9" t="s">
        <v>1586</v>
      </c>
      <c r="F13" s="9" t="s">
        <v>1580</v>
      </c>
      <c r="G13" s="9" t="s">
        <v>1587</v>
      </c>
      <c r="H13" s="9" t="s">
        <v>1580</v>
      </c>
      <c r="I13" s="9" t="s">
        <v>1580</v>
      </c>
    </row>
  </sheetData>
  <mergeCells count="6">
    <mergeCell ref="B10:I10"/>
    <mergeCell ref="B4:B5"/>
    <mergeCell ref="C4:C5"/>
    <mergeCell ref="D4:F4"/>
    <mergeCell ref="G4:I4"/>
    <mergeCell ref="B6:I6"/>
  </mergeCells>
  <pageMargins left="0.7" right="0.7" top="0.75" bottom="0.75" header="0.3" footer="0.3"/>
  <pageSetup paperSize="9" orientation="portrait" horizontalDpi="300" verticalDpi="30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7"/>
  <sheetViews>
    <sheetView workbookViewId="0"/>
  </sheetViews>
  <sheetFormatPr baseColWidth="10" defaultRowHeight="14.4" x14ac:dyDescent="0.3"/>
  <cols>
    <col min="2" max="2" width="89"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WI-HI-S'!A1", "Zurück")</f>
        <v>Zurück</v>
      </c>
    </row>
    <row r="3" spans="1:5" x14ac:dyDescent="0.3">
      <c r="B3" s="7" t="s">
        <v>7100</v>
      </c>
    </row>
    <row r="4" spans="1:5" x14ac:dyDescent="0.3">
      <c r="B4" s="4" t="s">
        <v>7014</v>
      </c>
      <c r="C4" s="3" t="s">
        <v>7015</v>
      </c>
      <c r="D4" s="3" t="s">
        <v>7016</v>
      </c>
      <c r="E4" s="3" t="s">
        <v>7017</v>
      </c>
    </row>
    <row r="5" spans="1:5" x14ac:dyDescent="0.3">
      <c r="B5" s="6" t="s">
        <v>7092</v>
      </c>
      <c r="C5" s="5" t="s">
        <v>1580</v>
      </c>
      <c r="D5" s="5" t="s">
        <v>7093</v>
      </c>
      <c r="E5" s="5" t="s">
        <v>7093</v>
      </c>
    </row>
    <row r="6" spans="1:5" x14ac:dyDescent="0.3">
      <c r="B6" s="12" t="s">
        <v>7094</v>
      </c>
      <c r="C6" s="18" t="s">
        <v>1756</v>
      </c>
      <c r="D6" s="18" t="s">
        <v>7098</v>
      </c>
      <c r="E6" s="18" t="s">
        <v>7099</v>
      </c>
    </row>
    <row r="7" spans="1:5" x14ac:dyDescent="0.3">
      <c r="B7" s="6" t="s">
        <v>3459</v>
      </c>
      <c r="C7" s="5" t="s">
        <v>1756</v>
      </c>
      <c r="D7" s="5" t="s">
        <v>7098</v>
      </c>
      <c r="E7" s="5" t="s">
        <v>7099</v>
      </c>
    </row>
  </sheetData>
  <pageMargins left="0.7" right="0.7" top="0.75" bottom="0.75" header="0.3" footer="0.3"/>
  <pageSetup paperSize="9" orientation="portrait" horizontalDpi="300" verticalDpi="300"/>
</worksheet>
</file>

<file path=xl/worksheets/sheet7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2-000000000000}">
  <dimension ref="A1:G6"/>
  <sheetViews>
    <sheetView workbookViewId="0"/>
  </sheetViews>
  <sheetFormatPr baseColWidth="10" defaultRowHeight="14.4" x14ac:dyDescent="0.3"/>
  <cols>
    <col min="2" max="2" width="91.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CAP'!A1", "Zurück")</f>
        <v>Zurück</v>
      </c>
    </row>
    <row r="3" spans="1:7" x14ac:dyDescent="0.3">
      <c r="B3" s="7" t="s">
        <v>7013</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3905</v>
      </c>
      <c r="C6" s="5" t="s">
        <v>5413</v>
      </c>
      <c r="D6" s="5" t="s">
        <v>4652</v>
      </c>
      <c r="E6" s="5" t="s">
        <v>3971</v>
      </c>
      <c r="F6" s="5" t="s">
        <v>2037</v>
      </c>
      <c r="G6" s="5" t="s">
        <v>1609</v>
      </c>
    </row>
  </sheetData>
  <mergeCells count="2">
    <mergeCell ref="B4:D4"/>
    <mergeCell ref="E4:G4"/>
  </mergeCells>
  <pageMargins left="0.7" right="0.7" top="0.75" bottom="0.75" header="0.3" footer="0.3"/>
  <pageSetup paperSize="9" orientation="portrait" horizontalDpi="300" verticalDpi="300"/>
</worksheet>
</file>

<file path=xl/worksheets/sheet7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2-000000000000}">
  <dimension ref="A1:G6"/>
  <sheetViews>
    <sheetView workbookViewId="0"/>
  </sheetViews>
  <sheetFormatPr baseColWidth="10" defaultRowHeight="14.4" x14ac:dyDescent="0.3"/>
  <cols>
    <col min="2" max="2" width="94.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CAP'!A1", "Zurück")</f>
        <v>Zurück</v>
      </c>
    </row>
    <row r="3" spans="1:7" x14ac:dyDescent="0.3">
      <c r="B3" s="7" t="s">
        <v>6971</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1654</v>
      </c>
      <c r="C6" s="5" t="s">
        <v>1683</v>
      </c>
      <c r="D6" s="5" t="s">
        <v>1580</v>
      </c>
      <c r="E6" s="5" t="s">
        <v>1733</v>
      </c>
      <c r="F6" s="5" t="s">
        <v>1587</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7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2-000000000000}">
  <dimension ref="A1:E10"/>
  <sheetViews>
    <sheetView workbookViewId="0"/>
  </sheetViews>
  <sheetFormatPr baseColWidth="10" defaultRowHeight="14.4" x14ac:dyDescent="0.3"/>
  <cols>
    <col min="2" max="2" width="85.5546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CAP'!A1", "Zurück")</f>
        <v>Zurück</v>
      </c>
    </row>
    <row r="3" spans="1:5" x14ac:dyDescent="0.3">
      <c r="B3" s="7" t="s">
        <v>7188</v>
      </c>
    </row>
    <row r="4" spans="1:5" x14ac:dyDescent="0.3">
      <c r="B4" s="4" t="s">
        <v>7014</v>
      </c>
      <c r="C4" s="3" t="s">
        <v>7015</v>
      </c>
      <c r="D4" s="3" t="s">
        <v>7016</v>
      </c>
      <c r="E4" s="3" t="s">
        <v>7017</v>
      </c>
    </row>
    <row r="5" spans="1:5" x14ac:dyDescent="0.3">
      <c r="B5" s="6" t="s">
        <v>7170</v>
      </c>
      <c r="C5" s="5" t="s">
        <v>7171</v>
      </c>
      <c r="D5" s="5" t="s">
        <v>7172</v>
      </c>
      <c r="E5" s="5" t="s">
        <v>7173</v>
      </c>
    </row>
    <row r="6" spans="1:5" x14ac:dyDescent="0.3">
      <c r="B6" s="12" t="s">
        <v>7174</v>
      </c>
      <c r="C6" s="18" t="s">
        <v>4003</v>
      </c>
      <c r="D6" s="18" t="s">
        <v>7175</v>
      </c>
      <c r="E6" s="18" t="s">
        <v>7176</v>
      </c>
    </row>
    <row r="7" spans="1:5" x14ac:dyDescent="0.3">
      <c r="B7" s="6" t="s">
        <v>7177</v>
      </c>
      <c r="C7" s="5" t="s">
        <v>5061</v>
      </c>
      <c r="D7" s="5" t="s">
        <v>7178</v>
      </c>
      <c r="E7" s="5" t="s">
        <v>7179</v>
      </c>
    </row>
    <row r="8" spans="1:5" x14ac:dyDescent="0.3">
      <c r="B8" s="12" t="s">
        <v>7180</v>
      </c>
      <c r="C8" s="18" t="s">
        <v>4793</v>
      </c>
      <c r="D8" s="18" t="s">
        <v>7181</v>
      </c>
      <c r="E8" s="18" t="s">
        <v>7182</v>
      </c>
    </row>
    <row r="9" spans="1:5" x14ac:dyDescent="0.3">
      <c r="B9" s="6" t="s">
        <v>7183</v>
      </c>
      <c r="C9" s="5" t="s">
        <v>3628</v>
      </c>
      <c r="D9" s="5" t="s">
        <v>7184</v>
      </c>
      <c r="E9" s="5" t="s">
        <v>7185</v>
      </c>
    </row>
    <row r="10" spans="1:5" x14ac:dyDescent="0.3">
      <c r="B10" s="12" t="s">
        <v>3459</v>
      </c>
      <c r="C10" s="18" t="s">
        <v>5426</v>
      </c>
      <c r="D10" s="18" t="s">
        <v>7186</v>
      </c>
      <c r="E10" s="18" t="s">
        <v>7187</v>
      </c>
    </row>
  </sheetData>
  <pageMargins left="0.7" right="0.7" top="0.75" bottom="0.75" header="0.3" footer="0.3"/>
  <pageSetup paperSize="9" orientation="portrait" horizontalDpi="300" verticalDpi="300"/>
</worksheet>
</file>

<file path=xl/worksheets/sheet7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2-000000000000}">
  <dimension ref="A1:E12"/>
  <sheetViews>
    <sheetView workbookViewId="0"/>
  </sheetViews>
  <sheetFormatPr baseColWidth="10" defaultRowHeight="14.4" x14ac:dyDescent="0.3"/>
  <cols>
    <col min="2" max="2" width="9.6640625" customWidth="1"/>
    <col min="3" max="3" width="76.6640625" customWidth="1"/>
    <col min="4" max="4" width="29.88671875" customWidth="1"/>
    <col min="5" max="5" width="21.6640625" customWidth="1"/>
  </cols>
  <sheetData>
    <row r="1" spans="1:5" x14ac:dyDescent="0.3">
      <c r="A1" s="2" t="str">
        <f>HYPERLINK("#'Auswahl Auswertungsmodul'!A1", "Zurück zum Start")</f>
        <v>Zurück zum Start</v>
      </c>
    </row>
    <row r="2" spans="1:5" x14ac:dyDescent="0.3">
      <c r="A2" s="2" t="str">
        <f>HYPERLINK("#'Auswahl CAP'!A1", "Zurück")</f>
        <v>Zurück</v>
      </c>
    </row>
    <row r="3" spans="1:5" x14ac:dyDescent="0.3">
      <c r="B3" s="7" t="s">
        <v>957</v>
      </c>
    </row>
    <row r="4" spans="1:5" x14ac:dyDescent="0.3">
      <c r="B4" s="25" t="s">
        <v>35</v>
      </c>
      <c r="C4" s="25" t="s">
        <v>394</v>
      </c>
      <c r="D4" s="21" t="s">
        <v>37</v>
      </c>
      <c r="E4" s="25" t="s">
        <v>37</v>
      </c>
    </row>
    <row r="5" spans="1:5" x14ac:dyDescent="0.3">
      <c r="B5" s="22"/>
      <c r="C5" s="22"/>
      <c r="D5" s="8" t="s">
        <v>38</v>
      </c>
      <c r="E5" s="8" t="s">
        <v>39</v>
      </c>
    </row>
    <row r="6" spans="1:5" ht="25.2" x14ac:dyDescent="0.3">
      <c r="B6" s="6" t="s">
        <v>934</v>
      </c>
      <c r="C6" s="6" t="s">
        <v>935</v>
      </c>
      <c r="D6" s="9" t="s">
        <v>877</v>
      </c>
      <c r="E6" s="9" t="s">
        <v>878</v>
      </c>
    </row>
    <row r="7" spans="1:5" ht="25.2" x14ac:dyDescent="0.3">
      <c r="B7" s="12" t="s">
        <v>936</v>
      </c>
      <c r="C7" s="12" t="s">
        <v>937</v>
      </c>
      <c r="D7" s="13" t="s">
        <v>938</v>
      </c>
      <c r="E7" s="13" t="s">
        <v>939</v>
      </c>
    </row>
    <row r="8" spans="1:5" ht="25.2" x14ac:dyDescent="0.3">
      <c r="B8" s="6" t="s">
        <v>940</v>
      </c>
      <c r="C8" s="6" t="s">
        <v>941</v>
      </c>
      <c r="D8" s="9" t="s">
        <v>942</v>
      </c>
      <c r="E8" s="9" t="s">
        <v>943</v>
      </c>
    </row>
    <row r="9" spans="1:5" ht="25.2" x14ac:dyDescent="0.3">
      <c r="B9" s="12" t="s">
        <v>944</v>
      </c>
      <c r="C9" s="12" t="s">
        <v>945</v>
      </c>
      <c r="D9" s="13" t="s">
        <v>946</v>
      </c>
      <c r="E9" s="13" t="s">
        <v>947</v>
      </c>
    </row>
    <row r="10" spans="1:5" ht="25.2" x14ac:dyDescent="0.3">
      <c r="B10" s="6" t="s">
        <v>948</v>
      </c>
      <c r="C10" s="6" t="s">
        <v>419</v>
      </c>
      <c r="D10" s="9" t="s">
        <v>949</v>
      </c>
      <c r="E10" s="9" t="s">
        <v>950</v>
      </c>
    </row>
    <row r="11" spans="1:5" ht="25.2" x14ac:dyDescent="0.3">
      <c r="B11" s="12" t="s">
        <v>951</v>
      </c>
      <c r="C11" s="12" t="s">
        <v>952</v>
      </c>
      <c r="D11" s="13" t="s">
        <v>953</v>
      </c>
      <c r="E11" s="13" t="s">
        <v>954</v>
      </c>
    </row>
    <row r="12" spans="1:5" ht="25.2" x14ac:dyDescent="0.3">
      <c r="B12" s="10" t="s">
        <v>52</v>
      </c>
      <c r="C12" s="10"/>
      <c r="D12" s="11" t="s">
        <v>955</v>
      </c>
      <c r="E12" s="11" t="s">
        <v>956</v>
      </c>
    </row>
  </sheetData>
  <mergeCells count="3">
    <mergeCell ref="B4:B5"/>
    <mergeCell ref="C4:C5"/>
    <mergeCell ref="D4:E4"/>
  </mergeCells>
  <pageMargins left="0.7" right="0.7" top="0.75" bottom="0.75" header="0.3" footer="0.3"/>
  <pageSetup paperSize="9" orientation="portrait" horizontalDpi="300" verticalDpi="300"/>
</worksheet>
</file>

<file path=xl/worksheets/sheet7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2-000000000000}">
  <dimension ref="A1:E14"/>
  <sheetViews>
    <sheetView workbookViewId="0"/>
  </sheetViews>
  <sheetFormatPr baseColWidth="10" defaultRowHeight="14.4" x14ac:dyDescent="0.3"/>
  <cols>
    <col min="2" max="2" width="9.6640625" customWidth="1"/>
    <col min="3" max="3" width="72.777343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CAP'!A1", "Zurück")</f>
        <v>Zurück</v>
      </c>
    </row>
    <row r="3" spans="1:5" x14ac:dyDescent="0.3">
      <c r="B3" s="7" t="s">
        <v>393</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382</v>
      </c>
      <c r="C7" s="6" t="s">
        <v>383</v>
      </c>
      <c r="D7" s="9" t="s">
        <v>88</v>
      </c>
      <c r="E7" s="9" t="s">
        <v>89</v>
      </c>
    </row>
    <row r="8" spans="1:5" ht="25.2" x14ac:dyDescent="0.3">
      <c r="B8" s="6" t="s">
        <v>384</v>
      </c>
      <c r="C8" s="6" t="s">
        <v>385</v>
      </c>
      <c r="D8" s="9" t="s">
        <v>165</v>
      </c>
      <c r="E8" s="9" t="s">
        <v>166</v>
      </c>
    </row>
    <row r="9" spans="1:5" ht="25.2" x14ac:dyDescent="0.3">
      <c r="B9" s="6" t="s">
        <v>386</v>
      </c>
      <c r="C9" s="6" t="s">
        <v>387</v>
      </c>
      <c r="D9" s="9" t="s">
        <v>67</v>
      </c>
      <c r="E9" s="9" t="s">
        <v>68</v>
      </c>
    </row>
    <row r="10" spans="1:5" x14ac:dyDescent="0.3">
      <c r="B10" s="23" t="s">
        <v>40</v>
      </c>
      <c r="C10" s="23"/>
      <c r="D10" s="29"/>
      <c r="E10" s="29"/>
    </row>
    <row r="11" spans="1:5" ht="25.2" x14ac:dyDescent="0.3">
      <c r="B11" s="6" t="s">
        <v>388</v>
      </c>
      <c r="C11" s="6" t="s">
        <v>42</v>
      </c>
      <c r="D11" s="9" t="s">
        <v>148</v>
      </c>
      <c r="E11" s="9" t="s">
        <v>149</v>
      </c>
    </row>
    <row r="12" spans="1:5" ht="25.2" x14ac:dyDescent="0.3">
      <c r="B12" s="6" t="s">
        <v>389</v>
      </c>
      <c r="C12" s="6" t="s">
        <v>46</v>
      </c>
      <c r="D12" s="9" t="s">
        <v>53</v>
      </c>
      <c r="E12" s="9" t="s">
        <v>54</v>
      </c>
    </row>
    <row r="13" spans="1:5" ht="25.2" x14ac:dyDescent="0.3">
      <c r="B13" s="6" t="s">
        <v>390</v>
      </c>
      <c r="C13" s="6" t="s">
        <v>50</v>
      </c>
      <c r="D13" s="9" t="s">
        <v>67</v>
      </c>
      <c r="E13" s="9" t="s">
        <v>68</v>
      </c>
    </row>
    <row r="14" spans="1:5" ht="25.2" x14ac:dyDescent="0.3">
      <c r="B14" s="10" t="s">
        <v>52</v>
      </c>
      <c r="C14" s="10"/>
      <c r="D14" s="11" t="s">
        <v>391</v>
      </c>
      <c r="E14" s="11" t="s">
        <v>392</v>
      </c>
    </row>
  </sheetData>
  <mergeCells count="5">
    <mergeCell ref="B4:B5"/>
    <mergeCell ref="C4:C5"/>
    <mergeCell ref="D4:E4"/>
    <mergeCell ref="B6:E6"/>
    <mergeCell ref="B10:E10"/>
  </mergeCells>
  <pageMargins left="0.7" right="0.7" top="0.75" bottom="0.75" header="0.3" footer="0.3"/>
  <pageSetup paperSize="9" orientation="portrait" horizontalDpi="300" verticalDpi="300"/>
</worksheet>
</file>

<file path=xl/worksheets/sheet7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2-000000000000}">
  <dimension ref="A1:G12"/>
  <sheetViews>
    <sheetView workbookViewId="0"/>
  </sheetViews>
  <sheetFormatPr baseColWidth="10" defaultRowHeight="14.4" x14ac:dyDescent="0.3"/>
  <cols>
    <col min="2" max="2" width="9.6640625" customWidth="1"/>
    <col min="3" max="3" width="76.6640625" customWidth="1"/>
    <col min="4" max="4" width="39.6640625" customWidth="1"/>
    <col min="5" max="5" width="22.6640625" customWidth="1"/>
    <col min="6" max="7" width="20.44140625" customWidth="1"/>
  </cols>
  <sheetData>
    <row r="1" spans="1:7" x14ac:dyDescent="0.3">
      <c r="A1" s="2" t="str">
        <f>HYPERLINK("#'Auswahl Auswertungsmodul'!A1", "Zurück zum Start")</f>
        <v>Zurück zum Start</v>
      </c>
    </row>
    <row r="2" spans="1:7" x14ac:dyDescent="0.3">
      <c r="A2" s="2" t="str">
        <f>HYPERLINK("#'Auswahl CAP'!A1", "Zurück")</f>
        <v>Zurück</v>
      </c>
    </row>
    <row r="3" spans="1:7" x14ac:dyDescent="0.3">
      <c r="B3" s="7" t="s">
        <v>1432</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934</v>
      </c>
      <c r="C6" s="6" t="s">
        <v>935</v>
      </c>
      <c r="D6" s="9" t="s">
        <v>1417</v>
      </c>
      <c r="E6" s="9" t="s">
        <v>1417</v>
      </c>
      <c r="F6" s="9" t="s">
        <v>878</v>
      </c>
      <c r="G6" s="9" t="s">
        <v>878</v>
      </c>
    </row>
    <row r="7" spans="1:7" ht="25.2" x14ac:dyDescent="0.3">
      <c r="B7" s="12" t="s">
        <v>936</v>
      </c>
      <c r="C7" s="12" t="s">
        <v>937</v>
      </c>
      <c r="D7" s="13" t="s">
        <v>1418</v>
      </c>
      <c r="E7" s="13" t="s">
        <v>1419</v>
      </c>
      <c r="F7" s="13" t="s">
        <v>1420</v>
      </c>
      <c r="G7" s="13" t="s">
        <v>939</v>
      </c>
    </row>
    <row r="8" spans="1:7" ht="25.2" x14ac:dyDescent="0.3">
      <c r="B8" s="6" t="s">
        <v>940</v>
      </c>
      <c r="C8" s="6" t="s">
        <v>941</v>
      </c>
      <c r="D8" s="9" t="s">
        <v>1421</v>
      </c>
      <c r="E8" s="9" t="s">
        <v>1422</v>
      </c>
      <c r="F8" s="9" t="s">
        <v>1423</v>
      </c>
      <c r="G8" s="9" t="s">
        <v>943</v>
      </c>
    </row>
    <row r="9" spans="1:7" ht="25.2" x14ac:dyDescent="0.3">
      <c r="B9" s="12" t="s">
        <v>944</v>
      </c>
      <c r="C9" s="12" t="s">
        <v>945</v>
      </c>
      <c r="D9" s="13" t="s">
        <v>1424</v>
      </c>
      <c r="E9" s="13" t="s">
        <v>1425</v>
      </c>
      <c r="F9" s="13" t="s">
        <v>1426</v>
      </c>
      <c r="G9" s="13" t="s">
        <v>947</v>
      </c>
    </row>
    <row r="10" spans="1:7" ht="25.2" x14ac:dyDescent="0.3">
      <c r="B10" s="6" t="s">
        <v>948</v>
      </c>
      <c r="C10" s="6" t="s">
        <v>419</v>
      </c>
      <c r="D10" s="9" t="s">
        <v>1427</v>
      </c>
      <c r="E10" s="9" t="s">
        <v>1428</v>
      </c>
      <c r="F10" s="9" t="s">
        <v>950</v>
      </c>
      <c r="G10" s="9" t="s">
        <v>950</v>
      </c>
    </row>
    <row r="11" spans="1:7" ht="25.2" x14ac:dyDescent="0.3">
      <c r="B11" s="12" t="s">
        <v>951</v>
      </c>
      <c r="C11" s="12" t="s">
        <v>952</v>
      </c>
      <c r="D11" s="13" t="s">
        <v>1429</v>
      </c>
      <c r="E11" s="13" t="s">
        <v>1430</v>
      </c>
      <c r="F11" s="13" t="s">
        <v>1431</v>
      </c>
      <c r="G11" s="13" t="s">
        <v>954</v>
      </c>
    </row>
    <row r="12" spans="1:7" x14ac:dyDescent="0.3">
      <c r="B12"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7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2-000000000000}">
  <dimension ref="A1:G14"/>
  <sheetViews>
    <sheetView workbookViewId="0"/>
  </sheetViews>
  <sheetFormatPr baseColWidth="10" defaultRowHeight="14.4" x14ac:dyDescent="0.3"/>
  <cols>
    <col min="2" max="2" width="9.6640625" customWidth="1"/>
    <col min="3" max="3" width="72.77734375" customWidth="1"/>
    <col min="4" max="4" width="39.6640625" customWidth="1"/>
    <col min="5" max="5" width="20.6640625" customWidth="1"/>
    <col min="6" max="7" width="20.44140625" customWidth="1"/>
  </cols>
  <sheetData>
    <row r="1" spans="1:7" x14ac:dyDescent="0.3">
      <c r="A1" s="2" t="str">
        <f>HYPERLINK("#'Auswahl Auswertungsmodul'!A1", "Zurück zum Start")</f>
        <v>Zurück zum Start</v>
      </c>
    </row>
    <row r="2" spans="1:7" x14ac:dyDescent="0.3">
      <c r="A2" s="2" t="str">
        <f>HYPERLINK("#'Auswahl CAP'!A1", "Zurück")</f>
        <v>Zurück</v>
      </c>
    </row>
    <row r="3" spans="1:7" x14ac:dyDescent="0.3">
      <c r="B3" s="7" t="s">
        <v>1100</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382</v>
      </c>
      <c r="C7" s="6" t="s">
        <v>383</v>
      </c>
      <c r="D7" s="9" t="s">
        <v>1092</v>
      </c>
      <c r="E7" s="9" t="s">
        <v>1093</v>
      </c>
      <c r="F7" s="9" t="s">
        <v>89</v>
      </c>
      <c r="G7" s="9" t="s">
        <v>89</v>
      </c>
    </row>
    <row r="8" spans="1:7" ht="25.2" x14ac:dyDescent="0.3">
      <c r="B8" s="6" t="s">
        <v>384</v>
      </c>
      <c r="C8" s="6" t="s">
        <v>385</v>
      </c>
      <c r="D8" s="9" t="s">
        <v>1094</v>
      </c>
      <c r="E8" s="9" t="s">
        <v>1095</v>
      </c>
      <c r="F8" s="9" t="s">
        <v>166</v>
      </c>
      <c r="G8" s="9" t="s">
        <v>166</v>
      </c>
    </row>
    <row r="9" spans="1:7" ht="25.2" x14ac:dyDescent="0.3">
      <c r="B9" s="6" t="s">
        <v>386</v>
      </c>
      <c r="C9" s="6" t="s">
        <v>387</v>
      </c>
      <c r="D9" s="9" t="s">
        <v>1020</v>
      </c>
      <c r="E9" s="9" t="s">
        <v>1021</v>
      </c>
      <c r="F9" s="9" t="s">
        <v>68</v>
      </c>
      <c r="G9" s="9" t="s">
        <v>68</v>
      </c>
    </row>
    <row r="10" spans="1:7" x14ac:dyDescent="0.3">
      <c r="B10" s="23" t="s">
        <v>40</v>
      </c>
      <c r="C10" s="23"/>
      <c r="D10" s="29"/>
      <c r="E10" s="29"/>
      <c r="F10" s="29"/>
      <c r="G10" s="29"/>
    </row>
    <row r="11" spans="1:7" ht="25.2" x14ac:dyDescent="0.3">
      <c r="B11" s="6" t="s">
        <v>388</v>
      </c>
      <c r="C11" s="6" t="s">
        <v>42</v>
      </c>
      <c r="D11" s="9" t="s">
        <v>1096</v>
      </c>
      <c r="E11" s="9" t="s">
        <v>1097</v>
      </c>
      <c r="F11" s="9" t="s">
        <v>149</v>
      </c>
      <c r="G11" s="9" t="s">
        <v>149</v>
      </c>
    </row>
    <row r="12" spans="1:7" ht="25.2" x14ac:dyDescent="0.3">
      <c r="B12" s="6" t="s">
        <v>389</v>
      </c>
      <c r="C12" s="6" t="s">
        <v>46</v>
      </c>
      <c r="D12" s="9" t="s">
        <v>1098</v>
      </c>
      <c r="E12" s="9" t="s">
        <v>1099</v>
      </c>
      <c r="F12" s="9" t="s">
        <v>54</v>
      </c>
      <c r="G12" s="9" t="s">
        <v>54</v>
      </c>
    </row>
    <row r="13" spans="1:7" ht="25.2" x14ac:dyDescent="0.3">
      <c r="B13" s="6" t="s">
        <v>390</v>
      </c>
      <c r="C13" s="6" t="s">
        <v>50</v>
      </c>
      <c r="D13" s="9" t="s">
        <v>1070</v>
      </c>
      <c r="E13" s="9" t="s">
        <v>1071</v>
      </c>
      <c r="F13" s="9" t="s">
        <v>68</v>
      </c>
      <c r="G13" s="9" t="s">
        <v>68</v>
      </c>
    </row>
    <row r="14" spans="1:7" x14ac:dyDescent="0.3">
      <c r="B14" s="17" t="s">
        <v>968</v>
      </c>
    </row>
  </sheetData>
  <mergeCells count="6">
    <mergeCell ref="B10:G10"/>
    <mergeCell ref="B4:B5"/>
    <mergeCell ref="C4:C5"/>
    <mergeCell ref="D4:D5"/>
    <mergeCell ref="E4:G4"/>
    <mergeCell ref="B6:G6"/>
  </mergeCells>
  <pageMargins left="0.7" right="0.7" top="0.75" bottom="0.75" header="0.3" footer="0.3"/>
  <pageSetup paperSize="9" orientation="portrait" horizontalDpi="300" verticalDpi="300"/>
</worksheet>
</file>

<file path=xl/worksheets/sheet7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2-000000000000}">
  <dimension ref="A1:D10"/>
  <sheetViews>
    <sheetView workbookViewId="0"/>
  </sheetViews>
  <sheetFormatPr baseColWidth="10" defaultRowHeight="14.4" x14ac:dyDescent="0.3"/>
  <cols>
    <col min="2" max="2" width="9.6640625" customWidth="1"/>
    <col min="3" max="3" width="76.6640625" customWidth="1"/>
    <col min="4" max="4" width="250.6640625" customWidth="1"/>
  </cols>
  <sheetData>
    <row r="1" spans="1:4" x14ac:dyDescent="0.3">
      <c r="A1" s="2" t="str">
        <f>HYPERLINK("#'Auswahl Auswertungsmodul'!A1", "Zurück zum Start")</f>
        <v>Zurück zum Start</v>
      </c>
    </row>
    <row r="2" spans="1:4" x14ac:dyDescent="0.3">
      <c r="A2" s="2" t="str">
        <f>HYPERLINK("#'Auswahl CAP'!A1", "Zurück")</f>
        <v>Zurück</v>
      </c>
    </row>
    <row r="3" spans="1:4" x14ac:dyDescent="0.3">
      <c r="B3" s="7" t="s">
        <v>1573</v>
      </c>
    </row>
    <row r="4" spans="1:4" x14ac:dyDescent="0.3">
      <c r="B4" s="3" t="s">
        <v>35</v>
      </c>
      <c r="C4" s="4" t="s">
        <v>394</v>
      </c>
      <c r="D4" s="4" t="s">
        <v>1101</v>
      </c>
    </row>
    <row r="5" spans="1:4" ht="315" x14ac:dyDescent="0.3">
      <c r="B5" s="5" t="s">
        <v>934</v>
      </c>
      <c r="C5" s="6" t="s">
        <v>935</v>
      </c>
      <c r="D5" s="6" t="s">
        <v>1567</v>
      </c>
    </row>
    <row r="6" spans="1:4" ht="390.6" x14ac:dyDescent="0.3">
      <c r="B6" s="18" t="s">
        <v>936</v>
      </c>
      <c r="C6" s="12" t="s">
        <v>937</v>
      </c>
      <c r="D6" s="12" t="s">
        <v>1568</v>
      </c>
    </row>
    <row r="7" spans="1:4" ht="409.6" x14ac:dyDescent="0.3">
      <c r="B7" s="5" t="s">
        <v>940</v>
      </c>
      <c r="C7" s="6" t="s">
        <v>941</v>
      </c>
      <c r="D7" s="6" t="s">
        <v>1569</v>
      </c>
    </row>
    <row r="8" spans="1:4" ht="390.6" x14ac:dyDescent="0.3">
      <c r="B8" s="18" t="s">
        <v>944</v>
      </c>
      <c r="C8" s="12" t="s">
        <v>945</v>
      </c>
      <c r="D8" s="12" t="s">
        <v>1570</v>
      </c>
    </row>
    <row r="9" spans="1:4" ht="138.6" x14ac:dyDescent="0.3">
      <c r="B9" s="5" t="s">
        <v>948</v>
      </c>
      <c r="C9" s="6" t="s">
        <v>419</v>
      </c>
      <c r="D9" s="6" t="s">
        <v>1571</v>
      </c>
    </row>
    <row r="10" spans="1:4" ht="390.6" x14ac:dyDescent="0.3">
      <c r="B10" s="18" t="s">
        <v>951</v>
      </c>
      <c r="C10" s="12" t="s">
        <v>952</v>
      </c>
      <c r="D10" s="12" t="s">
        <v>1572</v>
      </c>
    </row>
  </sheetData>
  <pageMargins left="0.7" right="0.7" top="0.75" bottom="0.75" header="0.3" footer="0.3"/>
  <pageSetup paperSize="9" orientation="portrait" horizontalDpi="300" verticalDpi="300"/>
</worksheet>
</file>

<file path=xl/worksheets/sheet7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2-000000000000}">
  <dimension ref="A1:D12"/>
  <sheetViews>
    <sheetView workbookViewId="0"/>
  </sheetViews>
  <sheetFormatPr baseColWidth="10" defaultRowHeight="14.4" x14ac:dyDescent="0.3"/>
  <cols>
    <col min="2" max="2" width="9.6640625" customWidth="1"/>
    <col min="3" max="3" width="72.77734375" customWidth="1"/>
    <col min="4" max="4" width="250.6640625" customWidth="1"/>
  </cols>
  <sheetData>
    <row r="1" spans="1:4" x14ac:dyDescent="0.3">
      <c r="A1" s="2" t="str">
        <f>HYPERLINK("#'Auswahl Auswertungsmodul'!A1", "Zurück zum Start")</f>
        <v>Zurück zum Start</v>
      </c>
    </row>
    <row r="2" spans="1:4" x14ac:dyDescent="0.3">
      <c r="A2" s="2" t="str">
        <f>HYPERLINK("#'Auswahl CAP'!A1", "Zurück")</f>
        <v>Zurück</v>
      </c>
    </row>
    <row r="3" spans="1:4" x14ac:dyDescent="0.3">
      <c r="B3" s="7" t="s">
        <v>1177</v>
      </c>
    </row>
    <row r="4" spans="1:4" x14ac:dyDescent="0.3">
      <c r="B4" s="3" t="s">
        <v>35</v>
      </c>
      <c r="C4" s="4" t="s">
        <v>36</v>
      </c>
      <c r="D4" s="4" t="s">
        <v>1101</v>
      </c>
    </row>
    <row r="5" spans="1:4" x14ac:dyDescent="0.3">
      <c r="B5" s="23" t="s">
        <v>56</v>
      </c>
      <c r="C5" s="23"/>
      <c r="D5" s="23"/>
    </row>
    <row r="6" spans="1:4" x14ac:dyDescent="0.3">
      <c r="B6" s="5" t="s">
        <v>382</v>
      </c>
      <c r="C6" s="6" t="s">
        <v>383</v>
      </c>
      <c r="D6" s="6" t="s">
        <v>1171</v>
      </c>
    </row>
    <row r="7" spans="1:4" ht="63" x14ac:dyDescent="0.3">
      <c r="B7" s="5" t="s">
        <v>384</v>
      </c>
      <c r="C7" s="6" t="s">
        <v>385</v>
      </c>
      <c r="D7" s="6" t="s">
        <v>1172</v>
      </c>
    </row>
    <row r="8" spans="1:4" ht="37.799999999999997" x14ac:dyDescent="0.3">
      <c r="B8" s="5" t="s">
        <v>386</v>
      </c>
      <c r="C8" s="6" t="s">
        <v>387</v>
      </c>
      <c r="D8" s="6" t="s">
        <v>1173</v>
      </c>
    </row>
    <row r="9" spans="1:4" x14ac:dyDescent="0.3">
      <c r="B9" s="23" t="s">
        <v>40</v>
      </c>
      <c r="C9" s="23"/>
      <c r="D9" s="23"/>
    </row>
    <row r="10" spans="1:4" x14ac:dyDescent="0.3">
      <c r="B10" s="5" t="s">
        <v>388</v>
      </c>
      <c r="C10" s="6" t="s">
        <v>42</v>
      </c>
      <c r="D10" s="6" t="s">
        <v>1174</v>
      </c>
    </row>
    <row r="11" spans="1:4" x14ac:dyDescent="0.3">
      <c r="B11" s="5" t="s">
        <v>389</v>
      </c>
      <c r="C11" s="6" t="s">
        <v>46</v>
      </c>
      <c r="D11" s="6" t="s">
        <v>1175</v>
      </c>
    </row>
    <row r="12" spans="1:4" x14ac:dyDescent="0.3">
      <c r="B12" s="5" t="s">
        <v>390</v>
      </c>
      <c r="C12" s="6" t="s">
        <v>50</v>
      </c>
      <c r="D12" s="6" t="s">
        <v>1176</v>
      </c>
    </row>
  </sheetData>
  <mergeCells count="2">
    <mergeCell ref="B5:D5"/>
    <mergeCell ref="B9:D9"/>
  </mergeCells>
  <pageMargins left="0.7" right="0.7" top="0.75" bottom="0.75" header="0.3" footer="0.3"/>
  <pageSetup paperSize="9" orientation="portrait" horizontalDpi="300" verticalDpi="300"/>
</worksheet>
</file>

<file path=xl/worksheets/sheet7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2-000000000000}">
  <dimension ref="A1:G13"/>
  <sheetViews>
    <sheetView workbookViewId="0"/>
  </sheetViews>
  <sheetFormatPr baseColWidth="10" defaultRowHeight="14.4" x14ac:dyDescent="0.3"/>
  <cols>
    <col min="2" max="2" width="9.6640625" customWidth="1"/>
    <col min="3" max="3" width="72.7773437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CAP'!A1", "Zurück")</f>
        <v>Zurück</v>
      </c>
    </row>
    <row r="3" spans="1:7" x14ac:dyDescent="0.3">
      <c r="B3" s="7" t="s">
        <v>1764</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382</v>
      </c>
      <c r="C7" s="6" t="s">
        <v>383</v>
      </c>
      <c r="D7" s="9" t="s">
        <v>1589</v>
      </c>
      <c r="E7" s="9" t="s">
        <v>1590</v>
      </c>
      <c r="F7" s="9" t="s">
        <v>1092</v>
      </c>
      <c r="G7" s="9" t="s">
        <v>89</v>
      </c>
    </row>
    <row r="8" spans="1:7" ht="25.2" x14ac:dyDescent="0.3">
      <c r="B8" s="6" t="s">
        <v>384</v>
      </c>
      <c r="C8" s="6" t="s">
        <v>385</v>
      </c>
      <c r="D8" s="9" t="s">
        <v>1760</v>
      </c>
      <c r="E8" s="9" t="s">
        <v>1761</v>
      </c>
      <c r="F8" s="9" t="s">
        <v>1762</v>
      </c>
      <c r="G8" s="9" t="s">
        <v>166</v>
      </c>
    </row>
    <row r="9" spans="1:7" ht="25.2" x14ac:dyDescent="0.3">
      <c r="B9" s="6" t="s">
        <v>386</v>
      </c>
      <c r="C9" s="6" t="s">
        <v>387</v>
      </c>
      <c r="D9" s="9" t="s">
        <v>1582</v>
      </c>
      <c r="E9" s="9" t="s">
        <v>1070</v>
      </c>
      <c r="F9" s="9" t="s">
        <v>68</v>
      </c>
      <c r="G9" s="9" t="s">
        <v>68</v>
      </c>
    </row>
    <row r="10" spans="1:7" x14ac:dyDescent="0.3">
      <c r="B10" s="23" t="s">
        <v>40</v>
      </c>
      <c r="C10" s="23"/>
      <c r="D10" s="29"/>
      <c r="E10" s="29"/>
      <c r="F10" s="29"/>
      <c r="G10" s="29"/>
    </row>
    <row r="11" spans="1:7" ht="25.2" x14ac:dyDescent="0.3">
      <c r="B11" s="6" t="s">
        <v>388</v>
      </c>
      <c r="C11" s="6" t="s">
        <v>42</v>
      </c>
      <c r="D11" s="9" t="s">
        <v>1611</v>
      </c>
      <c r="E11" s="9" t="s">
        <v>1415</v>
      </c>
      <c r="F11" s="9" t="s">
        <v>1096</v>
      </c>
      <c r="G11" s="9" t="s">
        <v>149</v>
      </c>
    </row>
    <row r="12" spans="1:7" ht="25.2" x14ac:dyDescent="0.3">
      <c r="B12" s="6" t="s">
        <v>389</v>
      </c>
      <c r="C12" s="6" t="s">
        <v>46</v>
      </c>
      <c r="D12" s="9" t="s">
        <v>1617</v>
      </c>
      <c r="E12" s="9" t="s">
        <v>1763</v>
      </c>
      <c r="F12" s="9" t="s">
        <v>54</v>
      </c>
      <c r="G12" s="9" t="s">
        <v>54</v>
      </c>
    </row>
    <row r="13" spans="1:7" ht="25.2" x14ac:dyDescent="0.3">
      <c r="B13" s="6" t="s">
        <v>390</v>
      </c>
      <c r="C13" s="6" t="s">
        <v>50</v>
      </c>
      <c r="D13" s="9" t="s">
        <v>1582</v>
      </c>
      <c r="E13" s="9" t="s">
        <v>1070</v>
      </c>
      <c r="F13" s="9" t="s">
        <v>68</v>
      </c>
      <c r="G13" s="9" t="s">
        <v>68</v>
      </c>
    </row>
  </sheetData>
  <mergeCells count="6">
    <mergeCell ref="B10:G10"/>
    <mergeCell ref="B4:B5"/>
    <mergeCell ref="C4:C5"/>
    <mergeCell ref="D4:D5"/>
    <mergeCell ref="E4:G4"/>
    <mergeCell ref="B6:G6"/>
  </mergeCells>
  <pageMargins left="0.7" right="0.7" top="0.75" bottom="0.75" header="0.3" footer="0.3"/>
  <pageSetup paperSize="9" orientation="portrait" horizontalDpi="300" verticalDpi="30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F7"/>
  <sheetViews>
    <sheetView workbookViewId="0"/>
  </sheetViews>
  <sheetFormatPr baseColWidth="10" defaultRowHeight="14.4" x14ac:dyDescent="0.3"/>
  <cols>
    <col min="2" max="2" width="9.6640625" customWidth="1"/>
    <col min="3" max="3" width="52.109375" customWidth="1"/>
    <col min="4" max="4" width="34.6640625" customWidth="1"/>
    <col min="5" max="5" width="102.6640625" customWidth="1"/>
    <col min="6" max="6" width="21.6640625" customWidth="1"/>
  </cols>
  <sheetData>
    <row r="1" spans="1:6" x14ac:dyDescent="0.3">
      <c r="A1" s="2" t="str">
        <f>HYPERLINK("#'Auswahl Auswertungsmodul'!A1", "Zurück zum Start")</f>
        <v>Zurück zum Start</v>
      </c>
    </row>
    <row r="2" spans="1:6" x14ac:dyDescent="0.3">
      <c r="A2" s="2" t="str">
        <f>HYPERLINK("#'Auswahl WI-HI-S'!A1", "Zurück")</f>
        <v>Zurück</v>
      </c>
    </row>
    <row r="3" spans="1:6" x14ac:dyDescent="0.3">
      <c r="B3" s="7" t="s">
        <v>681</v>
      </c>
    </row>
    <row r="4" spans="1:6" x14ac:dyDescent="0.3">
      <c r="B4" s="25" t="s">
        <v>35</v>
      </c>
      <c r="C4" s="25" t="s">
        <v>394</v>
      </c>
      <c r="D4" s="21" t="s">
        <v>37</v>
      </c>
      <c r="E4" s="25" t="s">
        <v>37</v>
      </c>
      <c r="F4" s="25" t="s">
        <v>37</v>
      </c>
    </row>
    <row r="5" spans="1:6" x14ac:dyDescent="0.3">
      <c r="B5" s="22"/>
      <c r="C5" s="22"/>
      <c r="D5" s="8" t="s">
        <v>38</v>
      </c>
      <c r="E5" s="8" t="s">
        <v>669</v>
      </c>
      <c r="F5" s="8" t="s">
        <v>39</v>
      </c>
    </row>
    <row r="6" spans="1:6" ht="25.2" x14ac:dyDescent="0.3">
      <c r="B6" s="6" t="s">
        <v>676</v>
      </c>
      <c r="C6" s="6" t="s">
        <v>677</v>
      </c>
      <c r="D6" s="9" t="s">
        <v>678</v>
      </c>
      <c r="E6" s="9" t="s">
        <v>679</v>
      </c>
      <c r="F6" s="9" t="s">
        <v>680</v>
      </c>
    </row>
    <row r="7" spans="1:6" ht="25.2" x14ac:dyDescent="0.3">
      <c r="B7" s="14" t="s">
        <v>52</v>
      </c>
      <c r="C7" s="14"/>
      <c r="D7" s="15" t="s">
        <v>678</v>
      </c>
      <c r="E7" s="15" t="s">
        <v>679</v>
      </c>
      <c r="F7" s="15" t="s">
        <v>680</v>
      </c>
    </row>
  </sheetData>
  <mergeCells count="3">
    <mergeCell ref="B4:B5"/>
    <mergeCell ref="C4:C5"/>
    <mergeCell ref="D4:F4"/>
  </mergeCells>
  <pageMargins left="0.7" right="0.7" top="0.75" bottom="0.75" header="0.3" footer="0.3"/>
  <pageSetup paperSize="9" orientation="portrait" horizontalDpi="300" verticalDpi="300"/>
</worksheet>
</file>

<file path=xl/worksheets/sheet7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2-000000000000}">
  <dimension ref="A1:E8"/>
  <sheetViews>
    <sheetView workbookViewId="0"/>
  </sheetViews>
  <sheetFormatPr baseColWidth="10" defaultRowHeight="14.4" x14ac:dyDescent="0.3"/>
  <cols>
    <col min="2" max="2" width="9.6640625" customWidth="1"/>
    <col min="3" max="3" width="41" customWidth="1"/>
    <col min="4" max="4" width="9.6640625" customWidth="1"/>
    <col min="5" max="5" width="190.21875" customWidth="1"/>
  </cols>
  <sheetData>
    <row r="1" spans="1:5" x14ac:dyDescent="0.3">
      <c r="A1" s="2" t="str">
        <f>HYPERLINK("#'Auswahl Auswertungsmodul'!A1", "Zurück zum Start")</f>
        <v>Zurück zum Start</v>
      </c>
    </row>
    <row r="2" spans="1:5" x14ac:dyDescent="0.3">
      <c r="A2" s="2" t="str">
        <f>HYPERLINK("#'Auswahl CAP'!A1", "Zurück")</f>
        <v>Zurück</v>
      </c>
    </row>
    <row r="3" spans="1:5" x14ac:dyDescent="0.3">
      <c r="B3" s="7" t="s">
        <v>1847</v>
      </c>
    </row>
    <row r="4" spans="1:5" x14ac:dyDescent="0.3">
      <c r="B4" s="3" t="s">
        <v>35</v>
      </c>
      <c r="C4" s="4" t="s">
        <v>36</v>
      </c>
      <c r="D4" s="3" t="s">
        <v>1765</v>
      </c>
      <c r="E4" s="4" t="s">
        <v>1101</v>
      </c>
    </row>
    <row r="5" spans="1:5" x14ac:dyDescent="0.3">
      <c r="B5" s="23" t="s">
        <v>56</v>
      </c>
      <c r="C5" s="23"/>
      <c r="D5" s="30"/>
      <c r="E5" s="23"/>
    </row>
    <row r="6" spans="1:5" x14ac:dyDescent="0.3">
      <c r="B6" s="5" t="s">
        <v>382</v>
      </c>
      <c r="C6" s="6" t="s">
        <v>383</v>
      </c>
      <c r="D6" s="5" t="s">
        <v>9</v>
      </c>
      <c r="E6" s="6" t="s">
        <v>1805</v>
      </c>
    </row>
    <row r="7" spans="1:5" x14ac:dyDescent="0.3">
      <c r="B7" s="23" t="s">
        <v>40</v>
      </c>
      <c r="C7" s="23"/>
      <c r="D7" s="30"/>
      <c r="E7" s="23"/>
    </row>
    <row r="8" spans="1:5" x14ac:dyDescent="0.3">
      <c r="B8" s="5" t="s">
        <v>388</v>
      </c>
      <c r="C8" s="6" t="s">
        <v>42</v>
      </c>
      <c r="D8" s="5" t="s">
        <v>9</v>
      </c>
      <c r="E8" s="6" t="s">
        <v>1805</v>
      </c>
    </row>
  </sheetData>
  <mergeCells count="2">
    <mergeCell ref="B5:E5"/>
    <mergeCell ref="B7:E7"/>
  </mergeCells>
  <pageMargins left="0.7" right="0.7" top="0.75" bottom="0.75" header="0.3" footer="0.3"/>
  <pageSetup paperSize="9" orientation="portrait" horizontalDpi="300" verticalDpi="300"/>
</worksheet>
</file>

<file path=xl/worksheets/sheet7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2-000000000000}">
  <dimension ref="A1:G11"/>
  <sheetViews>
    <sheetView workbookViewId="0"/>
  </sheetViews>
  <sheetFormatPr baseColWidth="10" defaultRowHeight="14.4" x14ac:dyDescent="0.3"/>
  <cols>
    <col min="2" max="2" width="9.6640625" customWidth="1"/>
    <col min="3" max="3" width="76.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CAP'!A1", "Zurück")</f>
        <v>Zurück</v>
      </c>
    </row>
    <row r="3" spans="1:7" x14ac:dyDescent="0.3">
      <c r="B3" s="7" t="s">
        <v>2123</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934</v>
      </c>
      <c r="C6" s="6" t="s">
        <v>935</v>
      </c>
      <c r="D6" s="9" t="s">
        <v>1662</v>
      </c>
      <c r="E6" s="9" t="s">
        <v>1387</v>
      </c>
      <c r="F6" s="9" t="s">
        <v>878</v>
      </c>
      <c r="G6" s="9" t="s">
        <v>878</v>
      </c>
    </row>
    <row r="7" spans="1:7" ht="25.2" x14ac:dyDescent="0.3">
      <c r="B7" s="12" t="s">
        <v>936</v>
      </c>
      <c r="C7" s="12" t="s">
        <v>937</v>
      </c>
      <c r="D7" s="13" t="s">
        <v>2105</v>
      </c>
      <c r="E7" s="13" t="s">
        <v>2106</v>
      </c>
      <c r="F7" s="13" t="s">
        <v>2107</v>
      </c>
      <c r="G7" s="13" t="s">
        <v>2108</v>
      </c>
    </row>
    <row r="8" spans="1:7" ht="25.2" x14ac:dyDescent="0.3">
      <c r="B8" s="6" t="s">
        <v>940</v>
      </c>
      <c r="C8" s="6" t="s">
        <v>941</v>
      </c>
      <c r="D8" s="9" t="s">
        <v>2109</v>
      </c>
      <c r="E8" s="9" t="s">
        <v>2110</v>
      </c>
      <c r="F8" s="9" t="s">
        <v>2111</v>
      </c>
      <c r="G8" s="9" t="s">
        <v>2112</v>
      </c>
    </row>
    <row r="9" spans="1:7" ht="25.2" x14ac:dyDescent="0.3">
      <c r="B9" s="12" t="s">
        <v>944</v>
      </c>
      <c r="C9" s="12" t="s">
        <v>945</v>
      </c>
      <c r="D9" s="13" t="s">
        <v>2113</v>
      </c>
      <c r="E9" s="13" t="s">
        <v>2114</v>
      </c>
      <c r="F9" s="13" t="s">
        <v>2115</v>
      </c>
      <c r="G9" s="13" t="s">
        <v>1426</v>
      </c>
    </row>
    <row r="10" spans="1:7" ht="25.2" x14ac:dyDescent="0.3">
      <c r="B10" s="6" t="s">
        <v>948</v>
      </c>
      <c r="C10" s="6" t="s">
        <v>419</v>
      </c>
      <c r="D10" s="9" t="s">
        <v>2116</v>
      </c>
      <c r="E10" s="9" t="s">
        <v>2117</v>
      </c>
      <c r="F10" s="9" t="s">
        <v>2118</v>
      </c>
      <c r="G10" s="9" t="s">
        <v>950</v>
      </c>
    </row>
    <row r="11" spans="1:7" ht="25.2" x14ac:dyDescent="0.3">
      <c r="B11" s="12" t="s">
        <v>951</v>
      </c>
      <c r="C11" s="12" t="s">
        <v>952</v>
      </c>
      <c r="D11" s="13" t="s">
        <v>2119</v>
      </c>
      <c r="E11" s="13" t="s">
        <v>2120</v>
      </c>
      <c r="F11" s="13" t="s">
        <v>2121</v>
      </c>
      <c r="G11" s="13" t="s">
        <v>2122</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7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2-000000000000}">
  <dimension ref="A1:E17"/>
  <sheetViews>
    <sheetView workbookViewId="0"/>
  </sheetViews>
  <sheetFormatPr baseColWidth="10" defaultRowHeight="14.4" x14ac:dyDescent="0.3"/>
  <cols>
    <col min="2" max="2" width="9.6640625" customWidth="1"/>
    <col min="3" max="3" width="76.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CAP'!A1", "Zurück")</f>
        <v>Zurück</v>
      </c>
    </row>
    <row r="3" spans="1:5" x14ac:dyDescent="0.3">
      <c r="B3" s="7" t="s">
        <v>2309</v>
      </c>
    </row>
    <row r="4" spans="1:5" x14ac:dyDescent="0.3">
      <c r="B4" s="3" t="s">
        <v>35</v>
      </c>
      <c r="C4" s="4" t="s">
        <v>394</v>
      </c>
      <c r="D4" s="3" t="s">
        <v>1765</v>
      </c>
      <c r="E4" s="4" t="s">
        <v>1101</v>
      </c>
    </row>
    <row r="5" spans="1:5" ht="113.4" x14ac:dyDescent="0.3">
      <c r="B5" s="5" t="s">
        <v>934</v>
      </c>
      <c r="C5" s="6" t="s">
        <v>935</v>
      </c>
      <c r="D5" s="5" t="s">
        <v>6</v>
      </c>
      <c r="E5" s="6" t="s">
        <v>2298</v>
      </c>
    </row>
    <row r="6" spans="1:5" ht="409.6" x14ac:dyDescent="0.3">
      <c r="B6" s="18" t="s">
        <v>936</v>
      </c>
      <c r="C6" s="12" t="s">
        <v>937</v>
      </c>
      <c r="D6" s="18" t="s">
        <v>6</v>
      </c>
      <c r="E6" s="12" t="s">
        <v>2299</v>
      </c>
    </row>
    <row r="7" spans="1:5" ht="126" x14ac:dyDescent="0.3">
      <c r="B7" s="5" t="s">
        <v>936</v>
      </c>
      <c r="C7" s="6" t="s">
        <v>937</v>
      </c>
      <c r="D7" s="5" t="s">
        <v>12</v>
      </c>
      <c r="E7" s="6" t="s">
        <v>2300</v>
      </c>
    </row>
    <row r="8" spans="1:5" ht="409.6" x14ac:dyDescent="0.3">
      <c r="B8" s="18" t="s">
        <v>940</v>
      </c>
      <c r="C8" s="12" t="s">
        <v>941</v>
      </c>
      <c r="D8" s="18" t="s">
        <v>6</v>
      </c>
      <c r="E8" s="12" t="s">
        <v>2301</v>
      </c>
    </row>
    <row r="9" spans="1:5" ht="63" x14ac:dyDescent="0.3">
      <c r="B9" s="5" t="s">
        <v>940</v>
      </c>
      <c r="C9" s="6" t="s">
        <v>941</v>
      </c>
      <c r="D9" s="5" t="s">
        <v>9</v>
      </c>
      <c r="E9" s="6" t="s">
        <v>2302</v>
      </c>
    </row>
    <row r="10" spans="1:5" ht="37.799999999999997" x14ac:dyDescent="0.3">
      <c r="B10" s="18" t="s">
        <v>940</v>
      </c>
      <c r="C10" s="12" t="s">
        <v>941</v>
      </c>
      <c r="D10" s="18" t="s">
        <v>12</v>
      </c>
      <c r="E10" s="12" t="s">
        <v>2303</v>
      </c>
    </row>
    <row r="11" spans="1:5" ht="409.6" x14ac:dyDescent="0.3">
      <c r="B11" s="5" t="s">
        <v>944</v>
      </c>
      <c r="C11" s="6" t="s">
        <v>945</v>
      </c>
      <c r="D11" s="5" t="s">
        <v>6</v>
      </c>
      <c r="E11" s="6" t="s">
        <v>2304</v>
      </c>
    </row>
    <row r="12" spans="1:5" ht="63" x14ac:dyDescent="0.3">
      <c r="B12" s="18" t="s">
        <v>944</v>
      </c>
      <c r="C12" s="12" t="s">
        <v>945</v>
      </c>
      <c r="D12" s="18" t="s">
        <v>12</v>
      </c>
      <c r="E12" s="12" t="s">
        <v>2305</v>
      </c>
    </row>
    <row r="13" spans="1:5" ht="214.2" x14ac:dyDescent="0.3">
      <c r="B13" s="5" t="s">
        <v>948</v>
      </c>
      <c r="C13" s="6" t="s">
        <v>419</v>
      </c>
      <c r="D13" s="5" t="s">
        <v>6</v>
      </c>
      <c r="E13" s="6" t="s">
        <v>2306</v>
      </c>
    </row>
    <row r="14" spans="1:5" x14ac:dyDescent="0.3">
      <c r="B14" s="18" t="s">
        <v>948</v>
      </c>
      <c r="C14" s="12" t="s">
        <v>419</v>
      </c>
      <c r="D14" s="18" t="s">
        <v>9</v>
      </c>
      <c r="E14" s="12" t="s">
        <v>1805</v>
      </c>
    </row>
    <row r="15" spans="1:5" ht="409.6" x14ac:dyDescent="0.3">
      <c r="B15" s="5" t="s">
        <v>951</v>
      </c>
      <c r="C15" s="6" t="s">
        <v>952</v>
      </c>
      <c r="D15" s="5" t="s">
        <v>6</v>
      </c>
      <c r="E15" s="6" t="s">
        <v>2307</v>
      </c>
    </row>
    <row r="16" spans="1:5" x14ac:dyDescent="0.3">
      <c r="B16" s="18" t="s">
        <v>951</v>
      </c>
      <c r="C16" s="12" t="s">
        <v>952</v>
      </c>
      <c r="D16" s="18" t="s">
        <v>9</v>
      </c>
      <c r="E16" s="12" t="s">
        <v>1805</v>
      </c>
    </row>
    <row r="17" spans="2:5" x14ac:dyDescent="0.3">
      <c r="B17" s="5" t="s">
        <v>951</v>
      </c>
      <c r="C17" s="6" t="s">
        <v>952</v>
      </c>
      <c r="D17" s="5" t="s">
        <v>12</v>
      </c>
      <c r="E17" s="6" t="s">
        <v>2308</v>
      </c>
    </row>
  </sheetData>
  <pageMargins left="0.7" right="0.7" top="0.75" bottom="0.75" header="0.3" footer="0.3"/>
  <pageSetup paperSize="9" orientation="portrait" horizontalDpi="300" verticalDpi="300"/>
</worksheet>
</file>

<file path=xl/worksheets/sheet7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2-000000000000}">
  <dimension ref="A1:F13"/>
  <sheetViews>
    <sheetView workbookViewId="0"/>
  </sheetViews>
  <sheetFormatPr baseColWidth="10" defaultRowHeight="14.4" x14ac:dyDescent="0.3"/>
  <cols>
    <col min="2" max="2" width="9.6640625" customWidth="1"/>
    <col min="3" max="3" width="72.7773437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CAP'!A1", "Zurück")</f>
        <v>Zurück</v>
      </c>
    </row>
    <row r="3" spans="1:6" x14ac:dyDescent="0.3">
      <c r="B3" s="7" t="s">
        <v>2372</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382</v>
      </c>
      <c r="C7" s="6" t="s">
        <v>383</v>
      </c>
      <c r="D7" s="9" t="s">
        <v>1589</v>
      </c>
      <c r="E7" s="9" t="s">
        <v>1590</v>
      </c>
      <c r="F7" s="9" t="s">
        <v>1092</v>
      </c>
    </row>
    <row r="8" spans="1:6" ht="25.2" x14ac:dyDescent="0.3">
      <c r="B8" s="6" t="s">
        <v>384</v>
      </c>
      <c r="C8" s="6" t="s">
        <v>385</v>
      </c>
      <c r="D8" s="9" t="s">
        <v>1760</v>
      </c>
      <c r="E8" s="9" t="s">
        <v>2371</v>
      </c>
      <c r="F8" s="9" t="s">
        <v>1762</v>
      </c>
    </row>
    <row r="9" spans="1:6" ht="25.2" x14ac:dyDescent="0.3">
      <c r="B9" s="6" t="s">
        <v>386</v>
      </c>
      <c r="C9" s="6" t="s">
        <v>387</v>
      </c>
      <c r="D9" s="9" t="s">
        <v>1582</v>
      </c>
      <c r="E9" s="9" t="s">
        <v>1020</v>
      </c>
      <c r="F9" s="9" t="s">
        <v>68</v>
      </c>
    </row>
    <row r="10" spans="1:6" x14ac:dyDescent="0.3">
      <c r="B10" s="23" t="s">
        <v>40</v>
      </c>
      <c r="C10" s="23"/>
      <c r="D10" s="29"/>
      <c r="E10" s="29"/>
      <c r="F10" s="29"/>
    </row>
    <row r="11" spans="1:6" ht="25.2" x14ac:dyDescent="0.3">
      <c r="B11" s="6" t="s">
        <v>388</v>
      </c>
      <c r="C11" s="6" t="s">
        <v>42</v>
      </c>
      <c r="D11" s="9" t="s">
        <v>1611</v>
      </c>
      <c r="E11" s="9" t="s">
        <v>1096</v>
      </c>
      <c r="F11" s="9" t="s">
        <v>1096</v>
      </c>
    </row>
    <row r="12" spans="1:6" ht="25.2" x14ac:dyDescent="0.3">
      <c r="B12" s="6" t="s">
        <v>389</v>
      </c>
      <c r="C12" s="6" t="s">
        <v>46</v>
      </c>
      <c r="D12" s="9" t="s">
        <v>1617</v>
      </c>
      <c r="E12" s="9" t="s">
        <v>54</v>
      </c>
      <c r="F12" s="9" t="s">
        <v>1893</v>
      </c>
    </row>
    <row r="13" spans="1:6" ht="25.2" x14ac:dyDescent="0.3">
      <c r="B13" s="6" t="s">
        <v>390</v>
      </c>
      <c r="C13" s="6" t="s">
        <v>50</v>
      </c>
      <c r="D13" s="9" t="s">
        <v>1582</v>
      </c>
      <c r="E13" s="9" t="s">
        <v>1020</v>
      </c>
      <c r="F13" s="9" t="s">
        <v>1070</v>
      </c>
    </row>
  </sheetData>
  <mergeCells count="6">
    <mergeCell ref="B10:F10"/>
    <mergeCell ref="B4:B5"/>
    <mergeCell ref="C4:C5"/>
    <mergeCell ref="D4:D5"/>
    <mergeCell ref="E4:F4"/>
    <mergeCell ref="B6:F6"/>
  </mergeCells>
  <pageMargins left="0.7" right="0.7" top="0.75" bottom="0.75" header="0.3" footer="0.3"/>
  <pageSetup paperSize="9" orientation="portrait" horizontalDpi="300" verticalDpi="300"/>
</worksheet>
</file>

<file path=xl/worksheets/sheet7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2-000000000000}">
  <dimension ref="A1:E11"/>
  <sheetViews>
    <sheetView workbookViewId="0"/>
  </sheetViews>
  <sheetFormatPr baseColWidth="10" defaultRowHeight="14.4" x14ac:dyDescent="0.3"/>
  <cols>
    <col min="2" max="2" width="9.6640625" customWidth="1"/>
    <col min="3" max="3" width="72.77734375" customWidth="1"/>
    <col min="4" max="4" width="9.6640625" customWidth="1"/>
    <col min="5" max="5" width="197.109375" customWidth="1"/>
  </cols>
  <sheetData>
    <row r="1" spans="1:5" x14ac:dyDescent="0.3">
      <c r="A1" s="2" t="str">
        <f>HYPERLINK("#'Auswahl Auswertungsmodul'!A1", "Zurück zum Start")</f>
        <v>Zurück zum Start</v>
      </c>
    </row>
    <row r="2" spans="1:5" x14ac:dyDescent="0.3">
      <c r="A2" s="2" t="str">
        <f>HYPERLINK("#'Auswahl CAP'!A1", "Zurück")</f>
        <v>Zurück</v>
      </c>
    </row>
    <row r="3" spans="1:5" x14ac:dyDescent="0.3">
      <c r="B3" s="7" t="s">
        <v>2435</v>
      </c>
    </row>
    <row r="4" spans="1:5" x14ac:dyDescent="0.3">
      <c r="B4" s="3" t="s">
        <v>35</v>
      </c>
      <c r="C4" s="4" t="s">
        <v>36</v>
      </c>
      <c r="D4" s="3" t="s">
        <v>1765</v>
      </c>
      <c r="E4" s="4" t="s">
        <v>1101</v>
      </c>
    </row>
    <row r="5" spans="1:5" x14ac:dyDescent="0.3">
      <c r="B5" s="23" t="s">
        <v>56</v>
      </c>
      <c r="C5" s="23"/>
      <c r="D5" s="30"/>
      <c r="E5" s="23"/>
    </row>
    <row r="6" spans="1:5" x14ac:dyDescent="0.3">
      <c r="B6" s="5" t="s">
        <v>382</v>
      </c>
      <c r="C6" s="6" t="s">
        <v>383</v>
      </c>
      <c r="D6" s="5" t="s">
        <v>32</v>
      </c>
      <c r="E6" s="6" t="s">
        <v>2430</v>
      </c>
    </row>
    <row r="7" spans="1:5" x14ac:dyDescent="0.3">
      <c r="B7" s="5" t="s">
        <v>384</v>
      </c>
      <c r="C7" s="6" t="s">
        <v>385</v>
      </c>
      <c r="D7" s="5" t="s">
        <v>32</v>
      </c>
      <c r="E7" s="6" t="s">
        <v>2431</v>
      </c>
    </row>
    <row r="8" spans="1:5" x14ac:dyDescent="0.3">
      <c r="B8" s="23" t="s">
        <v>40</v>
      </c>
      <c r="C8" s="23"/>
      <c r="D8" s="30"/>
      <c r="E8" s="23"/>
    </row>
    <row r="9" spans="1:5" x14ac:dyDescent="0.3">
      <c r="B9" s="5" t="s">
        <v>388</v>
      </c>
      <c r="C9" s="6" t="s">
        <v>42</v>
      </c>
      <c r="D9" s="5" t="s">
        <v>32</v>
      </c>
      <c r="E9" s="6" t="s">
        <v>2432</v>
      </c>
    </row>
    <row r="10" spans="1:5" x14ac:dyDescent="0.3">
      <c r="B10" s="5" t="s">
        <v>389</v>
      </c>
      <c r="C10" s="6" t="s">
        <v>46</v>
      </c>
      <c r="D10" s="5" t="s">
        <v>32</v>
      </c>
      <c r="E10" s="6" t="s">
        <v>2433</v>
      </c>
    </row>
    <row r="11" spans="1:5" x14ac:dyDescent="0.3">
      <c r="B11" s="5" t="s">
        <v>390</v>
      </c>
      <c r="C11" s="6" t="s">
        <v>50</v>
      </c>
      <c r="D11" s="5" t="s">
        <v>32</v>
      </c>
      <c r="E11" s="6" t="s">
        <v>2434</v>
      </c>
    </row>
  </sheetData>
  <mergeCells count="2">
    <mergeCell ref="B5:E5"/>
    <mergeCell ref="B8:E8"/>
  </mergeCells>
  <pageMargins left="0.7" right="0.7" top="0.75" bottom="0.75" header="0.3" footer="0.3"/>
  <pageSetup paperSize="9" orientation="portrait" horizontalDpi="300" verticalDpi="300"/>
</worksheet>
</file>

<file path=xl/worksheets/sheet7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2-000000000000}">
  <dimension ref="A1:H11"/>
  <sheetViews>
    <sheetView workbookViewId="0"/>
  </sheetViews>
  <sheetFormatPr baseColWidth="10" defaultRowHeight="14.4" x14ac:dyDescent="0.3"/>
  <cols>
    <col min="2" max="2" width="9.6640625" customWidth="1"/>
    <col min="3" max="3" width="76.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CAP'!A1", "Zurück")</f>
        <v>Zurück</v>
      </c>
    </row>
    <row r="3" spans="1:8" x14ac:dyDescent="0.3">
      <c r="B3" s="7" t="s">
        <v>2704</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934</v>
      </c>
      <c r="C6" s="6" t="s">
        <v>935</v>
      </c>
      <c r="D6" s="9" t="s">
        <v>1662</v>
      </c>
      <c r="E6" s="9" t="s">
        <v>878</v>
      </c>
      <c r="F6" s="9" t="s">
        <v>2688</v>
      </c>
      <c r="G6" s="9" t="s">
        <v>1389</v>
      </c>
      <c r="H6" s="9" t="s">
        <v>2689</v>
      </c>
    </row>
    <row r="7" spans="1:8" ht="25.2" x14ac:dyDescent="0.3">
      <c r="B7" s="12" t="s">
        <v>936</v>
      </c>
      <c r="C7" s="12" t="s">
        <v>937</v>
      </c>
      <c r="D7" s="13" t="s">
        <v>2105</v>
      </c>
      <c r="E7" s="13" t="s">
        <v>2690</v>
      </c>
      <c r="F7" s="13" t="s">
        <v>2691</v>
      </c>
      <c r="G7" s="13" t="s">
        <v>2692</v>
      </c>
      <c r="H7" s="13" t="s">
        <v>2693</v>
      </c>
    </row>
    <row r="8" spans="1:8" ht="25.2" x14ac:dyDescent="0.3">
      <c r="B8" s="6" t="s">
        <v>940</v>
      </c>
      <c r="C8" s="6" t="s">
        <v>941</v>
      </c>
      <c r="D8" s="9" t="s">
        <v>2109</v>
      </c>
      <c r="E8" s="9" t="s">
        <v>2694</v>
      </c>
      <c r="F8" s="9" t="s">
        <v>2695</v>
      </c>
      <c r="G8" s="9" t="s">
        <v>2696</v>
      </c>
      <c r="H8" s="9" t="s">
        <v>1423</v>
      </c>
    </row>
    <row r="9" spans="1:8" ht="25.2" x14ac:dyDescent="0.3">
      <c r="B9" s="12" t="s">
        <v>944</v>
      </c>
      <c r="C9" s="12" t="s">
        <v>945</v>
      </c>
      <c r="D9" s="13" t="s">
        <v>2113</v>
      </c>
      <c r="E9" s="13" t="s">
        <v>2697</v>
      </c>
      <c r="F9" s="13" t="s">
        <v>2698</v>
      </c>
      <c r="G9" s="13" t="s">
        <v>2699</v>
      </c>
      <c r="H9" s="13" t="s">
        <v>1426</v>
      </c>
    </row>
    <row r="10" spans="1:8" ht="25.2" x14ac:dyDescent="0.3">
      <c r="B10" s="6" t="s">
        <v>948</v>
      </c>
      <c r="C10" s="6" t="s">
        <v>419</v>
      </c>
      <c r="D10" s="9" t="s">
        <v>2116</v>
      </c>
      <c r="E10" s="9" t="s">
        <v>2118</v>
      </c>
      <c r="F10" s="9" t="s">
        <v>2700</v>
      </c>
      <c r="G10" s="9" t="s">
        <v>2701</v>
      </c>
      <c r="H10" s="9" t="s">
        <v>950</v>
      </c>
    </row>
    <row r="11" spans="1:8" ht="25.2" x14ac:dyDescent="0.3">
      <c r="B11" s="12" t="s">
        <v>951</v>
      </c>
      <c r="C11" s="12" t="s">
        <v>952</v>
      </c>
      <c r="D11" s="13" t="s">
        <v>2119</v>
      </c>
      <c r="E11" s="13" t="s">
        <v>954</v>
      </c>
      <c r="F11" s="13" t="s">
        <v>2702</v>
      </c>
      <c r="G11" s="13" t="s">
        <v>2703</v>
      </c>
      <c r="H11" s="13" t="s">
        <v>2121</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7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2-000000000000}">
  <dimension ref="A1:E19"/>
  <sheetViews>
    <sheetView workbookViewId="0"/>
  </sheetViews>
  <sheetFormatPr baseColWidth="10" defaultRowHeight="14.4" x14ac:dyDescent="0.3"/>
  <cols>
    <col min="2" max="2" width="9.6640625" customWidth="1"/>
    <col min="3" max="3" width="76.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CAP'!A1", "Zurück")</f>
        <v>Zurück</v>
      </c>
    </row>
    <row r="3" spans="1:5" x14ac:dyDescent="0.3">
      <c r="B3" s="7" t="s">
        <v>2909</v>
      </c>
    </row>
    <row r="4" spans="1:5" x14ac:dyDescent="0.3">
      <c r="B4" s="3" t="s">
        <v>35</v>
      </c>
      <c r="C4" s="4" t="s">
        <v>394</v>
      </c>
      <c r="D4" s="3" t="s">
        <v>1765</v>
      </c>
      <c r="E4" s="4" t="s">
        <v>1101</v>
      </c>
    </row>
    <row r="5" spans="1:5" ht="37.799999999999997" x14ac:dyDescent="0.3">
      <c r="B5" s="5" t="s">
        <v>934</v>
      </c>
      <c r="C5" s="6" t="s">
        <v>935</v>
      </c>
      <c r="D5" s="5" t="s">
        <v>32</v>
      </c>
      <c r="E5" s="6" t="s">
        <v>2894</v>
      </c>
    </row>
    <row r="6" spans="1:5" ht="163.80000000000001" x14ac:dyDescent="0.3">
      <c r="B6" s="18" t="s">
        <v>936</v>
      </c>
      <c r="C6" s="12" t="s">
        <v>937</v>
      </c>
      <c r="D6" s="18" t="s">
        <v>26</v>
      </c>
      <c r="E6" s="12" t="s">
        <v>2895</v>
      </c>
    </row>
    <row r="7" spans="1:5" ht="37.799999999999997" x14ac:dyDescent="0.3">
      <c r="B7" s="5" t="s">
        <v>936</v>
      </c>
      <c r="C7" s="6" t="s">
        <v>937</v>
      </c>
      <c r="D7" s="5" t="s">
        <v>28</v>
      </c>
      <c r="E7" s="6" t="s">
        <v>2896</v>
      </c>
    </row>
    <row r="8" spans="1:5" ht="75.599999999999994" x14ac:dyDescent="0.3">
      <c r="B8" s="18" t="s">
        <v>936</v>
      </c>
      <c r="C8" s="12" t="s">
        <v>937</v>
      </c>
      <c r="D8" s="18" t="s">
        <v>30</v>
      </c>
      <c r="E8" s="12" t="s">
        <v>2897</v>
      </c>
    </row>
    <row r="9" spans="1:5" x14ac:dyDescent="0.3">
      <c r="B9" s="5" t="s">
        <v>936</v>
      </c>
      <c r="C9" s="6" t="s">
        <v>937</v>
      </c>
      <c r="D9" s="5" t="s">
        <v>32</v>
      </c>
      <c r="E9" s="6" t="s">
        <v>2898</v>
      </c>
    </row>
    <row r="10" spans="1:5" ht="88.2" x14ac:dyDescent="0.3">
      <c r="B10" s="18" t="s">
        <v>940</v>
      </c>
      <c r="C10" s="12" t="s">
        <v>941</v>
      </c>
      <c r="D10" s="18" t="s">
        <v>26</v>
      </c>
      <c r="E10" s="12" t="s">
        <v>2899</v>
      </c>
    </row>
    <row r="11" spans="1:5" ht="63" x14ac:dyDescent="0.3">
      <c r="B11" s="5" t="s">
        <v>940</v>
      </c>
      <c r="C11" s="6" t="s">
        <v>941</v>
      </c>
      <c r="D11" s="5" t="s">
        <v>30</v>
      </c>
      <c r="E11" s="6" t="s">
        <v>2900</v>
      </c>
    </row>
    <row r="12" spans="1:5" ht="63" x14ac:dyDescent="0.3">
      <c r="B12" s="18" t="s">
        <v>940</v>
      </c>
      <c r="C12" s="12" t="s">
        <v>941</v>
      </c>
      <c r="D12" s="18" t="s">
        <v>32</v>
      </c>
      <c r="E12" s="12" t="s">
        <v>2901</v>
      </c>
    </row>
    <row r="13" spans="1:5" ht="37.799999999999997" x14ac:dyDescent="0.3">
      <c r="B13" s="5" t="s">
        <v>944</v>
      </c>
      <c r="C13" s="6" t="s">
        <v>945</v>
      </c>
      <c r="D13" s="5" t="s">
        <v>26</v>
      </c>
      <c r="E13" s="6" t="s">
        <v>2902</v>
      </c>
    </row>
    <row r="14" spans="1:5" ht="63" x14ac:dyDescent="0.3">
      <c r="B14" s="18" t="s">
        <v>944</v>
      </c>
      <c r="C14" s="12" t="s">
        <v>945</v>
      </c>
      <c r="D14" s="18" t="s">
        <v>32</v>
      </c>
      <c r="E14" s="12" t="s">
        <v>2903</v>
      </c>
    </row>
    <row r="15" spans="1:5" x14ac:dyDescent="0.3">
      <c r="B15" s="5" t="s">
        <v>948</v>
      </c>
      <c r="C15" s="6" t="s">
        <v>419</v>
      </c>
      <c r="D15" s="5" t="s">
        <v>26</v>
      </c>
      <c r="E15" s="6" t="s">
        <v>2904</v>
      </c>
    </row>
    <row r="16" spans="1:5" x14ac:dyDescent="0.3">
      <c r="B16" s="18" t="s">
        <v>948</v>
      </c>
      <c r="C16" s="12" t="s">
        <v>419</v>
      </c>
      <c r="D16" s="18" t="s">
        <v>30</v>
      </c>
      <c r="E16" s="12" t="s">
        <v>2905</v>
      </c>
    </row>
    <row r="17" spans="2:5" ht="50.4" x14ac:dyDescent="0.3">
      <c r="B17" s="5" t="s">
        <v>951</v>
      </c>
      <c r="C17" s="6" t="s">
        <v>952</v>
      </c>
      <c r="D17" s="5" t="s">
        <v>28</v>
      </c>
      <c r="E17" s="6" t="s">
        <v>2906</v>
      </c>
    </row>
    <row r="18" spans="2:5" x14ac:dyDescent="0.3">
      <c r="B18" s="18" t="s">
        <v>951</v>
      </c>
      <c r="C18" s="12" t="s">
        <v>952</v>
      </c>
      <c r="D18" s="18" t="s">
        <v>30</v>
      </c>
      <c r="E18" s="12" t="s">
        <v>2907</v>
      </c>
    </row>
    <row r="19" spans="2:5" ht="37.799999999999997" x14ac:dyDescent="0.3">
      <c r="B19" s="5" t="s">
        <v>951</v>
      </c>
      <c r="C19" s="6" t="s">
        <v>952</v>
      </c>
      <c r="D19" s="5" t="s">
        <v>32</v>
      </c>
      <c r="E19" s="6" t="s">
        <v>2908</v>
      </c>
    </row>
  </sheetData>
  <pageMargins left="0.7" right="0.7" top="0.75" bottom="0.75" header="0.3" footer="0.3"/>
  <pageSetup paperSize="9" orientation="portrait" horizontalDpi="300" verticalDpi="300"/>
</worksheet>
</file>

<file path=xl/worksheets/sheet7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2-000000000000}">
  <dimension ref="A1:E13"/>
  <sheetViews>
    <sheetView workbookViewId="0"/>
  </sheetViews>
  <sheetFormatPr baseColWidth="10" defaultRowHeight="14.4" x14ac:dyDescent="0.3"/>
  <cols>
    <col min="2" max="2" width="9.6640625" customWidth="1"/>
    <col min="3" max="3" width="72.7773437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CAP'!A1", "Zurück")</f>
        <v>Zurück</v>
      </c>
    </row>
    <row r="3" spans="1:5" x14ac:dyDescent="0.3">
      <c r="B3" s="7" t="s">
        <v>2951</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382</v>
      </c>
      <c r="C7" s="6" t="s">
        <v>383</v>
      </c>
      <c r="D7" s="9" t="s">
        <v>1589</v>
      </c>
      <c r="E7" s="9" t="s">
        <v>89</v>
      </c>
    </row>
    <row r="8" spans="1:5" ht="25.2" x14ac:dyDescent="0.3">
      <c r="B8" s="6" t="s">
        <v>384</v>
      </c>
      <c r="C8" s="6" t="s">
        <v>385</v>
      </c>
      <c r="D8" s="9" t="s">
        <v>1760</v>
      </c>
      <c r="E8" s="9" t="s">
        <v>166</v>
      </c>
    </row>
    <row r="9" spans="1:5" ht="25.2" x14ac:dyDescent="0.3">
      <c r="B9" s="6" t="s">
        <v>386</v>
      </c>
      <c r="C9" s="6" t="s">
        <v>387</v>
      </c>
      <c r="D9" s="9" t="s">
        <v>1582</v>
      </c>
      <c r="E9" s="9" t="s">
        <v>68</v>
      </c>
    </row>
    <row r="10" spans="1:5" x14ac:dyDescent="0.3">
      <c r="B10" s="23" t="s">
        <v>40</v>
      </c>
      <c r="C10" s="23"/>
      <c r="D10" s="29"/>
      <c r="E10" s="29"/>
    </row>
    <row r="11" spans="1:5" ht="25.2" x14ac:dyDescent="0.3">
      <c r="B11" s="6" t="s">
        <v>388</v>
      </c>
      <c r="C11" s="6" t="s">
        <v>42</v>
      </c>
      <c r="D11" s="9" t="s">
        <v>1611</v>
      </c>
      <c r="E11" s="9" t="s">
        <v>1916</v>
      </c>
    </row>
    <row r="12" spans="1:5" ht="25.2" x14ac:dyDescent="0.3">
      <c r="B12" s="6" t="s">
        <v>389</v>
      </c>
      <c r="C12" s="6" t="s">
        <v>46</v>
      </c>
      <c r="D12" s="9" t="s">
        <v>1617</v>
      </c>
      <c r="E12" s="9" t="s">
        <v>1027</v>
      </c>
    </row>
    <row r="13" spans="1:5" ht="25.2" x14ac:dyDescent="0.3">
      <c r="B13" s="6" t="s">
        <v>390</v>
      </c>
      <c r="C13" s="6" t="s">
        <v>50</v>
      </c>
      <c r="D13" s="9" t="s">
        <v>1582</v>
      </c>
      <c r="E13" s="9" t="s">
        <v>68</v>
      </c>
    </row>
  </sheetData>
  <mergeCells count="5">
    <mergeCell ref="B4:B5"/>
    <mergeCell ref="C4:C5"/>
    <mergeCell ref="D4:D5"/>
    <mergeCell ref="B6:E6"/>
    <mergeCell ref="B10:E10"/>
  </mergeCells>
  <pageMargins left="0.7" right="0.7" top="0.75" bottom="0.75" header="0.3" footer="0.3"/>
  <pageSetup paperSize="9" orientation="portrait" horizontalDpi="300" verticalDpi="300"/>
</worksheet>
</file>

<file path=xl/worksheets/sheet7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2-000000000000}">
  <dimension ref="A1:E7"/>
  <sheetViews>
    <sheetView workbookViewId="0"/>
  </sheetViews>
  <sheetFormatPr baseColWidth="10" defaultRowHeight="14.4" x14ac:dyDescent="0.3"/>
  <cols>
    <col min="2" max="2" width="9.6640625" customWidth="1"/>
    <col min="3" max="3" width="41" customWidth="1"/>
    <col min="4" max="4" width="9.6640625" customWidth="1"/>
    <col min="5" max="5" width="232.21875" customWidth="1"/>
  </cols>
  <sheetData>
    <row r="1" spans="1:5" x14ac:dyDescent="0.3">
      <c r="A1" s="2" t="str">
        <f>HYPERLINK("#'Auswahl Auswertungsmodul'!A1", "Zurück zum Start")</f>
        <v>Zurück zum Start</v>
      </c>
    </row>
    <row r="2" spans="1:5" x14ac:dyDescent="0.3">
      <c r="A2" s="2" t="str">
        <f>HYPERLINK("#'Auswahl CAP'!A1", "Zurück")</f>
        <v>Zurück</v>
      </c>
    </row>
    <row r="3" spans="1:5" x14ac:dyDescent="0.3">
      <c r="B3" s="7" t="s">
        <v>3006</v>
      </c>
    </row>
    <row r="4" spans="1:5" x14ac:dyDescent="0.3">
      <c r="B4" s="3" t="s">
        <v>35</v>
      </c>
      <c r="C4" s="4" t="s">
        <v>36</v>
      </c>
      <c r="D4" s="3" t="s">
        <v>1765</v>
      </c>
      <c r="E4" s="4" t="s">
        <v>1101</v>
      </c>
    </row>
    <row r="5" spans="1:5" x14ac:dyDescent="0.3">
      <c r="B5" s="23" t="s">
        <v>40</v>
      </c>
      <c r="C5" s="23"/>
      <c r="D5" s="30"/>
      <c r="E5" s="23"/>
    </row>
    <row r="6" spans="1:5" ht="63" x14ac:dyDescent="0.3">
      <c r="B6" s="5" t="s">
        <v>388</v>
      </c>
      <c r="C6" s="6" t="s">
        <v>42</v>
      </c>
      <c r="D6" s="5" t="s">
        <v>22</v>
      </c>
      <c r="E6" s="6" t="s">
        <v>3004</v>
      </c>
    </row>
    <row r="7" spans="1:5" ht="37.799999999999997" x14ac:dyDescent="0.3">
      <c r="B7" s="5" t="s">
        <v>389</v>
      </c>
      <c r="C7" s="6" t="s">
        <v>46</v>
      </c>
      <c r="D7" s="5" t="s">
        <v>22</v>
      </c>
      <c r="E7" s="6" t="s">
        <v>3005</v>
      </c>
    </row>
  </sheetData>
  <mergeCells count="1">
    <mergeCell ref="B5:E5"/>
  </mergeCells>
  <pageMargins left="0.7" right="0.7" top="0.75" bottom="0.75" header="0.3" footer="0.3"/>
  <pageSetup paperSize="9" orientation="portrait" horizontalDpi="300" verticalDpi="300"/>
</worksheet>
</file>

<file path=xl/worksheets/sheet7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2-000000000000}">
  <dimension ref="A1:H11"/>
  <sheetViews>
    <sheetView workbookViewId="0"/>
  </sheetViews>
  <sheetFormatPr baseColWidth="10" defaultRowHeight="14.4" x14ac:dyDescent="0.3"/>
  <cols>
    <col min="2" max="2" width="9.6640625" customWidth="1"/>
    <col min="3" max="3" width="76.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CAP'!A1", "Zurück")</f>
        <v>Zurück</v>
      </c>
    </row>
    <row r="3" spans="1:8" x14ac:dyDescent="0.3">
      <c r="B3" s="7" t="s">
        <v>3137</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934</v>
      </c>
      <c r="C6" s="6" t="s">
        <v>935</v>
      </c>
      <c r="D6" s="9" t="s">
        <v>1662</v>
      </c>
      <c r="E6" s="9" t="s">
        <v>3125</v>
      </c>
      <c r="F6" s="9" t="s">
        <v>878</v>
      </c>
      <c r="G6" s="9" t="s">
        <v>878</v>
      </c>
      <c r="H6" s="9" t="s">
        <v>878</v>
      </c>
    </row>
    <row r="7" spans="1:8" ht="25.2" x14ac:dyDescent="0.3">
      <c r="B7" s="12" t="s">
        <v>936</v>
      </c>
      <c r="C7" s="12" t="s">
        <v>937</v>
      </c>
      <c r="D7" s="13" t="s">
        <v>2105</v>
      </c>
      <c r="E7" s="13" t="s">
        <v>3126</v>
      </c>
      <c r="F7" s="13" t="s">
        <v>2693</v>
      </c>
      <c r="G7" s="13" t="s">
        <v>939</v>
      </c>
      <c r="H7" s="13" t="s">
        <v>3126</v>
      </c>
    </row>
    <row r="8" spans="1:8" ht="25.2" x14ac:dyDescent="0.3">
      <c r="B8" s="6" t="s">
        <v>940</v>
      </c>
      <c r="C8" s="6" t="s">
        <v>941</v>
      </c>
      <c r="D8" s="9" t="s">
        <v>2109</v>
      </c>
      <c r="E8" s="9" t="s">
        <v>3127</v>
      </c>
      <c r="F8" s="9" t="s">
        <v>3128</v>
      </c>
      <c r="G8" s="9" t="s">
        <v>2112</v>
      </c>
      <c r="H8" s="9" t="s">
        <v>3129</v>
      </c>
    </row>
    <row r="9" spans="1:8" ht="25.2" x14ac:dyDescent="0.3">
      <c r="B9" s="12" t="s">
        <v>944</v>
      </c>
      <c r="C9" s="12" t="s">
        <v>945</v>
      </c>
      <c r="D9" s="13" t="s">
        <v>2113</v>
      </c>
      <c r="E9" s="13" t="s">
        <v>3130</v>
      </c>
      <c r="F9" s="13" t="s">
        <v>947</v>
      </c>
      <c r="G9" s="13" t="s">
        <v>3131</v>
      </c>
      <c r="H9" s="13" t="s">
        <v>3132</v>
      </c>
    </row>
    <row r="10" spans="1:8" ht="25.2" x14ac:dyDescent="0.3">
      <c r="B10" s="6" t="s">
        <v>948</v>
      </c>
      <c r="C10" s="6" t="s">
        <v>419</v>
      </c>
      <c r="D10" s="9" t="s">
        <v>2116</v>
      </c>
      <c r="E10" s="9" t="s">
        <v>3133</v>
      </c>
      <c r="F10" s="9" t="s">
        <v>950</v>
      </c>
      <c r="G10" s="9" t="s">
        <v>950</v>
      </c>
      <c r="H10" s="9" t="s">
        <v>3134</v>
      </c>
    </row>
    <row r="11" spans="1:8" ht="25.2" x14ac:dyDescent="0.3">
      <c r="B11" s="12" t="s">
        <v>951</v>
      </c>
      <c r="C11" s="12" t="s">
        <v>952</v>
      </c>
      <c r="D11" s="13" t="s">
        <v>2119</v>
      </c>
      <c r="E11" s="13" t="s">
        <v>3135</v>
      </c>
      <c r="F11" s="13" t="s">
        <v>3136</v>
      </c>
      <c r="G11" s="13" t="s">
        <v>954</v>
      </c>
      <c r="H11" s="13" t="s">
        <v>3136</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7"/>
  <sheetViews>
    <sheetView workbookViewId="0"/>
  </sheetViews>
  <sheetFormatPr baseColWidth="10" defaultRowHeight="14.4" x14ac:dyDescent="0.3"/>
  <cols>
    <col min="2" max="2" width="9.6640625" customWidth="1"/>
    <col min="3" max="3" width="52.109375" customWidth="1"/>
    <col min="4" max="4" width="39.6640625" customWidth="1"/>
    <col min="5" max="5" width="22.6640625" customWidth="1"/>
    <col min="6" max="7" width="20.44140625" customWidth="1"/>
  </cols>
  <sheetData>
    <row r="1" spans="1:7" x14ac:dyDescent="0.3">
      <c r="A1" s="2" t="str">
        <f>HYPERLINK("#'Auswahl Auswertungsmodul'!A1", "Zurück zum Start")</f>
        <v>Zurück zum Start</v>
      </c>
    </row>
    <row r="2" spans="1:7" x14ac:dyDescent="0.3">
      <c r="A2" s="2" t="str">
        <f>HYPERLINK("#'Auswahl WI-HI-S'!A1", "Zurück")</f>
        <v>Zurück</v>
      </c>
    </row>
    <row r="3" spans="1:7" x14ac:dyDescent="0.3">
      <c r="B3" s="7" t="s">
        <v>1253</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676</v>
      </c>
      <c r="C6" s="6" t="s">
        <v>677</v>
      </c>
      <c r="D6" s="9" t="s">
        <v>1251</v>
      </c>
      <c r="E6" s="9" t="s">
        <v>1252</v>
      </c>
      <c r="F6" s="9" t="s">
        <v>680</v>
      </c>
      <c r="G6" s="9" t="s">
        <v>680</v>
      </c>
    </row>
    <row r="7" spans="1:7" x14ac:dyDescent="0.3">
      <c r="B7"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7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2-000000000000}">
  <dimension ref="A1:E12"/>
  <sheetViews>
    <sheetView workbookViewId="0"/>
  </sheetViews>
  <sheetFormatPr baseColWidth="10" defaultRowHeight="14.4" x14ac:dyDescent="0.3"/>
  <cols>
    <col min="2" max="2" width="9.6640625" customWidth="1"/>
    <col min="3" max="3" width="76.6640625" customWidth="1"/>
    <col min="4" max="4" width="10.109375" customWidth="1"/>
    <col min="5" max="5" width="250.6640625" customWidth="1"/>
  </cols>
  <sheetData>
    <row r="1" spans="1:5" x14ac:dyDescent="0.3">
      <c r="A1" s="2" t="str">
        <f>HYPERLINK("#'Auswahl Auswertungsmodul'!A1", "Zurück zum Start")</f>
        <v>Zurück zum Start</v>
      </c>
    </row>
    <row r="2" spans="1:5" x14ac:dyDescent="0.3">
      <c r="A2" s="2" t="str">
        <f>HYPERLINK("#'Auswahl CAP'!A1", "Zurück")</f>
        <v>Zurück</v>
      </c>
    </row>
    <row r="3" spans="1:5" x14ac:dyDescent="0.3">
      <c r="B3" s="7" t="s">
        <v>3286</v>
      </c>
    </row>
    <row r="4" spans="1:5" x14ac:dyDescent="0.3">
      <c r="B4" s="3" t="s">
        <v>35</v>
      </c>
      <c r="C4" s="4" t="s">
        <v>394</v>
      </c>
      <c r="D4" s="3" t="s">
        <v>1765</v>
      </c>
      <c r="E4" s="4" t="s">
        <v>1101</v>
      </c>
    </row>
    <row r="5" spans="1:5" ht="201.6" x14ac:dyDescent="0.3">
      <c r="B5" s="5" t="s">
        <v>936</v>
      </c>
      <c r="C5" s="6" t="s">
        <v>937</v>
      </c>
      <c r="D5" s="5" t="s">
        <v>22</v>
      </c>
      <c r="E5" s="6" t="s">
        <v>3279</v>
      </c>
    </row>
    <row r="6" spans="1:5" x14ac:dyDescent="0.3">
      <c r="B6" s="18" t="s">
        <v>940</v>
      </c>
      <c r="C6" s="12" t="s">
        <v>941</v>
      </c>
      <c r="D6" s="18" t="s">
        <v>14</v>
      </c>
      <c r="E6" s="12" t="s">
        <v>3280</v>
      </c>
    </row>
    <row r="7" spans="1:5" ht="138.6" x14ac:dyDescent="0.3">
      <c r="B7" s="5" t="s">
        <v>940</v>
      </c>
      <c r="C7" s="6" t="s">
        <v>941</v>
      </c>
      <c r="D7" s="5" t="s">
        <v>3171</v>
      </c>
      <c r="E7" s="6" t="s">
        <v>3281</v>
      </c>
    </row>
    <row r="8" spans="1:5" ht="88.2" x14ac:dyDescent="0.3">
      <c r="B8" s="18" t="s">
        <v>944</v>
      </c>
      <c r="C8" s="12" t="s">
        <v>945</v>
      </c>
      <c r="D8" s="18" t="s">
        <v>14</v>
      </c>
      <c r="E8" s="12" t="s">
        <v>3282</v>
      </c>
    </row>
    <row r="9" spans="1:5" ht="214.2" x14ac:dyDescent="0.3">
      <c r="B9" s="5" t="s">
        <v>944</v>
      </c>
      <c r="C9" s="6" t="s">
        <v>945</v>
      </c>
      <c r="D9" s="5" t="s">
        <v>3139</v>
      </c>
      <c r="E9" s="6" t="s">
        <v>3283</v>
      </c>
    </row>
    <row r="10" spans="1:5" ht="37.799999999999997" x14ac:dyDescent="0.3">
      <c r="B10" s="18" t="s">
        <v>948</v>
      </c>
      <c r="C10" s="12" t="s">
        <v>419</v>
      </c>
      <c r="D10" s="18" t="s">
        <v>22</v>
      </c>
      <c r="E10" s="12" t="s">
        <v>3284</v>
      </c>
    </row>
    <row r="11" spans="1:5" x14ac:dyDescent="0.3">
      <c r="B11" s="5" t="s">
        <v>951</v>
      </c>
      <c r="C11" s="6" t="s">
        <v>952</v>
      </c>
      <c r="D11" s="5" t="s">
        <v>14</v>
      </c>
      <c r="E11" s="6" t="s">
        <v>3229</v>
      </c>
    </row>
    <row r="12" spans="1:5" ht="63" x14ac:dyDescent="0.3">
      <c r="B12" s="18" t="s">
        <v>951</v>
      </c>
      <c r="C12" s="12" t="s">
        <v>952</v>
      </c>
      <c r="D12" s="18" t="s">
        <v>22</v>
      </c>
      <c r="E12" s="12" t="s">
        <v>3285</v>
      </c>
    </row>
  </sheetData>
  <pageMargins left="0.7" right="0.7" top="0.75" bottom="0.75" header="0.3" footer="0.3"/>
  <pageSetup paperSize="9" orientation="portrait" horizontalDpi="300" verticalDpi="300"/>
</worksheet>
</file>

<file path=xl/worksheets/sheet7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2-000000000000}">
  <dimension ref="A1:G11"/>
  <sheetViews>
    <sheetView workbookViewId="0"/>
  </sheetViews>
  <sheetFormatPr baseColWidth="10" defaultRowHeight="14.4" x14ac:dyDescent="0.3"/>
  <cols>
    <col min="2" max="2" width="9.6640625" customWidth="1"/>
    <col min="3" max="3" width="76.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CAP'!A1", "Zurück")</f>
        <v>Zurück</v>
      </c>
    </row>
    <row r="3" spans="1:7" x14ac:dyDescent="0.3">
      <c r="B3" s="7" t="s">
        <v>3416</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934</v>
      </c>
      <c r="C6" s="6" t="s">
        <v>935</v>
      </c>
      <c r="D6" s="9" t="s">
        <v>1020</v>
      </c>
      <c r="E6" s="9" t="s">
        <v>1725</v>
      </c>
      <c r="F6" s="9" t="s">
        <v>68</v>
      </c>
      <c r="G6" s="9" t="s">
        <v>72</v>
      </c>
    </row>
    <row r="7" spans="1:7" ht="25.2" x14ac:dyDescent="0.3">
      <c r="B7" s="12" t="s">
        <v>936</v>
      </c>
      <c r="C7" s="12" t="s">
        <v>937</v>
      </c>
      <c r="D7" s="13" t="s">
        <v>3406</v>
      </c>
      <c r="E7" s="13" t="s">
        <v>3407</v>
      </c>
      <c r="F7" s="13" t="s">
        <v>406</v>
      </c>
      <c r="G7" s="13" t="s">
        <v>3343</v>
      </c>
    </row>
    <row r="8" spans="1:7" ht="25.2" x14ac:dyDescent="0.3">
      <c r="B8" s="6" t="s">
        <v>940</v>
      </c>
      <c r="C8" s="6" t="s">
        <v>941</v>
      </c>
      <c r="D8" s="9" t="s">
        <v>3408</v>
      </c>
      <c r="E8" s="9" t="s">
        <v>3409</v>
      </c>
      <c r="F8" s="9" t="s">
        <v>175</v>
      </c>
      <c r="G8" s="9" t="s">
        <v>3410</v>
      </c>
    </row>
    <row r="9" spans="1:7" ht="25.2" x14ac:dyDescent="0.3">
      <c r="B9" s="12" t="s">
        <v>944</v>
      </c>
      <c r="C9" s="12" t="s">
        <v>945</v>
      </c>
      <c r="D9" s="13" t="s">
        <v>3411</v>
      </c>
      <c r="E9" s="13" t="s">
        <v>2118</v>
      </c>
      <c r="F9" s="13" t="s">
        <v>3412</v>
      </c>
      <c r="G9" s="13" t="s">
        <v>950</v>
      </c>
    </row>
    <row r="10" spans="1:7" ht="25.2" x14ac:dyDescent="0.3">
      <c r="B10" s="6" t="s">
        <v>948</v>
      </c>
      <c r="C10" s="6" t="s">
        <v>419</v>
      </c>
      <c r="D10" s="9" t="s">
        <v>3396</v>
      </c>
      <c r="E10" s="9" t="s">
        <v>3413</v>
      </c>
      <c r="F10" s="9" t="s">
        <v>99</v>
      </c>
      <c r="G10" s="9" t="s">
        <v>259</v>
      </c>
    </row>
    <row r="11" spans="1:7" ht="25.2" x14ac:dyDescent="0.3">
      <c r="B11" s="12" t="s">
        <v>951</v>
      </c>
      <c r="C11" s="12" t="s">
        <v>952</v>
      </c>
      <c r="D11" s="13" t="s">
        <v>3414</v>
      </c>
      <c r="E11" s="13" t="s">
        <v>3415</v>
      </c>
      <c r="F11" s="13" t="s">
        <v>718</v>
      </c>
      <c r="G11" s="13" t="s">
        <v>197</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7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2-000000000000}">
  <dimension ref="A1:G13"/>
  <sheetViews>
    <sheetView workbookViewId="0"/>
  </sheetViews>
  <sheetFormatPr baseColWidth="10" defaultRowHeight="14.4" x14ac:dyDescent="0.3"/>
  <cols>
    <col min="2" max="2" width="9.6640625" customWidth="1"/>
    <col min="3" max="3" width="72.777343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CAP'!A1", "Zurück")</f>
        <v>Zurück</v>
      </c>
    </row>
    <row r="3" spans="1:7" x14ac:dyDescent="0.3">
      <c r="B3" s="7" t="s">
        <v>3324</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382</v>
      </c>
      <c r="C7" s="6" t="s">
        <v>383</v>
      </c>
      <c r="D7" s="9" t="s">
        <v>48</v>
      </c>
      <c r="E7" s="9" t="s">
        <v>48</v>
      </c>
      <c r="F7" s="9" t="s">
        <v>48</v>
      </c>
      <c r="G7" s="9" t="s">
        <v>48</v>
      </c>
    </row>
    <row r="8" spans="1:7" ht="25.2" x14ac:dyDescent="0.3">
      <c r="B8" s="6" t="s">
        <v>384</v>
      </c>
      <c r="C8" s="6" t="s">
        <v>385</v>
      </c>
      <c r="D8" s="9" t="s">
        <v>77</v>
      </c>
      <c r="E8" s="9" t="s">
        <v>156</v>
      </c>
      <c r="F8" s="9" t="s">
        <v>77</v>
      </c>
      <c r="G8" s="9" t="s">
        <v>156</v>
      </c>
    </row>
    <row r="9" spans="1:7" ht="25.2" x14ac:dyDescent="0.3">
      <c r="B9" s="6" t="s">
        <v>386</v>
      </c>
      <c r="C9" s="6" t="s">
        <v>387</v>
      </c>
      <c r="D9" s="9" t="s">
        <v>86</v>
      </c>
      <c r="E9" s="9" t="s">
        <v>83</v>
      </c>
      <c r="F9" s="9" t="s">
        <v>87</v>
      </c>
      <c r="G9" s="9" t="s">
        <v>83</v>
      </c>
    </row>
    <row r="10" spans="1:7" x14ac:dyDescent="0.3">
      <c r="B10" s="23" t="s">
        <v>40</v>
      </c>
      <c r="C10" s="23"/>
      <c r="D10" s="29"/>
      <c r="E10" s="29"/>
      <c r="F10" s="29"/>
      <c r="G10" s="29"/>
    </row>
    <row r="11" spans="1:7" ht="25.2" x14ac:dyDescent="0.3">
      <c r="B11" s="6" t="s">
        <v>388</v>
      </c>
      <c r="C11" s="6" t="s">
        <v>42</v>
      </c>
      <c r="D11" s="9" t="s">
        <v>103</v>
      </c>
      <c r="E11" s="9" t="s">
        <v>68</v>
      </c>
      <c r="F11" s="9" t="s">
        <v>103</v>
      </c>
      <c r="G11" s="9" t="s">
        <v>68</v>
      </c>
    </row>
    <row r="12" spans="1:7" ht="25.2" x14ac:dyDescent="0.3">
      <c r="B12" s="6" t="s">
        <v>389</v>
      </c>
      <c r="C12" s="6" t="s">
        <v>46</v>
      </c>
      <c r="D12" s="9" t="s">
        <v>1020</v>
      </c>
      <c r="E12" s="9" t="s">
        <v>48</v>
      </c>
      <c r="F12" s="9" t="s">
        <v>68</v>
      </c>
      <c r="G12" s="9" t="s">
        <v>48</v>
      </c>
    </row>
    <row r="13" spans="1:7" ht="25.2" x14ac:dyDescent="0.3">
      <c r="B13" s="6" t="s">
        <v>390</v>
      </c>
      <c r="C13" s="6" t="s">
        <v>50</v>
      </c>
      <c r="D13" s="9" t="s">
        <v>87</v>
      </c>
      <c r="E13" s="9" t="s">
        <v>211</v>
      </c>
      <c r="F13" s="9" t="s">
        <v>87</v>
      </c>
      <c r="G13" s="9" t="s">
        <v>211</v>
      </c>
    </row>
  </sheetData>
  <mergeCells count="6">
    <mergeCell ref="B10:G10"/>
    <mergeCell ref="B4:B5"/>
    <mergeCell ref="C4:C5"/>
    <mergeCell ref="D4:E4"/>
    <mergeCell ref="F4:G4"/>
    <mergeCell ref="B6:G6"/>
  </mergeCells>
  <pageMargins left="0.7" right="0.7" top="0.75" bottom="0.75" header="0.3" footer="0.3"/>
  <pageSetup paperSize="9" orientation="portrait" horizontalDpi="300" verticalDpi="300"/>
</worksheet>
</file>

<file path=xl/worksheets/sheet7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2-000000000000}">
  <dimension ref="A1:H21"/>
  <sheetViews>
    <sheetView workbookViewId="0"/>
  </sheetViews>
  <sheetFormatPr baseColWidth="10" defaultRowHeight="14.4" x14ac:dyDescent="0.3"/>
  <cols>
    <col min="2" max="2" width="81.3320312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CAP'!A1", "Zurück")</f>
        <v>Zurück</v>
      </c>
    </row>
    <row r="3" spans="1:8" x14ac:dyDescent="0.3">
      <c r="B3" s="7" t="s">
        <v>4422</v>
      </c>
    </row>
    <row r="4" spans="1:8" x14ac:dyDescent="0.3">
      <c r="B4" s="4" t="s">
        <v>3417</v>
      </c>
      <c r="C4" s="19" t="s">
        <v>3418</v>
      </c>
      <c r="D4" s="19" t="s">
        <v>3812</v>
      </c>
      <c r="E4" s="19" t="s">
        <v>3420</v>
      </c>
      <c r="F4" s="19" t="s">
        <v>3421</v>
      </c>
      <c r="G4" s="19" t="s">
        <v>3422</v>
      </c>
      <c r="H4" s="19" t="s">
        <v>3423</v>
      </c>
    </row>
    <row r="5" spans="1:8" ht="25.2" x14ac:dyDescent="0.3">
      <c r="B5" s="6" t="s">
        <v>3424</v>
      </c>
      <c r="C5" s="9" t="s">
        <v>4375</v>
      </c>
      <c r="D5" s="9" t="s">
        <v>4376</v>
      </c>
      <c r="E5" s="9" t="s">
        <v>1580</v>
      </c>
      <c r="F5" s="9" t="s">
        <v>4377</v>
      </c>
      <c r="G5" s="9" t="s">
        <v>4378</v>
      </c>
      <c r="H5" s="9" t="s">
        <v>4379</v>
      </c>
    </row>
    <row r="6" spans="1:8" ht="25.2" x14ac:dyDescent="0.3">
      <c r="B6" s="12" t="s">
        <v>3427</v>
      </c>
      <c r="C6" s="13" t="s">
        <v>1753</v>
      </c>
      <c r="D6" s="13" t="s">
        <v>4380</v>
      </c>
      <c r="E6" s="13" t="s">
        <v>1580</v>
      </c>
      <c r="F6" s="13" t="s">
        <v>174</v>
      </c>
      <c r="G6" s="13" t="s">
        <v>4381</v>
      </c>
      <c r="H6" s="13" t="s">
        <v>4381</v>
      </c>
    </row>
    <row r="7" spans="1:8" ht="25.2" x14ac:dyDescent="0.3">
      <c r="B7" s="6" t="s">
        <v>3431</v>
      </c>
      <c r="C7" s="9" t="s">
        <v>1634</v>
      </c>
      <c r="D7" s="9" t="s">
        <v>4382</v>
      </c>
      <c r="E7" s="9" t="s">
        <v>1580</v>
      </c>
      <c r="F7" s="9" t="s">
        <v>4383</v>
      </c>
      <c r="G7" s="9" t="s">
        <v>4221</v>
      </c>
      <c r="H7" s="9" t="s">
        <v>4384</v>
      </c>
    </row>
    <row r="8" spans="1:8" ht="25.2" x14ac:dyDescent="0.3">
      <c r="B8" s="12" t="s">
        <v>3433</v>
      </c>
      <c r="C8" s="13" t="s">
        <v>4385</v>
      </c>
      <c r="D8" s="13" t="s">
        <v>4386</v>
      </c>
      <c r="E8" s="13" t="s">
        <v>1580</v>
      </c>
      <c r="F8" s="13" t="s">
        <v>4387</v>
      </c>
      <c r="G8" s="13" t="s">
        <v>4388</v>
      </c>
      <c r="H8" s="13" t="s">
        <v>4389</v>
      </c>
    </row>
    <row r="9" spans="1:8" ht="25.2" x14ac:dyDescent="0.3">
      <c r="B9" s="6" t="s">
        <v>3435</v>
      </c>
      <c r="C9" s="9" t="s">
        <v>1594</v>
      </c>
      <c r="D9" s="9" t="s">
        <v>3009</v>
      </c>
      <c r="E9" s="9" t="s">
        <v>1580</v>
      </c>
      <c r="F9" s="9" t="s">
        <v>67</v>
      </c>
      <c r="G9" s="9" t="s">
        <v>1021</v>
      </c>
      <c r="H9" s="9" t="s">
        <v>1021</v>
      </c>
    </row>
    <row r="10" spans="1:8" ht="25.2" x14ac:dyDescent="0.3">
      <c r="B10" s="12" t="s">
        <v>3436</v>
      </c>
      <c r="C10" s="13" t="s">
        <v>3581</v>
      </c>
      <c r="D10" s="13" t="s">
        <v>4390</v>
      </c>
      <c r="E10" s="13" t="s">
        <v>1580</v>
      </c>
      <c r="F10" s="13" t="s">
        <v>4391</v>
      </c>
      <c r="G10" s="13" t="s">
        <v>4392</v>
      </c>
      <c r="H10" s="13" t="s">
        <v>4393</v>
      </c>
    </row>
    <row r="11" spans="1:8" ht="25.2" x14ac:dyDescent="0.3">
      <c r="B11" s="6" t="s">
        <v>3439</v>
      </c>
      <c r="C11" s="9" t="s">
        <v>1691</v>
      </c>
      <c r="D11" s="9" t="s">
        <v>4394</v>
      </c>
      <c r="E11" s="9" t="s">
        <v>1580</v>
      </c>
      <c r="F11" s="9" t="s">
        <v>155</v>
      </c>
      <c r="G11" s="9" t="s">
        <v>1685</v>
      </c>
      <c r="H11" s="9" t="s">
        <v>1685</v>
      </c>
    </row>
    <row r="12" spans="1:8" ht="25.2" x14ac:dyDescent="0.3">
      <c r="B12" s="12" t="s">
        <v>3440</v>
      </c>
      <c r="C12" s="13" t="s">
        <v>1760</v>
      </c>
      <c r="D12" s="13" t="s">
        <v>4395</v>
      </c>
      <c r="E12" s="13" t="s">
        <v>1580</v>
      </c>
      <c r="F12" s="13" t="s">
        <v>4396</v>
      </c>
      <c r="G12" s="13" t="s">
        <v>2664</v>
      </c>
      <c r="H12" s="13" t="s">
        <v>4397</v>
      </c>
    </row>
    <row r="13" spans="1:8" ht="25.2" x14ac:dyDescent="0.3">
      <c r="B13" s="6" t="s">
        <v>3441</v>
      </c>
      <c r="C13" s="9" t="s">
        <v>3502</v>
      </c>
      <c r="D13" s="9" t="s">
        <v>4398</v>
      </c>
      <c r="E13" s="9" t="s">
        <v>1580</v>
      </c>
      <c r="F13" s="9" t="s">
        <v>4399</v>
      </c>
      <c r="G13" s="9" t="s">
        <v>4400</v>
      </c>
      <c r="H13" s="9" t="s">
        <v>4401</v>
      </c>
    </row>
    <row r="14" spans="1:8" ht="25.2" x14ac:dyDescent="0.3">
      <c r="B14" s="12" t="s">
        <v>3444</v>
      </c>
      <c r="C14" s="13" t="s">
        <v>4402</v>
      </c>
      <c r="D14" s="13" t="s">
        <v>4403</v>
      </c>
      <c r="E14" s="13" t="s">
        <v>1580</v>
      </c>
      <c r="F14" s="13" t="s">
        <v>4404</v>
      </c>
      <c r="G14" s="13" t="s">
        <v>4405</v>
      </c>
      <c r="H14" s="13" t="s">
        <v>4406</v>
      </c>
    </row>
    <row r="15" spans="1:8" ht="25.2" x14ac:dyDescent="0.3">
      <c r="B15" s="6" t="s">
        <v>3447</v>
      </c>
      <c r="C15" s="9" t="s">
        <v>1670</v>
      </c>
      <c r="D15" s="9" t="s">
        <v>4407</v>
      </c>
      <c r="E15" s="9" t="s">
        <v>1580</v>
      </c>
      <c r="F15" s="9" t="s">
        <v>4408</v>
      </c>
      <c r="G15" s="9" t="s">
        <v>4409</v>
      </c>
      <c r="H15" s="9" t="s">
        <v>4410</v>
      </c>
    </row>
    <row r="16" spans="1:8" ht="25.2" x14ac:dyDescent="0.3">
      <c r="B16" s="12" t="s">
        <v>3450</v>
      </c>
      <c r="C16" s="13" t="s">
        <v>2037</v>
      </c>
      <c r="D16" s="13" t="s">
        <v>4411</v>
      </c>
      <c r="E16" s="13" t="s">
        <v>1580</v>
      </c>
      <c r="F16" s="13" t="s">
        <v>3768</v>
      </c>
      <c r="G16" s="13" t="s">
        <v>3094</v>
      </c>
      <c r="H16" s="13" t="s">
        <v>1307</v>
      </c>
    </row>
    <row r="17" spans="2:8" ht="25.2" x14ac:dyDescent="0.3">
      <c r="B17" s="6" t="s">
        <v>3452</v>
      </c>
      <c r="C17" s="9" t="s">
        <v>1632</v>
      </c>
      <c r="D17" s="9" t="s">
        <v>3133</v>
      </c>
      <c r="E17" s="9" t="s">
        <v>1580</v>
      </c>
      <c r="F17" s="9" t="s">
        <v>4412</v>
      </c>
      <c r="G17" s="9" t="s">
        <v>2558</v>
      </c>
      <c r="H17" s="9" t="s">
        <v>1747</v>
      </c>
    </row>
    <row r="18" spans="2:8" ht="25.2" x14ac:dyDescent="0.3">
      <c r="B18" s="12" t="s">
        <v>3453</v>
      </c>
      <c r="C18" s="13" t="s">
        <v>3860</v>
      </c>
      <c r="D18" s="13" t="s">
        <v>4413</v>
      </c>
      <c r="E18" s="13" t="s">
        <v>1580</v>
      </c>
      <c r="F18" s="13" t="s">
        <v>4414</v>
      </c>
      <c r="G18" s="13" t="s">
        <v>3118</v>
      </c>
      <c r="H18" s="13" t="s">
        <v>4364</v>
      </c>
    </row>
    <row r="19" spans="2:8" ht="25.2" x14ac:dyDescent="0.3">
      <c r="B19" s="6" t="s">
        <v>3455</v>
      </c>
      <c r="C19" s="9" t="s">
        <v>2082</v>
      </c>
      <c r="D19" s="9" t="s">
        <v>4415</v>
      </c>
      <c r="E19" s="9" t="s">
        <v>1580</v>
      </c>
      <c r="F19" s="9" t="s">
        <v>258</v>
      </c>
      <c r="G19" s="9" t="s">
        <v>2347</v>
      </c>
      <c r="H19" s="9" t="s">
        <v>2347</v>
      </c>
    </row>
    <row r="20" spans="2:8" ht="25.2" x14ac:dyDescent="0.3">
      <c r="B20" s="12" t="s">
        <v>3457</v>
      </c>
      <c r="C20" s="13" t="s">
        <v>2082</v>
      </c>
      <c r="D20" s="13" t="s">
        <v>4416</v>
      </c>
      <c r="E20" s="13" t="s">
        <v>1580</v>
      </c>
      <c r="F20" s="13" t="s">
        <v>53</v>
      </c>
      <c r="G20" s="13" t="s">
        <v>1695</v>
      </c>
      <c r="H20" s="13" t="s">
        <v>1695</v>
      </c>
    </row>
    <row r="21" spans="2:8" ht="25.2" x14ac:dyDescent="0.3">
      <c r="B21" s="10" t="s">
        <v>3459</v>
      </c>
      <c r="C21" s="11" t="s">
        <v>4417</v>
      </c>
      <c r="D21" s="11" t="s">
        <v>4418</v>
      </c>
      <c r="E21" s="11" t="s">
        <v>1580</v>
      </c>
      <c r="F21" s="11" t="s">
        <v>4419</v>
      </c>
      <c r="G21" s="11" t="s">
        <v>4420</v>
      </c>
      <c r="H21" s="11" t="s">
        <v>4421</v>
      </c>
    </row>
  </sheetData>
  <pageMargins left="0.7" right="0.7" top="0.75" bottom="0.75" header="0.3" footer="0.3"/>
  <pageSetup paperSize="9" orientation="portrait" horizontalDpi="300" verticalDpi="300"/>
</worksheet>
</file>

<file path=xl/worksheets/sheet7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2-000000000000}">
  <dimension ref="A1:H21"/>
  <sheetViews>
    <sheetView workbookViewId="0"/>
  </sheetViews>
  <sheetFormatPr baseColWidth="10" defaultRowHeight="14.4" x14ac:dyDescent="0.3"/>
  <cols>
    <col min="2" max="2" width="83.886718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CAP'!A1", "Zurück")</f>
        <v>Zurück</v>
      </c>
    </row>
    <row r="3" spans="1:8" x14ac:dyDescent="0.3">
      <c r="B3" s="7" t="s">
        <v>3811</v>
      </c>
    </row>
    <row r="4" spans="1:8" x14ac:dyDescent="0.3">
      <c r="B4" s="4" t="s">
        <v>3417</v>
      </c>
      <c r="C4" s="19" t="s">
        <v>3418</v>
      </c>
      <c r="D4" s="19" t="s">
        <v>3419</v>
      </c>
      <c r="E4" s="19" t="s">
        <v>3420</v>
      </c>
      <c r="F4" s="19" t="s">
        <v>3421</v>
      </c>
      <c r="G4" s="19" t="s">
        <v>3422</v>
      </c>
      <c r="H4" s="19" t="s">
        <v>3423</v>
      </c>
    </row>
    <row r="5" spans="1:8" ht="25.2" x14ac:dyDescent="0.3">
      <c r="B5" s="6" t="s">
        <v>3424</v>
      </c>
      <c r="C5" s="9" t="s">
        <v>3788</v>
      </c>
      <c r="D5" s="9" t="s">
        <v>3789</v>
      </c>
      <c r="E5" s="9" t="s">
        <v>1580</v>
      </c>
      <c r="F5" s="9" t="s">
        <v>98</v>
      </c>
      <c r="G5" s="9" t="s">
        <v>2369</v>
      </c>
      <c r="H5" s="9" t="s">
        <v>2369</v>
      </c>
    </row>
    <row r="6" spans="1:8" ht="25.2" x14ac:dyDescent="0.3">
      <c r="B6" s="12" t="s">
        <v>3427</v>
      </c>
      <c r="C6" s="13" t="s">
        <v>1751</v>
      </c>
      <c r="D6" s="13" t="s">
        <v>3790</v>
      </c>
      <c r="E6" s="13" t="s">
        <v>1580</v>
      </c>
      <c r="F6" s="13" t="s">
        <v>47</v>
      </c>
      <c r="G6" s="13" t="s">
        <v>966</v>
      </c>
      <c r="H6" s="13" t="s">
        <v>966</v>
      </c>
    </row>
    <row r="7" spans="1:8" ht="25.2" x14ac:dyDescent="0.3">
      <c r="B7" s="6" t="s">
        <v>3431</v>
      </c>
      <c r="C7" s="9" t="s">
        <v>1634</v>
      </c>
      <c r="D7" s="9" t="s">
        <v>3791</v>
      </c>
      <c r="E7" s="9" t="s">
        <v>1580</v>
      </c>
      <c r="F7" s="9" t="s">
        <v>1007</v>
      </c>
      <c r="G7" s="9" t="s">
        <v>1007</v>
      </c>
      <c r="H7" s="9" t="s">
        <v>86</v>
      </c>
    </row>
    <row r="8" spans="1:8" ht="25.2" x14ac:dyDescent="0.3">
      <c r="B8" s="12" t="s">
        <v>3433</v>
      </c>
      <c r="C8" s="13" t="s">
        <v>3792</v>
      </c>
      <c r="D8" s="13" t="s">
        <v>3793</v>
      </c>
      <c r="E8" s="13" t="s">
        <v>1580</v>
      </c>
      <c r="F8" s="13" t="s">
        <v>963</v>
      </c>
      <c r="G8" s="13" t="s">
        <v>44</v>
      </c>
      <c r="H8" s="13" t="s">
        <v>87</v>
      </c>
    </row>
    <row r="9" spans="1:8" ht="25.2" x14ac:dyDescent="0.3">
      <c r="B9" s="6" t="s">
        <v>3435</v>
      </c>
      <c r="C9" s="9" t="s">
        <v>1594</v>
      </c>
      <c r="D9" s="9" t="s">
        <v>315</v>
      </c>
      <c r="E9" s="9" t="s">
        <v>3429</v>
      </c>
      <c r="F9" s="9" t="s">
        <v>3430</v>
      </c>
      <c r="G9" s="9" t="s">
        <v>3430</v>
      </c>
      <c r="H9" s="9" t="s">
        <v>3430</v>
      </c>
    </row>
    <row r="10" spans="1:8" ht="25.2" x14ac:dyDescent="0.3">
      <c r="B10" s="12" t="s">
        <v>3436</v>
      </c>
      <c r="C10" s="13" t="s">
        <v>3794</v>
      </c>
      <c r="D10" s="13" t="s">
        <v>3795</v>
      </c>
      <c r="E10" s="13" t="s">
        <v>1580</v>
      </c>
      <c r="F10" s="13" t="s">
        <v>210</v>
      </c>
      <c r="G10" s="13" t="s">
        <v>1008</v>
      </c>
      <c r="H10" s="13" t="s">
        <v>1008</v>
      </c>
    </row>
    <row r="11" spans="1:8" ht="25.2" x14ac:dyDescent="0.3">
      <c r="B11" s="6" t="s">
        <v>3439</v>
      </c>
      <c r="C11" s="9" t="s">
        <v>1691</v>
      </c>
      <c r="D11" s="9" t="s">
        <v>3033</v>
      </c>
      <c r="E11" s="9" t="s">
        <v>1580</v>
      </c>
      <c r="F11" s="9" t="s">
        <v>82</v>
      </c>
      <c r="G11" s="9" t="s">
        <v>83</v>
      </c>
      <c r="H11" s="9" t="s">
        <v>83</v>
      </c>
    </row>
    <row r="12" spans="1:8" ht="25.2" x14ac:dyDescent="0.3">
      <c r="B12" s="12" t="s">
        <v>3440</v>
      </c>
      <c r="C12" s="13" t="s">
        <v>1760</v>
      </c>
      <c r="D12" s="13" t="s">
        <v>3796</v>
      </c>
      <c r="E12" s="13" t="s">
        <v>1580</v>
      </c>
      <c r="F12" s="13" t="s">
        <v>86</v>
      </c>
      <c r="G12" s="13" t="s">
        <v>86</v>
      </c>
      <c r="H12" s="13" t="s">
        <v>86</v>
      </c>
    </row>
    <row r="13" spans="1:8" ht="25.2" x14ac:dyDescent="0.3">
      <c r="B13" s="6" t="s">
        <v>3441</v>
      </c>
      <c r="C13" s="9" t="s">
        <v>3502</v>
      </c>
      <c r="D13" s="9" t="s">
        <v>3797</v>
      </c>
      <c r="E13" s="9" t="s">
        <v>1580</v>
      </c>
      <c r="F13" s="9" t="s">
        <v>82</v>
      </c>
      <c r="G13" s="9" t="s">
        <v>1019</v>
      </c>
      <c r="H13" s="9" t="s">
        <v>1019</v>
      </c>
    </row>
    <row r="14" spans="1:8" ht="25.2" x14ac:dyDescent="0.3">
      <c r="B14" s="12" t="s">
        <v>3444</v>
      </c>
      <c r="C14" s="13" t="s">
        <v>3798</v>
      </c>
      <c r="D14" s="13" t="s">
        <v>3799</v>
      </c>
      <c r="E14" s="13" t="s">
        <v>1580</v>
      </c>
      <c r="F14" s="13" t="s">
        <v>3800</v>
      </c>
      <c r="G14" s="13" t="s">
        <v>3372</v>
      </c>
      <c r="H14" s="13" t="s">
        <v>1047</v>
      </c>
    </row>
    <row r="15" spans="1:8" ht="25.2" x14ac:dyDescent="0.3">
      <c r="B15" s="6" t="s">
        <v>3447</v>
      </c>
      <c r="C15" s="9" t="s">
        <v>1670</v>
      </c>
      <c r="D15" s="9" t="s">
        <v>3801</v>
      </c>
      <c r="E15" s="9" t="s">
        <v>1580</v>
      </c>
      <c r="F15" s="9" t="s">
        <v>43</v>
      </c>
      <c r="G15" s="9" t="s">
        <v>1063</v>
      </c>
      <c r="H15" s="9" t="s">
        <v>1063</v>
      </c>
    </row>
    <row r="16" spans="1:8" ht="25.2" x14ac:dyDescent="0.3">
      <c r="B16" s="12" t="s">
        <v>3450</v>
      </c>
      <c r="C16" s="13" t="s">
        <v>1662</v>
      </c>
      <c r="D16" s="13" t="s">
        <v>3802</v>
      </c>
      <c r="E16" s="13" t="s">
        <v>1580</v>
      </c>
      <c r="F16" s="13" t="s">
        <v>965</v>
      </c>
      <c r="G16" s="13" t="s">
        <v>48</v>
      </c>
      <c r="H16" s="13" t="s">
        <v>87</v>
      </c>
    </row>
    <row r="17" spans="2:8" ht="25.2" x14ac:dyDescent="0.3">
      <c r="B17" s="6" t="s">
        <v>3452</v>
      </c>
      <c r="C17" s="9" t="s">
        <v>1632</v>
      </c>
      <c r="D17" s="9" t="s">
        <v>185</v>
      </c>
      <c r="E17" s="9" t="s">
        <v>3429</v>
      </c>
      <c r="F17" s="9" t="s">
        <v>3430</v>
      </c>
      <c r="G17" s="9" t="s">
        <v>3430</v>
      </c>
      <c r="H17" s="9" t="s">
        <v>3430</v>
      </c>
    </row>
    <row r="18" spans="2:8" ht="25.2" x14ac:dyDescent="0.3">
      <c r="B18" s="12" t="s">
        <v>3453</v>
      </c>
      <c r="C18" s="13" t="s">
        <v>3803</v>
      </c>
      <c r="D18" s="13" t="s">
        <v>3804</v>
      </c>
      <c r="E18" s="13" t="s">
        <v>1580</v>
      </c>
      <c r="F18" s="13" t="s">
        <v>106</v>
      </c>
      <c r="G18" s="13" t="s">
        <v>1602</v>
      </c>
      <c r="H18" s="13" t="s">
        <v>1602</v>
      </c>
    </row>
    <row r="19" spans="2:8" ht="25.2" x14ac:dyDescent="0.3">
      <c r="B19" s="6" t="s">
        <v>3455</v>
      </c>
      <c r="C19" s="9" t="s">
        <v>2037</v>
      </c>
      <c r="D19" s="9" t="s">
        <v>3805</v>
      </c>
      <c r="E19" s="9" t="s">
        <v>1580</v>
      </c>
      <c r="F19" s="9" t="s">
        <v>94</v>
      </c>
      <c r="G19" s="9" t="s">
        <v>993</v>
      </c>
      <c r="H19" s="9" t="s">
        <v>993</v>
      </c>
    </row>
    <row r="20" spans="2:8" ht="25.2" x14ac:dyDescent="0.3">
      <c r="B20" s="12" t="s">
        <v>3457</v>
      </c>
      <c r="C20" s="13" t="s">
        <v>1884</v>
      </c>
      <c r="D20" s="13" t="s">
        <v>3806</v>
      </c>
      <c r="E20" s="13" t="s">
        <v>1580</v>
      </c>
      <c r="F20" s="13" t="s">
        <v>67</v>
      </c>
      <c r="G20" s="13" t="s">
        <v>67</v>
      </c>
      <c r="H20" s="13" t="s">
        <v>67</v>
      </c>
    </row>
    <row r="21" spans="2:8" ht="25.2" x14ac:dyDescent="0.3">
      <c r="B21" s="10" t="s">
        <v>3459</v>
      </c>
      <c r="C21" s="11" t="s">
        <v>3490</v>
      </c>
      <c r="D21" s="11" t="s">
        <v>3807</v>
      </c>
      <c r="E21" s="11" t="s">
        <v>1580</v>
      </c>
      <c r="F21" s="11" t="s">
        <v>3808</v>
      </c>
      <c r="G21" s="11" t="s">
        <v>3809</v>
      </c>
      <c r="H21" s="11" t="s">
        <v>3810</v>
      </c>
    </row>
  </sheetData>
  <pageMargins left="0.7" right="0.7" top="0.75" bottom="0.75" header="0.3" footer="0.3"/>
  <pageSetup paperSize="9" orientation="portrait" horizontalDpi="300" verticalDpi="300"/>
</worksheet>
</file>

<file path=xl/worksheets/sheet7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CAP'!A1", "Zurück")</f>
        <v>Zurück</v>
      </c>
    </row>
  </sheetData>
  <pageMargins left="0.7" right="0.7" top="0.75" bottom="0.75" header="0.3" footer="0.3"/>
  <pageSetup paperSize="9" orientation="portrait" horizontalDpi="300" verticalDpi="300"/>
</worksheet>
</file>

<file path=xl/worksheets/sheet7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CAP'!A1", "Zurück")</f>
        <v>Zurück</v>
      </c>
    </row>
  </sheetData>
  <pageMargins left="0.7" right="0.7" top="0.75" bottom="0.75" header="0.3" footer="0.3"/>
  <pageSetup paperSize="9" orientation="portrait" horizontalDpi="300" verticalDpi="300"/>
</worksheet>
</file>

<file path=xl/worksheets/sheet7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2-000000000000}">
  <dimension ref="A1:K18"/>
  <sheetViews>
    <sheetView workbookViewId="0"/>
  </sheetViews>
  <sheetFormatPr baseColWidth="10" defaultRowHeight="14.4" x14ac:dyDescent="0.3"/>
  <cols>
    <col min="2" max="2" width="9.6640625" customWidth="1"/>
    <col min="3" max="3" width="65.886718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CAP'!A1", "Zurück")</f>
        <v>Zurück</v>
      </c>
    </row>
    <row r="3" spans="1:11" x14ac:dyDescent="0.3">
      <c r="B3" s="7" t="s">
        <v>4517</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934</v>
      </c>
      <c r="C6" s="6" t="s">
        <v>935</v>
      </c>
      <c r="D6" s="6" t="s">
        <v>1621</v>
      </c>
      <c r="E6" s="9" t="s">
        <v>1587</v>
      </c>
      <c r="F6" s="9" t="s">
        <v>1580</v>
      </c>
      <c r="G6" s="9" t="s">
        <v>1580</v>
      </c>
      <c r="H6" s="9" t="s">
        <v>1580</v>
      </c>
      <c r="I6" s="9" t="s">
        <v>1580</v>
      </c>
      <c r="J6" s="9" t="s">
        <v>1587</v>
      </c>
      <c r="K6" s="9" t="s">
        <v>1587</v>
      </c>
    </row>
    <row r="7" spans="1:11" x14ac:dyDescent="0.3">
      <c r="B7" s="6" t="s">
        <v>934</v>
      </c>
      <c r="C7" s="6" t="s">
        <v>935</v>
      </c>
      <c r="D7" s="6" t="s">
        <v>4452</v>
      </c>
      <c r="E7" s="9" t="s">
        <v>1580</v>
      </c>
      <c r="F7" s="9" t="s">
        <v>1580</v>
      </c>
      <c r="G7" s="9" t="s">
        <v>1580</v>
      </c>
      <c r="H7" s="9" t="s">
        <v>1580</v>
      </c>
      <c r="I7" s="9" t="s">
        <v>1580</v>
      </c>
      <c r="J7" s="9" t="s">
        <v>1580</v>
      </c>
      <c r="K7" s="9" t="s">
        <v>1580</v>
      </c>
    </row>
    <row r="8" spans="1:11" x14ac:dyDescent="0.3">
      <c r="B8" s="6" t="s">
        <v>936</v>
      </c>
      <c r="C8" s="6" t="s">
        <v>937</v>
      </c>
      <c r="D8" s="6" t="s">
        <v>1621</v>
      </c>
      <c r="E8" s="9" t="s">
        <v>1617</v>
      </c>
      <c r="F8" s="9" t="s">
        <v>1580</v>
      </c>
      <c r="G8" s="9" t="s">
        <v>1578</v>
      </c>
      <c r="H8" s="9" t="s">
        <v>1580</v>
      </c>
      <c r="I8" s="9" t="s">
        <v>1580</v>
      </c>
      <c r="J8" s="9" t="s">
        <v>1584</v>
      </c>
      <c r="K8" s="9" t="s">
        <v>1582</v>
      </c>
    </row>
    <row r="9" spans="1:11" x14ac:dyDescent="0.3">
      <c r="B9" s="6" t="s">
        <v>936</v>
      </c>
      <c r="C9" s="6" t="s">
        <v>937</v>
      </c>
      <c r="D9" s="6" t="s">
        <v>4452</v>
      </c>
      <c r="E9" s="9" t="s">
        <v>1580</v>
      </c>
      <c r="F9" s="9" t="s">
        <v>1580</v>
      </c>
      <c r="G9" s="9" t="s">
        <v>1580</v>
      </c>
      <c r="H9" s="9" t="s">
        <v>1580</v>
      </c>
      <c r="I9" s="9" t="s">
        <v>1580</v>
      </c>
      <c r="J9" s="9" t="s">
        <v>1580</v>
      </c>
      <c r="K9" s="9" t="s">
        <v>1580</v>
      </c>
    </row>
    <row r="10" spans="1:11" x14ac:dyDescent="0.3">
      <c r="B10" s="6" t="s">
        <v>940</v>
      </c>
      <c r="C10" s="6" t="s">
        <v>941</v>
      </c>
      <c r="D10" s="6" t="s">
        <v>1621</v>
      </c>
      <c r="E10" s="9" t="s">
        <v>1589</v>
      </c>
      <c r="F10" s="9" t="s">
        <v>1580</v>
      </c>
      <c r="G10" s="9" t="s">
        <v>1579</v>
      </c>
      <c r="H10" s="9" t="s">
        <v>1580</v>
      </c>
      <c r="I10" s="9" t="s">
        <v>1580</v>
      </c>
      <c r="J10" s="9" t="s">
        <v>1578</v>
      </c>
      <c r="K10" s="9" t="s">
        <v>1584</v>
      </c>
    </row>
    <row r="11" spans="1:11" x14ac:dyDescent="0.3">
      <c r="B11" s="6" t="s">
        <v>940</v>
      </c>
      <c r="C11" s="6" t="s">
        <v>941</v>
      </c>
      <c r="D11" s="6" t="s">
        <v>4452</v>
      </c>
      <c r="E11" s="9" t="s">
        <v>1580</v>
      </c>
      <c r="F11" s="9" t="s">
        <v>1580</v>
      </c>
      <c r="G11" s="9" t="s">
        <v>1580</v>
      </c>
      <c r="H11" s="9" t="s">
        <v>1580</v>
      </c>
      <c r="I11" s="9" t="s">
        <v>1580</v>
      </c>
      <c r="J11" s="9" t="s">
        <v>1580</v>
      </c>
      <c r="K11" s="9" t="s">
        <v>1580</v>
      </c>
    </row>
    <row r="12" spans="1:11" x14ac:dyDescent="0.3">
      <c r="B12" s="6" t="s">
        <v>944</v>
      </c>
      <c r="C12" s="6" t="s">
        <v>945</v>
      </c>
      <c r="D12" s="6" t="s">
        <v>1621</v>
      </c>
      <c r="E12" s="9" t="s">
        <v>1589</v>
      </c>
      <c r="F12" s="9" t="s">
        <v>1587</v>
      </c>
      <c r="G12" s="9" t="s">
        <v>1589</v>
      </c>
      <c r="H12" s="9" t="s">
        <v>1587</v>
      </c>
      <c r="I12" s="9" t="s">
        <v>1580</v>
      </c>
      <c r="J12" s="9" t="s">
        <v>1578</v>
      </c>
      <c r="K12" s="9" t="s">
        <v>1594</v>
      </c>
    </row>
    <row r="13" spans="1:11" x14ac:dyDescent="0.3">
      <c r="B13" s="6" t="s">
        <v>944</v>
      </c>
      <c r="C13" s="6" t="s">
        <v>945</v>
      </c>
      <c r="D13" s="6" t="s">
        <v>4452</v>
      </c>
      <c r="E13" s="9" t="s">
        <v>1580</v>
      </c>
      <c r="F13" s="9" t="s">
        <v>1580</v>
      </c>
      <c r="G13" s="9" t="s">
        <v>1580</v>
      </c>
      <c r="H13" s="9" t="s">
        <v>1580</v>
      </c>
      <c r="I13" s="9" t="s">
        <v>1580</v>
      </c>
      <c r="J13" s="9" t="s">
        <v>1580</v>
      </c>
      <c r="K13" s="9" t="s">
        <v>1580</v>
      </c>
    </row>
    <row r="14" spans="1:11" x14ac:dyDescent="0.3">
      <c r="B14" s="6" t="s">
        <v>948</v>
      </c>
      <c r="C14" s="6" t="s">
        <v>419</v>
      </c>
      <c r="D14" s="6" t="s">
        <v>1621</v>
      </c>
      <c r="E14" s="9" t="s">
        <v>1584</v>
      </c>
      <c r="F14" s="9" t="s">
        <v>1580</v>
      </c>
      <c r="G14" s="9" t="s">
        <v>1580</v>
      </c>
      <c r="H14" s="9" t="s">
        <v>1587</v>
      </c>
      <c r="I14" s="9" t="s">
        <v>1580</v>
      </c>
      <c r="J14" s="9" t="s">
        <v>1683</v>
      </c>
      <c r="K14" s="9" t="s">
        <v>1587</v>
      </c>
    </row>
    <row r="15" spans="1:11" x14ac:dyDescent="0.3">
      <c r="B15" s="6" t="s">
        <v>948</v>
      </c>
      <c r="C15" s="6" t="s">
        <v>419</v>
      </c>
      <c r="D15" s="6" t="s">
        <v>4452</v>
      </c>
      <c r="E15" s="9" t="s">
        <v>1580</v>
      </c>
      <c r="F15" s="9" t="s">
        <v>1580</v>
      </c>
      <c r="G15" s="9" t="s">
        <v>1580</v>
      </c>
      <c r="H15" s="9" t="s">
        <v>1580</v>
      </c>
      <c r="I15" s="9" t="s">
        <v>1580</v>
      </c>
      <c r="J15" s="9" t="s">
        <v>1580</v>
      </c>
      <c r="K15" s="9" t="s">
        <v>1580</v>
      </c>
    </row>
    <row r="16" spans="1:11" x14ac:dyDescent="0.3">
      <c r="B16" s="6" t="s">
        <v>951</v>
      </c>
      <c r="C16" s="6" t="s">
        <v>952</v>
      </c>
      <c r="D16" s="6" t="s">
        <v>1621</v>
      </c>
      <c r="E16" s="9" t="s">
        <v>1584</v>
      </c>
      <c r="F16" s="9" t="s">
        <v>1580</v>
      </c>
      <c r="G16" s="9" t="s">
        <v>1587</v>
      </c>
      <c r="H16" s="9" t="s">
        <v>1580</v>
      </c>
      <c r="I16" s="9" t="s">
        <v>1580</v>
      </c>
      <c r="J16" s="9" t="s">
        <v>1594</v>
      </c>
      <c r="K16" s="9" t="s">
        <v>1579</v>
      </c>
    </row>
    <row r="17" spans="2:11" x14ac:dyDescent="0.3">
      <c r="B17" s="6" t="s">
        <v>951</v>
      </c>
      <c r="C17" s="6" t="s">
        <v>952</v>
      </c>
      <c r="D17" s="6" t="s">
        <v>4452</v>
      </c>
      <c r="E17" s="9" t="s">
        <v>1580</v>
      </c>
      <c r="F17" s="9" t="s">
        <v>1580</v>
      </c>
      <c r="G17" s="9" t="s">
        <v>1580</v>
      </c>
      <c r="H17" s="9" t="s">
        <v>1580</v>
      </c>
      <c r="I17" s="9" t="s">
        <v>1580</v>
      </c>
      <c r="J17" s="9" t="s">
        <v>1580</v>
      </c>
      <c r="K17" s="9" t="s">
        <v>1580</v>
      </c>
    </row>
    <row r="18" spans="2:11" x14ac:dyDescent="0.3">
      <c r="B18"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7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2-000000000000}">
  <dimension ref="A1:K20"/>
  <sheetViews>
    <sheetView workbookViewId="0"/>
  </sheetViews>
  <sheetFormatPr baseColWidth="10" defaultRowHeight="14.4" x14ac:dyDescent="0.3"/>
  <cols>
    <col min="2" max="2" width="9.6640625" customWidth="1"/>
    <col min="3" max="3" width="72.7773437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CAP'!A1", "Zurück")</f>
        <v>Zurück</v>
      </c>
    </row>
    <row r="3" spans="1:11" x14ac:dyDescent="0.3">
      <c r="B3" s="7" t="s">
        <v>4482</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382</v>
      </c>
      <c r="C7" s="6" t="s">
        <v>383</v>
      </c>
      <c r="D7" s="6" t="s">
        <v>1621</v>
      </c>
      <c r="E7" s="9" t="s">
        <v>1580</v>
      </c>
      <c r="F7" s="9" t="s">
        <v>1580</v>
      </c>
      <c r="G7" s="9" t="s">
        <v>1580</v>
      </c>
      <c r="H7" s="9" t="s">
        <v>1580</v>
      </c>
      <c r="I7" s="9" t="s">
        <v>1580</v>
      </c>
      <c r="J7" s="9" t="s">
        <v>1580</v>
      </c>
      <c r="K7" s="9" t="s">
        <v>1580</v>
      </c>
    </row>
    <row r="8" spans="1:11" x14ac:dyDescent="0.3">
      <c r="B8" s="6" t="s">
        <v>382</v>
      </c>
      <c r="C8" s="6" t="s">
        <v>383</v>
      </c>
      <c r="D8" s="6" t="s">
        <v>4452</v>
      </c>
      <c r="E8" s="9" t="s">
        <v>1580</v>
      </c>
      <c r="F8" s="9" t="s">
        <v>1580</v>
      </c>
      <c r="G8" s="9" t="s">
        <v>1580</v>
      </c>
      <c r="H8" s="9" t="s">
        <v>1580</v>
      </c>
      <c r="I8" s="9" t="s">
        <v>1580</v>
      </c>
      <c r="J8" s="9" t="s">
        <v>1580</v>
      </c>
      <c r="K8" s="9" t="s">
        <v>1580</v>
      </c>
    </row>
    <row r="9" spans="1:11" x14ac:dyDescent="0.3">
      <c r="B9" s="6" t="s">
        <v>384</v>
      </c>
      <c r="C9" s="6" t="s">
        <v>385</v>
      </c>
      <c r="D9" s="6" t="s">
        <v>1621</v>
      </c>
      <c r="E9" s="9" t="s">
        <v>1580</v>
      </c>
      <c r="F9" s="9" t="s">
        <v>1580</v>
      </c>
      <c r="G9" s="9" t="s">
        <v>1580</v>
      </c>
      <c r="H9" s="9" t="s">
        <v>1580</v>
      </c>
      <c r="I9" s="9" t="s">
        <v>1580</v>
      </c>
      <c r="J9" s="9" t="s">
        <v>1580</v>
      </c>
      <c r="K9" s="9" t="s">
        <v>1580</v>
      </c>
    </row>
    <row r="10" spans="1:11" x14ac:dyDescent="0.3">
      <c r="B10" s="6" t="s">
        <v>384</v>
      </c>
      <c r="C10" s="6" t="s">
        <v>385</v>
      </c>
      <c r="D10" s="6" t="s">
        <v>4452</v>
      </c>
      <c r="E10" s="9" t="s">
        <v>1580</v>
      </c>
      <c r="F10" s="9" t="s">
        <v>1580</v>
      </c>
      <c r="G10" s="9" t="s">
        <v>1580</v>
      </c>
      <c r="H10" s="9" t="s">
        <v>1580</v>
      </c>
      <c r="I10" s="9" t="s">
        <v>1580</v>
      </c>
      <c r="J10" s="9" t="s">
        <v>1580</v>
      </c>
      <c r="K10" s="9" t="s">
        <v>1580</v>
      </c>
    </row>
    <row r="11" spans="1:11" x14ac:dyDescent="0.3">
      <c r="B11" s="6" t="s">
        <v>386</v>
      </c>
      <c r="C11" s="6" t="s">
        <v>387</v>
      </c>
      <c r="D11" s="6" t="s">
        <v>1621</v>
      </c>
      <c r="E11" s="9" t="s">
        <v>1587</v>
      </c>
      <c r="F11" s="9" t="s">
        <v>1580</v>
      </c>
      <c r="G11" s="9" t="s">
        <v>1580</v>
      </c>
      <c r="H11" s="9" t="s">
        <v>1580</v>
      </c>
      <c r="I11" s="9" t="s">
        <v>1580</v>
      </c>
      <c r="J11" s="9" t="s">
        <v>1580</v>
      </c>
      <c r="K11" s="9" t="s">
        <v>1580</v>
      </c>
    </row>
    <row r="12" spans="1:11" x14ac:dyDescent="0.3">
      <c r="B12" s="6" t="s">
        <v>386</v>
      </c>
      <c r="C12" s="6" t="s">
        <v>387</v>
      </c>
      <c r="D12" s="6" t="s">
        <v>4452</v>
      </c>
      <c r="E12" s="9" t="s">
        <v>1580</v>
      </c>
      <c r="F12" s="9" t="s">
        <v>1580</v>
      </c>
      <c r="G12" s="9" t="s">
        <v>1580</v>
      </c>
      <c r="H12" s="9" t="s">
        <v>1580</v>
      </c>
      <c r="I12" s="9" t="s">
        <v>1580</v>
      </c>
      <c r="J12" s="9" t="s">
        <v>1580</v>
      </c>
      <c r="K12" s="9" t="s">
        <v>1580</v>
      </c>
    </row>
    <row r="13" spans="1:11" x14ac:dyDescent="0.3">
      <c r="B13" s="23" t="s">
        <v>40</v>
      </c>
      <c r="C13" s="23"/>
      <c r="D13" s="23"/>
      <c r="E13" s="29"/>
      <c r="F13" s="29"/>
      <c r="G13" s="29"/>
      <c r="H13" s="29"/>
      <c r="I13" s="29"/>
      <c r="J13" s="29"/>
      <c r="K13" s="29"/>
    </row>
    <row r="14" spans="1:11" x14ac:dyDescent="0.3">
      <c r="B14" s="6" t="s">
        <v>388</v>
      </c>
      <c r="C14" s="6" t="s">
        <v>42</v>
      </c>
      <c r="D14" s="6" t="s">
        <v>1621</v>
      </c>
      <c r="E14" s="9" t="s">
        <v>1580</v>
      </c>
      <c r="F14" s="9" t="s">
        <v>1580</v>
      </c>
      <c r="G14" s="9" t="s">
        <v>1580</v>
      </c>
      <c r="H14" s="9" t="s">
        <v>1580</v>
      </c>
      <c r="I14" s="9" t="s">
        <v>1580</v>
      </c>
      <c r="J14" s="9" t="s">
        <v>1580</v>
      </c>
      <c r="K14" s="9" t="s">
        <v>1580</v>
      </c>
    </row>
    <row r="15" spans="1:11" x14ac:dyDescent="0.3">
      <c r="B15" s="6" t="s">
        <v>388</v>
      </c>
      <c r="C15" s="6" t="s">
        <v>42</v>
      </c>
      <c r="D15" s="6" t="s">
        <v>4452</v>
      </c>
      <c r="E15" s="9" t="s">
        <v>1580</v>
      </c>
      <c r="F15" s="9" t="s">
        <v>1580</v>
      </c>
      <c r="G15" s="9" t="s">
        <v>1580</v>
      </c>
      <c r="H15" s="9" t="s">
        <v>1580</v>
      </c>
      <c r="I15" s="9" t="s">
        <v>1580</v>
      </c>
      <c r="J15" s="9" t="s">
        <v>1580</v>
      </c>
      <c r="K15" s="9" t="s">
        <v>1580</v>
      </c>
    </row>
    <row r="16" spans="1:11" x14ac:dyDescent="0.3">
      <c r="B16" s="6" t="s">
        <v>389</v>
      </c>
      <c r="C16" s="6" t="s">
        <v>46</v>
      </c>
      <c r="D16" s="6" t="s">
        <v>1621</v>
      </c>
      <c r="E16" s="9" t="s">
        <v>1587</v>
      </c>
      <c r="F16" s="9" t="s">
        <v>1580</v>
      </c>
      <c r="G16" s="9" t="s">
        <v>1580</v>
      </c>
      <c r="H16" s="9" t="s">
        <v>1580</v>
      </c>
      <c r="I16" s="9" t="s">
        <v>1580</v>
      </c>
      <c r="J16" s="9" t="s">
        <v>1580</v>
      </c>
      <c r="K16" s="9" t="s">
        <v>1587</v>
      </c>
    </row>
    <row r="17" spans="2:11" x14ac:dyDescent="0.3">
      <c r="B17" s="6" t="s">
        <v>389</v>
      </c>
      <c r="C17" s="6" t="s">
        <v>46</v>
      </c>
      <c r="D17" s="6" t="s">
        <v>4452</v>
      </c>
      <c r="E17" s="9" t="s">
        <v>1580</v>
      </c>
      <c r="F17" s="9" t="s">
        <v>1580</v>
      </c>
      <c r="G17" s="9" t="s">
        <v>1580</v>
      </c>
      <c r="H17" s="9" t="s">
        <v>1580</v>
      </c>
      <c r="I17" s="9" t="s">
        <v>1580</v>
      </c>
      <c r="J17" s="9" t="s">
        <v>1580</v>
      </c>
      <c r="K17" s="9" t="s">
        <v>1580</v>
      </c>
    </row>
    <row r="18" spans="2:11" x14ac:dyDescent="0.3">
      <c r="B18" s="6" t="s">
        <v>390</v>
      </c>
      <c r="C18" s="6" t="s">
        <v>50</v>
      </c>
      <c r="D18" s="6" t="s">
        <v>1621</v>
      </c>
      <c r="E18" s="9" t="s">
        <v>1580</v>
      </c>
      <c r="F18" s="9" t="s">
        <v>1580</v>
      </c>
      <c r="G18" s="9" t="s">
        <v>1580</v>
      </c>
      <c r="H18" s="9" t="s">
        <v>1580</v>
      </c>
      <c r="I18" s="9" t="s">
        <v>1580</v>
      </c>
      <c r="J18" s="9" t="s">
        <v>1580</v>
      </c>
      <c r="K18" s="9" t="s">
        <v>1580</v>
      </c>
    </row>
    <row r="19" spans="2:11" x14ac:dyDescent="0.3">
      <c r="B19" s="6" t="s">
        <v>390</v>
      </c>
      <c r="C19" s="6" t="s">
        <v>50</v>
      </c>
      <c r="D19" s="6" t="s">
        <v>4452</v>
      </c>
      <c r="E19" s="9" t="s">
        <v>1580</v>
      </c>
      <c r="F19" s="9" t="s">
        <v>1580</v>
      </c>
      <c r="G19" s="9" t="s">
        <v>1580</v>
      </c>
      <c r="H19" s="9" t="s">
        <v>1580</v>
      </c>
      <c r="I19" s="9" t="s">
        <v>1580</v>
      </c>
      <c r="J19" s="9" t="s">
        <v>1580</v>
      </c>
      <c r="K19" s="9" t="s">
        <v>1580</v>
      </c>
    </row>
    <row r="20" spans="2:11" x14ac:dyDescent="0.3">
      <c r="B20" s="17" t="s">
        <v>968</v>
      </c>
    </row>
  </sheetData>
  <mergeCells count="6">
    <mergeCell ref="B13:K13"/>
    <mergeCell ref="B4:B5"/>
    <mergeCell ref="C4:C5"/>
    <mergeCell ref="D4:D5"/>
    <mergeCell ref="E4:K4"/>
    <mergeCell ref="B6:K6"/>
  </mergeCells>
  <pageMargins left="0.7" right="0.7" top="0.75" bottom="0.75" header="0.3" footer="0.3"/>
  <pageSetup paperSize="9" orientation="portrait" horizontalDpi="300" verticalDpi="300"/>
</worksheet>
</file>

<file path=xl/worksheets/sheet7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2-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CAP'!A1", "Zurück")</f>
        <v>Zurück</v>
      </c>
    </row>
  </sheetData>
  <pageMargins left="0.7" right="0.7" top="0.75" bottom="0.75" header="0.3" footer="0.3"/>
  <pageSetup paperSize="9" orientation="portrait" horizontalDpi="300" verticalDpi="30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5"/>
  <sheetViews>
    <sheetView workbookViewId="0"/>
  </sheetViews>
  <sheetFormatPr baseColWidth="10" defaultRowHeight="14.4" x14ac:dyDescent="0.3"/>
  <cols>
    <col min="2" max="2" width="9.6640625" customWidth="1"/>
    <col min="3" max="3" width="52.109375" customWidth="1"/>
    <col min="4" max="4" width="250.6640625" customWidth="1"/>
  </cols>
  <sheetData>
    <row r="1" spans="1:4" x14ac:dyDescent="0.3">
      <c r="A1" s="2" t="str">
        <f>HYPERLINK("#'Auswahl Auswertungsmodul'!A1", "Zurück zum Start")</f>
        <v>Zurück zum Start</v>
      </c>
    </row>
    <row r="2" spans="1:4" x14ac:dyDescent="0.3">
      <c r="A2" s="2" t="str">
        <f>HYPERLINK("#'Auswahl WI-HI-S'!A1", "Zurück")</f>
        <v>Zurück</v>
      </c>
    </row>
    <row r="3" spans="1:4" x14ac:dyDescent="0.3">
      <c r="B3" s="7" t="s">
        <v>1481</v>
      </c>
    </row>
    <row r="4" spans="1:4" x14ac:dyDescent="0.3">
      <c r="B4" s="3" t="s">
        <v>35</v>
      </c>
      <c r="C4" s="4" t="s">
        <v>394</v>
      </c>
      <c r="D4" s="4" t="s">
        <v>1101</v>
      </c>
    </row>
    <row r="5" spans="1:4" ht="100.8" x14ac:dyDescent="0.3">
      <c r="B5" s="5" t="s">
        <v>676</v>
      </c>
      <c r="C5" s="6" t="s">
        <v>677</v>
      </c>
      <c r="D5" s="6" t="s">
        <v>1480</v>
      </c>
    </row>
  </sheetData>
  <pageMargins left="0.7" right="0.7" top="0.75" bottom="0.75" header="0.3" footer="0.3"/>
  <pageSetup paperSize="9" orientation="portrait" horizontalDpi="300" verticalDpi="300"/>
</worksheet>
</file>

<file path=xl/worksheets/sheet7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2-000000000000}">
  <dimension ref="A1:C41"/>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HYPERLINK("#'MC - K3_1_QI'!A1", "Qualitätsindikatoren: Übersicht über Auffälligkeiten und Qualitätssicherungsmaßnahmen gem. § 17 DeQS-RL")</f>
        <v>Qualitätsindikatoren: Übersicht über Auffälligkeiten und Qualitätssicherungsmaßnahmen gem. § 17 DeQS-RL</v>
      </c>
      <c r="C6" s="2" t="str">
        <f>HYPERLINK("#'MC - K3_1_QI'!A1", "K3_1_QI")</f>
        <v>K3_1_QI</v>
      </c>
    </row>
    <row r="7" spans="1:3" x14ac:dyDescent="0.3">
      <c r="B7" s="2" t="str">
        <f>HYPERLINK("#'MC - K3_1_AK'!A1", "Auffälligkeitskriterien: Übersicht über Auffälligkeiten und Qualitätssicherungsmaßnahmen gem. § 17 DeQS-RL")</f>
        <v>Auffälligkeitskriterien: Übersicht über Auffälligkeiten und Qualitätssicherungsmaßnahmen gem. § 17 DeQS-RL</v>
      </c>
      <c r="C7" s="2" t="str">
        <f>HYPERLINK("#'MC - K3_1_AK'!A1", "K3_1_AK")</f>
        <v>K3_1_AK</v>
      </c>
    </row>
    <row r="8" spans="1:3" x14ac:dyDescent="0.3">
      <c r="B8" s="2" t="str">
        <f>HYPERLINK("#'MC - K3_2_QI'!A1", "Qualitätsindikatoren: Auffälligkeiten und Bewertungen nach Abschluss des Stellungnahmeverfahrens (AJ 2024)")</f>
        <v>Qualitätsindikatoren: Auffälligkeiten und Bewertungen nach Abschluss des Stellungnahmeverfahrens (AJ 2024)</v>
      </c>
      <c r="C8" s="2" t="str">
        <f>HYPERLINK("#'MC - K3_2_QI'!A1", "K3_2_QI")</f>
        <v>K3_2_QI</v>
      </c>
    </row>
    <row r="9" spans="1:3" x14ac:dyDescent="0.3">
      <c r="B9" s="2" t="str">
        <f>HYPERLINK("#'MC - K3_2_AK'!A1", "Auffälligkeitskriterien: Auffälligkeiten und Bewertungen nach Abschluss des Stellungnahmeverfahrens (AJ 2024)")</f>
        <v>Auffälligkeitskriterien: Auffälligkeiten und Bewertungen nach Abschluss des Stellungnahmeverfahrens (AJ 2024)</v>
      </c>
      <c r="C9" s="2" t="str">
        <f>HYPERLINK("#'MC - K3_2_AK'!A1", "K3_2_AK")</f>
        <v>K3_2_AK</v>
      </c>
    </row>
    <row r="10" spans="1:3" x14ac:dyDescent="0.3">
      <c r="B10" s="2" t="str">
        <f>HYPERLINK("#'MC - K3_3_QI'!A1", "Qualitätsindikatoren: Wiederholte Auffälligkeiten (AJ 2024 und Vorjahre)")</f>
        <v>Qualitätsindikatoren: Wiederholte Auffälligkeiten (AJ 2024 und Vorjahre)</v>
      </c>
      <c r="C10" s="2" t="str">
        <f>HYPERLINK("#'MC - K3_3_QI'!A1", "K3_3_QI")</f>
        <v>K3_3_QI</v>
      </c>
    </row>
    <row r="11" spans="1:3" x14ac:dyDescent="0.3">
      <c r="B11" s="2" t="str">
        <f>HYPERLINK("#'MC - K3_3_AK'!A1", "Auffälligkeitskriterien: Wiederholte Auffälligkeiten (AJ 2024 und Vorjahre)")</f>
        <v>Auffälligkeitskriterien: Wiederholte Auffälligkeiten (AJ 2024 und Vorjahre)</v>
      </c>
      <c r="C11" s="2" t="str">
        <f>HYPERLINK("#'MC - K3_3_AK'!A1", "K3_3_AK")</f>
        <v>K3_3_AK</v>
      </c>
    </row>
    <row r="12" spans="1:3" x14ac:dyDescent="0.3">
      <c r="B12" s="2" t="str">
        <f>HYPERLINK("#'MC - K3_4_QI'!A1", "Qualitätsindikatoren: Mehrfache Auffälligkeiten bei Leistungserbringern (AJ 2024)")</f>
        <v>Qualitätsindikatoren: Mehrfache Auffälligkeiten bei Leistungserbringern (AJ 2024)</v>
      </c>
      <c r="C12" s="2" t="str">
        <f>HYPERLINK("#'MC - K3_4_QI'!A1", "K3_4_QI")</f>
        <v>K3_4_QI</v>
      </c>
    </row>
    <row r="13" spans="1:3" x14ac:dyDescent="0.3">
      <c r="B13" s="2" t="str">
        <f>HYPERLINK("#'MC - K3_4_AK'!A1", "Auffälligkeitskriterien: Mehrfache Auffälligkeiten bei Leistungserbringern (AJ 2024)")</f>
        <v>Auffälligkeitskriterien: Mehrfache Auffälligkeiten bei Leistungserbringern (AJ 2024)</v>
      </c>
      <c r="C13" s="2" t="str">
        <f>HYPERLINK("#'MC - K3_4_AK'!A1", "K3_4_AK")</f>
        <v>K3_4_AK</v>
      </c>
    </row>
    <row r="14" spans="1:3" x14ac:dyDescent="0.3">
      <c r="B14" s="2" t="str">
        <f>HYPERLINK("#'MC - K3_5_QI'!A1", "Auffälligkeiten und Stellungnahmeverfahren nach Fallzahl pro Qualitätsindikator (AJ 2024)")</f>
        <v>Auffälligkeiten und Stellungnahmeverfahren nach Fallzahl pro Qualitätsindikator (AJ 2024)</v>
      </c>
      <c r="C14" s="2" t="str">
        <f>HYPERLINK("#'MC - K3_5_QI'!A1", "K3_5_QI")</f>
        <v>K3_5_QI</v>
      </c>
    </row>
    <row r="15" spans="1:3" x14ac:dyDescent="0.3">
      <c r="B15" s="2" t="str">
        <f>HYPERLINK("#'MC - A_1_QI'!A1", "Qualitätsindikatoren: Art der Auffälligkeit (AJ 2024)")</f>
        <v>Qualitätsindikatoren: Art der Auffälligkeit (AJ 2024)</v>
      </c>
      <c r="C15" s="2" t="str">
        <f>HYPERLINK("#'MC - A_1_QI'!A1", "A_1_QI")</f>
        <v>A_1_QI</v>
      </c>
    </row>
    <row r="16" spans="1:3" x14ac:dyDescent="0.3">
      <c r="B16" s="2" t="str">
        <f>HYPERLINK("#'MC - A_1_AK'!A1", "Auffälligkeitskriterien: Art der Auffälligkeit (AJ 2024)")</f>
        <v>Auffälligkeitskriterien: Art der Auffälligkeit (AJ 2024)</v>
      </c>
      <c r="C16" s="2" t="str">
        <f>HYPERLINK("#'MC - A_1_AK'!A1", "A_1_AK")</f>
        <v>A_1_AK</v>
      </c>
    </row>
    <row r="17" spans="2:3" x14ac:dyDescent="0.3">
      <c r="B17" s="2" t="str">
        <f>HYPERLINK("#'MC - A_2_QI_a'!A1", "Qualitätsindikatoren: Stellungnahmeverfahren (AJ 2024)")</f>
        <v>Qualitätsindikatoren: Stellungnahmeverfahren (AJ 2024)</v>
      </c>
      <c r="C17" s="2" t="str">
        <f>HYPERLINK("#'MC - A_2_QI_a'!A1", "A_2_QI_a")</f>
        <v>A_2_QI_a</v>
      </c>
    </row>
    <row r="18" spans="2:3" x14ac:dyDescent="0.3">
      <c r="B18" s="2" t="str">
        <f>HYPERLINK("#'MC - A_2_AK_a'!A1", "Auffälligkeitskriterien: Stellungnahmeverfahren (AJ 2024)")</f>
        <v>Auffälligkeitskriterien: Stellungnahmeverfahren (AJ 2024)</v>
      </c>
      <c r="C18" s="2" t="str">
        <f>HYPERLINK("#'MC - A_2_AK_a'!A1", "A_2_AK_a")</f>
        <v>A_2_AK_a</v>
      </c>
    </row>
    <row r="19" spans="2:3" x14ac:dyDescent="0.3">
      <c r="B19" s="2" t="str">
        <f>HYPERLINK("#'MC - A_2_QI_b'!A1", "Qualitätsindikatoren: Freitextkommentare zur Nicht-Einleitung von Stellungnahmeverfahren (AJ 2024)")</f>
        <v>Qualitätsindikatoren: Freitextkommentare zur Nicht-Einleitung von Stellungnahmeverfahren (AJ 2024)</v>
      </c>
      <c r="C19" s="2" t="str">
        <f>HYPERLINK("#'MC - A_2_QI_b'!A1", "A_2_QI_b")</f>
        <v>A_2_QI_b</v>
      </c>
    </row>
    <row r="20" spans="2:3" x14ac:dyDescent="0.3">
      <c r="B20" s="2" t="str">
        <f>HYPERLINK("#'MC - A_2_AK_b'!A1", "Auffälligkeitskriterien: Freitextkommentare zur Nicht-Einleitung von Stellungnahmeverfahren (AJ 2024)")</f>
        <v>Auffälligkeitskriterien: Freitextkommentare zur Nicht-Einleitung von Stellungnahmeverfahren (AJ 2024)</v>
      </c>
      <c r="C20" s="2" t="str">
        <f>HYPERLINK("#'MC - A_2_AK_b'!A1", "A_2_AK_b")</f>
        <v>A_2_AK_b</v>
      </c>
    </row>
    <row r="21" spans="2:3" x14ac:dyDescent="0.3">
      <c r="B21" s="2" t="str">
        <f>HYPERLINK("#'MC - A_3_AK_a'!A1", "Auffälligkeitskriterien: Bewertung der qualitativ auffälligen Ergebnisse (AJ 2024)")</f>
        <v>Auffälligkeitskriterien: Bewertung der qualitativ auffälligen Ergebnisse (AJ 2024)</v>
      </c>
      <c r="C21" s="2" t="str">
        <f>HYPERLINK("#'MC - A_3_AK_a'!A1", "A_3_AK_a")</f>
        <v>A_3_AK_a</v>
      </c>
    </row>
    <row r="22" spans="2:3" x14ac:dyDescent="0.3">
      <c r="B22" s="2" t="str">
        <f>HYPERLINK("#'MC - A_3_AK_b'!A1", "Auffälligkeitskriterien: Freitextkommentare zur Bewertung der qualitativ auffälligen Ergebnisse (AJ 2024)")</f>
        <v>Auffälligkeitskriterien: Freitextkommentare zur Bewertung der qualitativ auffälligen Ergebnisse (AJ 2024)</v>
      </c>
      <c r="C22" s="2" t="str">
        <f>HYPERLINK("#'MC - A_3_AK_b'!A1", "A_3_AK_b")</f>
        <v>A_3_AK_b</v>
      </c>
    </row>
    <row r="23" spans="2:3" x14ac:dyDescent="0.3">
      <c r="B23" s="2" t="str">
        <f>HYPERLINK("#'MC - A_4_QI_a'!A1", "Qualitätsindikatoren: Bewertung der qualitativ auffälligen Ergebnisse (AJ 2024)")</f>
        <v>Qualitätsindikatoren: Bewertung der qualitativ auffälligen Ergebnisse (AJ 2024)</v>
      </c>
      <c r="C23" s="2" t="str">
        <f>HYPERLINK("#'MC - A_4_QI_a'!A1", "A_4_QI_a")</f>
        <v>A_4_QI_a</v>
      </c>
    </row>
    <row r="24" spans="2:3" x14ac:dyDescent="0.3">
      <c r="B24" s="2" t="str">
        <f>HYPERLINK("#'MC - A_4_QI_b'!A1", "Qualitätsindikatoren: Freitextkommentare zur Bewertung der qualitativ auffälligen Ergebnisse (AJ 2024)")</f>
        <v>Qualitätsindikatoren: Freitextkommentare zur Bewertung der qualitativ auffälligen Ergebnisse (AJ 2024)</v>
      </c>
      <c r="C24" s="2" t="str">
        <f>HYPERLINK("#'MC - A_4_QI_b'!A1", "A_4_QI_b")</f>
        <v>A_4_QI_b</v>
      </c>
    </row>
    <row r="25" spans="2:3" x14ac:dyDescent="0.3">
      <c r="B25" s="2" t="str">
        <f>HYPERLINK("#'MC - A_5_AK_a'!A1", "Auffälligkeitskriterien: Bewertung der qualitativ unauffälligen Ergebnisse (AJ 2024)")</f>
        <v>Auffälligkeitskriterien: Bewertung der qualitativ unauffälligen Ergebnisse (AJ 2024)</v>
      </c>
      <c r="C25" s="2" t="str">
        <f>HYPERLINK("#'MC - A_5_AK_a'!A1", "A_5_AK_a")</f>
        <v>A_5_AK_a</v>
      </c>
    </row>
    <row r="26" spans="2:3" x14ac:dyDescent="0.3">
      <c r="B26" s="2" t="str">
        <f>HYPERLINK("#'MC - A_5_AK_b'!A1", "Auffälligkeitskriterien: Freitextkommentare zur Bewertung der qualitativ unauffälligen Ergebnisse (AJ 2024)")</f>
        <v>Auffälligkeitskriterien: Freitextkommentare zur Bewertung der qualitativ unauffälligen Ergebnisse (AJ 2024)</v>
      </c>
      <c r="C26" s="2" t="str">
        <f>HYPERLINK("#'MC - A_5_AK_b'!A1", "A_5_AK_b")</f>
        <v>A_5_AK_b</v>
      </c>
    </row>
    <row r="27" spans="2:3" x14ac:dyDescent="0.3">
      <c r="B27" s="2" t="str">
        <f>HYPERLINK("#'MC - A_6_QI_a'!A1", "Qualitätsindikatoren: Bewertung der qualitativ unauffälligen Ergebnisse (AJ 2024)")</f>
        <v>Qualitätsindikatoren: Bewertung der qualitativ unauffälligen Ergebnisse (AJ 2024)</v>
      </c>
      <c r="C27" s="2" t="str">
        <f>HYPERLINK("#'MC - A_6_QI_a'!A1", "A_6_QI_a")</f>
        <v>A_6_QI_a</v>
      </c>
    </row>
    <row r="28" spans="2:3" x14ac:dyDescent="0.3">
      <c r="B28" s="2" t="str">
        <f>HYPERLINK("#'MC - A_6_QI_b'!A1", "Qualitätsindikatoren: Freitextkommentare zur Bewertung der qualitativ unauffälligen Ergebnisse (AJ 2024)")</f>
        <v>Qualitätsindikatoren: Freitextkommentare zur Bewertung der qualitativ unauffälligen Ergebnisse (AJ 2024)</v>
      </c>
      <c r="C28" s="2" t="str">
        <f>HYPERLINK("#'MC - A_6_QI_b'!A1", "A_6_QI_b")</f>
        <v>A_6_QI_b</v>
      </c>
    </row>
    <row r="29" spans="2:3" x14ac:dyDescent="0.3">
      <c r="B29" s="2" t="str">
        <f>HYPERLINK("#'MC - A_7_AK_a'!A1", "Auffälligkeitskriterien: Bewertung der  Ergebnisse als Sonstiges (AJ 2024)")</f>
        <v>Auffälligkeitskriterien: Bewertung der  Ergebnisse als Sonstiges (AJ 2024)</v>
      </c>
      <c r="C29" s="2" t="str">
        <f>HYPERLINK("#'MC - A_7_AK_a'!A1", "A_7_AK_a")</f>
        <v>A_7_AK_a</v>
      </c>
    </row>
    <row r="30" spans="2:3" x14ac:dyDescent="0.3">
      <c r="B30" s="2" t="str">
        <f>HYPERLINK("#'MC - A_7_AK_b'!A1", "Auffälligkeitskriterien: Freitextkommentare zur Bewertung der Ergebnisse als Sonstiges (AJ 2024)")</f>
        <v>Auffälligkeitskriterien: Freitextkommentare zur Bewertung der Ergebnisse als Sonstiges (AJ 2024)</v>
      </c>
      <c r="C30" s="2" t="str">
        <f>HYPERLINK("#'MC - A_7_AK_b'!A1", "A_7_AK_b")</f>
        <v>A_7_AK_b</v>
      </c>
    </row>
    <row r="31" spans="2:3" x14ac:dyDescent="0.3">
      <c r="B31" s="2" t="str">
        <f>HYPERLINK("#'MC - A_8_QI_a'!A1", "Qualitätsindikatoren: Bewertung der Ergebnisse als Dokumentationsfehler oder Sonstiges (AJ 2024)")</f>
        <v>Qualitätsindikatoren: Bewertung der Ergebnisse als Dokumentationsfehler oder Sonstiges (AJ 2024)</v>
      </c>
      <c r="C31" s="2" t="str">
        <f>HYPERLINK("#'MC - A_8_QI_a'!A1", "A_8_QI_a")</f>
        <v>A_8_QI_a</v>
      </c>
    </row>
    <row r="32" spans="2:3" x14ac:dyDescent="0.3">
      <c r="B32" s="2" t="str">
        <f>HYPERLINK("#'MC - A_8_QI_b'!A1", "Qualitätsindikatoren: Freitextkommentare zur Bewertung der Ergebnisse als Dokumentationsfehler oder Sonstiges (AJ 2024)")</f>
        <v>Qualitätsindikatoren: Freitextkommentare zur Bewertung der Ergebnisse als Dokumentationsfehler oder Sonstiges (AJ 2024)</v>
      </c>
      <c r="C32" s="2" t="str">
        <f>HYPERLINK("#'MC - A_8_QI_b'!A1", "A_8_QI_b")</f>
        <v>A_8_QI_b</v>
      </c>
    </row>
    <row r="33" spans="2:3" x14ac:dyDescent="0.3">
      <c r="B33" s="2" t="str">
        <f>HYPERLINK("#'MC - A_9_QI'!A1", "Qualitätsindikatoren: Initiierung Maßnahmenstufe 1 und 2 (AJ 2024)")</f>
        <v>Qualitätsindikatoren: Initiierung Maßnahmenstufe 1 und 2 (AJ 2024)</v>
      </c>
      <c r="C33" s="2" t="str">
        <f>HYPERLINK("#'MC - A_9_QI'!A1", "A_9_QI")</f>
        <v>A_9_QI</v>
      </c>
    </row>
    <row r="34" spans="2:3" x14ac:dyDescent="0.3">
      <c r="B34" s="2" t="str">
        <f>HYPERLINK("#'MC - A_9_AK'!A1", "Auffälligkeitskriterien: Initiierung Maßnahmenstufe 1 und 2 (AJ 2024)")</f>
        <v>Auffälligkeitskriterien: Initiierung Maßnahmenstufe 1 und 2 (AJ 2024)</v>
      </c>
      <c r="C34" s="2" t="str">
        <f>HYPERLINK("#'MC - A_9_AK'!A1", "A_9_AK")</f>
        <v>A_9_AK</v>
      </c>
    </row>
    <row r="35" spans="2:3" x14ac:dyDescent="0.3">
      <c r="B35" s="2" t="str">
        <f>HYPERLINK("#'MC - A_10_QI'!A1", "Qualitätsindikatoren: Ergebnisse nach Stellungnahmeverfahren pro Bundesland (AJ 2024)")</f>
        <v>Qualitätsindikatoren: Ergebnisse nach Stellungnahmeverfahren pro Bundesland (AJ 2024)</v>
      </c>
      <c r="C35" s="2" t="str">
        <f>HYPERLINK("#'MC - A_10_QI'!A1", "A_10_QI")</f>
        <v>A_10_QI</v>
      </c>
    </row>
    <row r="36" spans="2:3" x14ac:dyDescent="0.3">
      <c r="B36" s="2" t="str">
        <f>HYPERLINK("#'MC - A_10_AK'!A1", "Auffälligkeitskriterien: Ergebnisse nach Stellungnahmeverfahren pro Bundesland (AJ 2024)")</f>
        <v>Auffälligkeitskriterien: Ergebnisse nach Stellungnahmeverfahren pro Bundesland (AJ 2024)</v>
      </c>
      <c r="C36" s="2" t="str">
        <f>HYPERLINK("#'MC - A_10_AK'!A1", "A_10_AK")</f>
        <v>A_10_AK</v>
      </c>
    </row>
    <row r="37" spans="2:3" x14ac:dyDescent="0.3">
      <c r="B37" s="2" t="str">
        <f>HYPERLINK("#'MC - A_11_QI_AK'!A1", "Qualitätsindikatoren und Auffälligkeitskriterien: Best Practice (AJ 2024)")</f>
        <v>Qualitätsindikatoren und Auffälligkeitskriterien: Best Practice (AJ 2024)</v>
      </c>
      <c r="C37" s="2" t="str">
        <f>HYPERLINK("#'MC - A_11_QI_AK'!A1", "A_11_QI_AK")</f>
        <v>A_11_QI_AK</v>
      </c>
    </row>
    <row r="38" spans="2:3" x14ac:dyDescent="0.3">
      <c r="B38" s="2" t="str">
        <f>HYPERLINK("#'MC - A_12_QI'!A1", "Darstellung des Verlaufs der Bewertung (AJ 2024)")</f>
        <v>Darstellung des Verlaufs der Bewertung (AJ 2024)</v>
      </c>
      <c r="C38" s="2" t="str">
        <f>HYPERLINK("#'MC - A_12_QI'!A1", "A_12_QI")</f>
        <v>A_12_QI</v>
      </c>
    </row>
    <row r="39" spans="2:3" x14ac:dyDescent="0.3">
      <c r="B39" s="2" t="str">
        <f>HYPERLINK("#'MC - A_13_QI'!A1", "Qualitätsindikatoren: Art der Maßnahme in Maßnahmenstufe 1 (AJ 2023 und 2024)")</f>
        <v>Qualitätsindikatoren: Art der Maßnahme in Maßnahmenstufe 1 (AJ 2023 und 2024)</v>
      </c>
      <c r="C39" s="2" t="str">
        <f>HYPERLINK("#'MC - A_13_QI'!A1", "A_13_QI")</f>
        <v>A_13_QI</v>
      </c>
    </row>
    <row r="40" spans="2:3" x14ac:dyDescent="0.3">
      <c r="B40" s="2" t="str">
        <f>HYPERLINK("#'MC - A_13_AK'!A1", "Auffälligkeitskriterien: Art der Maßnahme in Maßnahmenstufe 1 (AJ 2023 und 2024)")</f>
        <v>Auffälligkeitskriterien: Art der Maßnahme in Maßnahmenstufe 1 (AJ 2023 und 2024)</v>
      </c>
      <c r="C40" s="2" t="str">
        <f>HYPERLINK("#'MC - A_13_AK'!A1", "A_13_AK")</f>
        <v>A_13_AK</v>
      </c>
    </row>
    <row r="41" spans="2:3" x14ac:dyDescent="0.3">
      <c r="B41" s="2" t="str">
        <f>HYPERLINK("#'MC - A_14_QI_AK'!A1", "Qualitätsindikatoren und Auffälligkeitskriterien: Freitextkommentare zu Maßnahmenstufe 2 (AJ 2024)")</f>
        <v>Qualitätsindikatoren und Auffälligkeitskriterien: Freitextkommentare zu Maßnahmenstufe 2 (AJ 2024)</v>
      </c>
      <c r="C41" s="2" t="str">
        <f>HYPERLINK("#'MC - A_14_QI_AK'!A1", "A_14_QI_AK")</f>
        <v>A_14_QI_AK</v>
      </c>
    </row>
  </sheetData>
  <pageMargins left="0.7" right="0.7" top="0.75" bottom="0.75" header="0.3" footer="0.3"/>
  <pageSetup paperSize="9" orientation="portrait" horizontalDpi="300" verticalDpi="300"/>
</worksheet>
</file>

<file path=xl/worksheets/sheet7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2-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MC'!A1", "Zurück")</f>
        <v>Zurück</v>
      </c>
    </row>
    <row r="3" spans="1:6" x14ac:dyDescent="0.3">
      <c r="B3" s="7" t="s">
        <v>5381</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5356</v>
      </c>
      <c r="D6" s="9" t="s">
        <v>3429</v>
      </c>
      <c r="E6" s="9" t="s">
        <v>5357</v>
      </c>
      <c r="F6" s="9" t="s">
        <v>3429</v>
      </c>
    </row>
    <row r="7" spans="1:6" x14ac:dyDescent="0.3">
      <c r="B7" s="10" t="s">
        <v>4873</v>
      </c>
      <c r="C7" s="9" t="s">
        <v>5356</v>
      </c>
      <c r="D7" s="9" t="s">
        <v>4530</v>
      </c>
      <c r="E7" s="9" t="s">
        <v>5357</v>
      </c>
      <c r="F7" s="9" t="s">
        <v>4530</v>
      </c>
    </row>
    <row r="8" spans="1:6" x14ac:dyDescent="0.3">
      <c r="B8" s="10" t="s">
        <v>4532</v>
      </c>
      <c r="C8" s="9" t="s">
        <v>5358</v>
      </c>
      <c r="D8" s="9" t="s">
        <v>5359</v>
      </c>
      <c r="E8" s="9" t="s">
        <v>743</v>
      </c>
      <c r="F8" s="9" t="s">
        <v>5360</v>
      </c>
    </row>
    <row r="9" spans="1:6" x14ac:dyDescent="0.3">
      <c r="B9" s="9" t="s">
        <v>4535</v>
      </c>
      <c r="C9" s="9" t="s">
        <v>1614</v>
      </c>
      <c r="D9" s="9" t="s">
        <v>5361</v>
      </c>
      <c r="E9" s="9" t="s">
        <v>1580</v>
      </c>
      <c r="F9" s="9" t="s">
        <v>4536</v>
      </c>
    </row>
    <row r="10" spans="1:6" x14ac:dyDescent="0.3">
      <c r="B10" s="10" t="s">
        <v>4537</v>
      </c>
      <c r="C10" s="9" t="s">
        <v>5362</v>
      </c>
      <c r="D10" s="9" t="s">
        <v>4530</v>
      </c>
      <c r="E10" s="9" t="s">
        <v>743</v>
      </c>
      <c r="F10" s="9" t="s">
        <v>4530</v>
      </c>
    </row>
    <row r="11" spans="1:6" x14ac:dyDescent="0.3">
      <c r="B11" s="9" t="s">
        <v>4879</v>
      </c>
      <c r="C11" s="9" t="s">
        <v>5363</v>
      </c>
      <c r="D11" s="9" t="s">
        <v>5364</v>
      </c>
      <c r="E11" s="9" t="s">
        <v>743</v>
      </c>
      <c r="F11" s="9" t="s">
        <v>4530</v>
      </c>
    </row>
    <row r="12" spans="1:6" x14ac:dyDescent="0.3">
      <c r="B12" s="9" t="s">
        <v>4880</v>
      </c>
      <c r="C12" s="9" t="s">
        <v>1587</v>
      </c>
      <c r="D12" s="9" t="s">
        <v>5365</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2116</v>
      </c>
      <c r="D15" s="9" t="s">
        <v>5366</v>
      </c>
      <c r="E15" s="9" t="s">
        <v>1931</v>
      </c>
      <c r="F15" s="9" t="s">
        <v>5367</v>
      </c>
    </row>
    <row r="16" spans="1:6" x14ac:dyDescent="0.3">
      <c r="B16" s="6" t="s">
        <v>4543</v>
      </c>
      <c r="C16" s="9" t="s">
        <v>4919</v>
      </c>
      <c r="D16" s="9" t="s">
        <v>5368</v>
      </c>
      <c r="E16" s="9" t="s">
        <v>5369</v>
      </c>
      <c r="F16" s="9" t="s">
        <v>5370</v>
      </c>
    </row>
    <row r="17" spans="2:6" x14ac:dyDescent="0.3">
      <c r="B17" s="9" t="s">
        <v>4546</v>
      </c>
      <c r="C17" s="9" t="s">
        <v>4919</v>
      </c>
      <c r="D17" s="9" t="s">
        <v>4530</v>
      </c>
      <c r="E17" s="9" t="s">
        <v>5369</v>
      </c>
      <c r="F17" s="9" t="s">
        <v>4530</v>
      </c>
    </row>
    <row r="18" spans="2:6" x14ac:dyDescent="0.3">
      <c r="B18" s="9" t="s">
        <v>4547</v>
      </c>
      <c r="C18" s="9" t="s">
        <v>1586</v>
      </c>
      <c r="D18" s="9" t="s">
        <v>5371</v>
      </c>
      <c r="E18" s="9" t="s">
        <v>1579</v>
      </c>
      <c r="F18" s="9" t="s">
        <v>5372</v>
      </c>
    </row>
    <row r="19" spans="2:6" x14ac:dyDescent="0.3">
      <c r="B19" s="9" t="s">
        <v>4548</v>
      </c>
      <c r="C19" s="9" t="s">
        <v>1580</v>
      </c>
      <c r="D19" s="9" t="s">
        <v>4536</v>
      </c>
      <c r="E19" s="9" t="s">
        <v>1580</v>
      </c>
      <c r="F19" s="9" t="s">
        <v>4536</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5270</v>
      </c>
      <c r="D22" s="9" t="s">
        <v>5373</v>
      </c>
      <c r="E22" s="9" t="s">
        <v>5374</v>
      </c>
      <c r="F22" s="9" t="s">
        <v>5375</v>
      </c>
    </row>
    <row r="23" spans="2:6" x14ac:dyDescent="0.3">
      <c r="B23" s="6" t="s">
        <v>4553</v>
      </c>
      <c r="C23" s="9" t="s">
        <v>5239</v>
      </c>
      <c r="D23" s="9" t="s">
        <v>5376</v>
      </c>
      <c r="E23" s="9" t="s">
        <v>3531</v>
      </c>
      <c r="F23" s="9" t="s">
        <v>5377</v>
      </c>
    </row>
    <row r="24" spans="2:6" x14ac:dyDescent="0.3">
      <c r="B24" s="6" t="s">
        <v>4898</v>
      </c>
      <c r="C24" s="9" t="s">
        <v>1664</v>
      </c>
      <c r="D24" s="9" t="s">
        <v>5378</v>
      </c>
      <c r="E24" s="9" t="s">
        <v>1892</v>
      </c>
      <c r="F24" s="9" t="s">
        <v>5379</v>
      </c>
    </row>
    <row r="25" spans="2:6" x14ac:dyDescent="0.3">
      <c r="B25" s="6" t="s">
        <v>4556</v>
      </c>
      <c r="C25" s="9" t="s">
        <v>1678</v>
      </c>
      <c r="D25" s="9" t="s">
        <v>5380</v>
      </c>
      <c r="E25" s="9" t="s">
        <v>1693</v>
      </c>
      <c r="F25" s="9" t="s">
        <v>5202</v>
      </c>
    </row>
    <row r="26" spans="2:6" x14ac:dyDescent="0.3">
      <c r="B26" s="23" t="s">
        <v>4558</v>
      </c>
      <c r="C26" s="24" t="s">
        <v>4523</v>
      </c>
      <c r="D26" s="24" t="s">
        <v>4523</v>
      </c>
      <c r="E26" s="24" t="s">
        <v>4523</v>
      </c>
      <c r="F26" s="24" t="s">
        <v>4523</v>
      </c>
    </row>
    <row r="27" spans="2:6" x14ac:dyDescent="0.3">
      <c r="B27" s="6" t="s">
        <v>4444</v>
      </c>
      <c r="C27" s="9" t="s">
        <v>1756</v>
      </c>
      <c r="D27" s="9" t="s">
        <v>4559</v>
      </c>
      <c r="E27" s="9" t="s">
        <v>1739</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7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2-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MC'!A1", "Zurück")</f>
        <v>Zurück</v>
      </c>
    </row>
    <row r="3" spans="1:6" x14ac:dyDescent="0.3">
      <c r="B3" s="7" t="s">
        <v>4819</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4806</v>
      </c>
      <c r="D6" s="9" t="s">
        <v>4530</v>
      </c>
      <c r="E6" s="9" t="s">
        <v>4807</v>
      </c>
      <c r="F6" s="9" t="s">
        <v>4530</v>
      </c>
    </row>
    <row r="7" spans="1:6" x14ac:dyDescent="0.3">
      <c r="B7" s="10" t="s">
        <v>4532</v>
      </c>
      <c r="C7" s="9" t="s">
        <v>3442</v>
      </c>
      <c r="D7" s="9" t="s">
        <v>4808</v>
      </c>
      <c r="E7" s="9" t="s">
        <v>1882</v>
      </c>
      <c r="F7" s="9" t="s">
        <v>4792</v>
      </c>
    </row>
    <row r="8" spans="1:6" x14ac:dyDescent="0.3">
      <c r="B8" s="9" t="s">
        <v>4535</v>
      </c>
      <c r="C8" s="9" t="s">
        <v>1580</v>
      </c>
      <c r="D8" s="9" t="s">
        <v>4536</v>
      </c>
      <c r="E8" s="9" t="s">
        <v>1580</v>
      </c>
      <c r="F8" s="9" t="s">
        <v>4536</v>
      </c>
    </row>
    <row r="9" spans="1:6" x14ac:dyDescent="0.3">
      <c r="B9" s="10" t="s">
        <v>4537</v>
      </c>
      <c r="C9" s="9" t="s">
        <v>3442</v>
      </c>
      <c r="D9" s="9" t="s">
        <v>4530</v>
      </c>
      <c r="E9" s="9" t="s">
        <v>1882</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1579</v>
      </c>
      <c r="D12" s="9" t="s">
        <v>4809</v>
      </c>
      <c r="E12" s="9" t="s">
        <v>1683</v>
      </c>
      <c r="F12" s="9" t="s">
        <v>4810</v>
      </c>
    </row>
    <row r="13" spans="1:6" x14ac:dyDescent="0.3">
      <c r="B13" s="6" t="s">
        <v>4543</v>
      </c>
      <c r="C13" s="9" t="s">
        <v>1963</v>
      </c>
      <c r="D13" s="9" t="s">
        <v>4811</v>
      </c>
      <c r="E13" s="9" t="s">
        <v>4361</v>
      </c>
      <c r="F13" s="9" t="s">
        <v>4812</v>
      </c>
    </row>
    <row r="14" spans="1:6" x14ac:dyDescent="0.3">
      <c r="B14" s="9" t="s">
        <v>4546</v>
      </c>
      <c r="C14" s="9" t="s">
        <v>1963</v>
      </c>
      <c r="D14" s="9" t="s">
        <v>4530</v>
      </c>
      <c r="E14" s="9" t="s">
        <v>4361</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1614</v>
      </c>
      <c r="D19" s="9" t="s">
        <v>4813</v>
      </c>
      <c r="E19" s="9" t="s">
        <v>1600</v>
      </c>
      <c r="F19" s="9" t="s">
        <v>4814</v>
      </c>
    </row>
    <row r="20" spans="2:6" x14ac:dyDescent="0.3">
      <c r="B20" s="6" t="s">
        <v>4553</v>
      </c>
      <c r="C20" s="9" t="s">
        <v>1654</v>
      </c>
      <c r="D20" s="9" t="s">
        <v>4815</v>
      </c>
      <c r="E20" s="9" t="s">
        <v>3860</v>
      </c>
      <c r="F20" s="9" t="s">
        <v>4816</v>
      </c>
    </row>
    <row r="21" spans="2:6" x14ac:dyDescent="0.3">
      <c r="B21" s="6" t="s">
        <v>4556</v>
      </c>
      <c r="C21" s="9" t="s">
        <v>1683</v>
      </c>
      <c r="D21" s="9" t="s">
        <v>4817</v>
      </c>
      <c r="E21" s="9" t="s">
        <v>1579</v>
      </c>
      <c r="F21" s="9" t="s">
        <v>4818</v>
      </c>
    </row>
    <row r="22" spans="2:6" x14ac:dyDescent="0.3">
      <c r="B22" s="23" t="s">
        <v>4558</v>
      </c>
      <c r="C22" s="24" t="s">
        <v>4523</v>
      </c>
      <c r="D22" s="24" t="s">
        <v>4523</v>
      </c>
      <c r="E22" s="24" t="s">
        <v>4523</v>
      </c>
      <c r="F22" s="24" t="s">
        <v>4523</v>
      </c>
    </row>
    <row r="23" spans="2:6" x14ac:dyDescent="0.3">
      <c r="B23" s="6" t="s">
        <v>4444</v>
      </c>
      <c r="C23" s="9" t="s">
        <v>1578</v>
      </c>
      <c r="D23" s="9" t="s">
        <v>4559</v>
      </c>
      <c r="E23" s="9" t="s">
        <v>1592</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7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2-000000000000}">
  <dimension ref="A1:O18"/>
  <sheetViews>
    <sheetView workbookViewId="0"/>
  </sheetViews>
  <sheetFormatPr baseColWidth="10" defaultRowHeight="14.4" x14ac:dyDescent="0.3"/>
  <cols>
    <col min="2" max="2" width="9.6640625" customWidth="1"/>
    <col min="3" max="3" width="111.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MC'!A1", "Zurück")</f>
        <v>Zurück</v>
      </c>
    </row>
    <row r="3" spans="1:15" x14ac:dyDescent="0.3">
      <c r="B3" s="7" t="s">
        <v>6754</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867</v>
      </c>
      <c r="C7" s="6" t="s">
        <v>868</v>
      </c>
      <c r="D7" s="9" t="s">
        <v>6681</v>
      </c>
      <c r="E7" s="9" t="s">
        <v>1614</v>
      </c>
      <c r="F7" s="9" t="s">
        <v>781</v>
      </c>
      <c r="G7" s="9" t="s">
        <v>6682</v>
      </c>
      <c r="H7" s="9" t="s">
        <v>6683</v>
      </c>
      <c r="I7" s="9" t="s">
        <v>6684</v>
      </c>
      <c r="J7" s="9" t="s">
        <v>6685</v>
      </c>
      <c r="K7" s="9" t="s">
        <v>6686</v>
      </c>
      <c r="L7" s="9" t="s">
        <v>3089</v>
      </c>
      <c r="M7" s="9" t="s">
        <v>6687</v>
      </c>
      <c r="N7" s="9" t="s">
        <v>3113</v>
      </c>
      <c r="O7" s="9" t="s">
        <v>6688</v>
      </c>
    </row>
    <row r="8" spans="1:15" ht="25.2" x14ac:dyDescent="0.3">
      <c r="B8" s="12" t="s">
        <v>869</v>
      </c>
      <c r="C8" s="12" t="s">
        <v>870</v>
      </c>
      <c r="D8" s="13" t="s">
        <v>6689</v>
      </c>
      <c r="E8" s="13" t="s">
        <v>1617</v>
      </c>
      <c r="F8" s="13" t="s">
        <v>371</v>
      </c>
      <c r="G8" s="13" t="s">
        <v>2543</v>
      </c>
      <c r="H8" s="13" t="s">
        <v>6690</v>
      </c>
      <c r="I8" s="13" t="s">
        <v>6691</v>
      </c>
      <c r="J8" s="13" t="s">
        <v>6692</v>
      </c>
      <c r="K8" s="13" t="s">
        <v>6693</v>
      </c>
      <c r="L8" s="13" t="s">
        <v>2076</v>
      </c>
      <c r="M8" s="13" t="s">
        <v>6694</v>
      </c>
      <c r="N8" s="13" t="s">
        <v>1952</v>
      </c>
      <c r="O8" s="13" t="s">
        <v>6695</v>
      </c>
    </row>
    <row r="9" spans="1:15" ht="25.2" x14ac:dyDescent="0.3">
      <c r="B9" s="6" t="s">
        <v>871</v>
      </c>
      <c r="C9" s="6" t="s">
        <v>872</v>
      </c>
      <c r="D9" s="9" t="s">
        <v>6696</v>
      </c>
      <c r="E9" s="9" t="s">
        <v>1696</v>
      </c>
      <c r="F9" s="9" t="s">
        <v>874</v>
      </c>
      <c r="G9" s="9" t="s">
        <v>2543</v>
      </c>
      <c r="H9" s="9" t="s">
        <v>6697</v>
      </c>
      <c r="I9" s="9" t="s">
        <v>6698</v>
      </c>
      <c r="J9" s="9" t="s">
        <v>5505</v>
      </c>
      <c r="K9" s="9" t="s">
        <v>6693</v>
      </c>
      <c r="L9" s="9" t="s">
        <v>1630</v>
      </c>
      <c r="M9" s="9" t="s">
        <v>6694</v>
      </c>
      <c r="N9" s="9" t="s">
        <v>2328</v>
      </c>
      <c r="O9" s="9" t="s">
        <v>6699</v>
      </c>
    </row>
    <row r="10" spans="1:15" ht="25.2" x14ac:dyDescent="0.3">
      <c r="B10" s="12" t="s">
        <v>875</v>
      </c>
      <c r="C10" s="12" t="s">
        <v>876</v>
      </c>
      <c r="D10" s="13" t="s">
        <v>6700</v>
      </c>
      <c r="E10" s="13" t="s">
        <v>1582</v>
      </c>
      <c r="F10" s="13" t="s">
        <v>878</v>
      </c>
      <c r="G10" s="13" t="s">
        <v>6701</v>
      </c>
      <c r="H10" s="13" t="s">
        <v>1417</v>
      </c>
      <c r="I10" s="13" t="s">
        <v>6702</v>
      </c>
      <c r="J10" s="13" t="s">
        <v>2659</v>
      </c>
      <c r="K10" s="13" t="s">
        <v>6703</v>
      </c>
      <c r="L10" s="13" t="s">
        <v>1387</v>
      </c>
      <c r="M10" s="13" t="s">
        <v>6704</v>
      </c>
      <c r="N10" s="13" t="s">
        <v>2689</v>
      </c>
      <c r="O10" s="13" t="s">
        <v>6705</v>
      </c>
    </row>
    <row r="11" spans="1:15" ht="25.2" x14ac:dyDescent="0.3">
      <c r="B11" s="6" t="s">
        <v>879</v>
      </c>
      <c r="C11" s="6" t="s">
        <v>880</v>
      </c>
      <c r="D11" s="9" t="s">
        <v>6706</v>
      </c>
      <c r="E11" s="9" t="s">
        <v>1594</v>
      </c>
      <c r="F11" s="9" t="s">
        <v>687</v>
      </c>
      <c r="G11" s="9" t="s">
        <v>6707</v>
      </c>
      <c r="H11" s="9" t="s">
        <v>1371</v>
      </c>
      <c r="I11" s="9" t="s">
        <v>6708</v>
      </c>
      <c r="J11" s="9" t="s">
        <v>6709</v>
      </c>
      <c r="K11" s="9" t="s">
        <v>6710</v>
      </c>
      <c r="L11" s="9" t="s">
        <v>2078</v>
      </c>
      <c r="M11" s="9" t="s">
        <v>6711</v>
      </c>
      <c r="N11" s="9" t="s">
        <v>2078</v>
      </c>
      <c r="O11" s="9" t="s">
        <v>6711</v>
      </c>
    </row>
    <row r="12" spans="1:15" ht="25.2" x14ac:dyDescent="0.3">
      <c r="B12" s="12" t="s">
        <v>881</v>
      </c>
      <c r="C12" s="12" t="s">
        <v>882</v>
      </c>
      <c r="D12" s="13" t="s">
        <v>6712</v>
      </c>
      <c r="E12" s="13" t="s">
        <v>1587</v>
      </c>
      <c r="F12" s="13" t="s">
        <v>103</v>
      </c>
      <c r="G12" s="13" t="s">
        <v>6713</v>
      </c>
      <c r="H12" s="13" t="s">
        <v>1726</v>
      </c>
      <c r="I12" s="13" t="s">
        <v>6714</v>
      </c>
      <c r="J12" s="13" t="s">
        <v>1393</v>
      </c>
      <c r="K12" s="13" t="s">
        <v>6715</v>
      </c>
      <c r="L12" s="13" t="s">
        <v>2317</v>
      </c>
      <c r="M12" s="13" t="s">
        <v>6716</v>
      </c>
      <c r="N12" s="13" t="s">
        <v>103</v>
      </c>
      <c r="O12" s="13" t="s">
        <v>6713</v>
      </c>
    </row>
    <row r="13" spans="1:15" ht="25.2" x14ac:dyDescent="0.3">
      <c r="B13" s="6" t="s">
        <v>883</v>
      </c>
      <c r="C13" s="6" t="s">
        <v>884</v>
      </c>
      <c r="D13" s="9" t="s">
        <v>6717</v>
      </c>
      <c r="E13" s="9" t="s">
        <v>1584</v>
      </c>
      <c r="F13" s="9" t="s">
        <v>494</v>
      </c>
      <c r="G13" s="9" t="s">
        <v>6718</v>
      </c>
      <c r="H13" s="9" t="s">
        <v>6719</v>
      </c>
      <c r="I13" s="9" t="s">
        <v>6720</v>
      </c>
      <c r="J13" s="9" t="s">
        <v>1395</v>
      </c>
      <c r="K13" s="9" t="s">
        <v>6721</v>
      </c>
      <c r="L13" s="9" t="s">
        <v>1395</v>
      </c>
      <c r="M13" s="9" t="s">
        <v>6721</v>
      </c>
      <c r="N13" s="9" t="s">
        <v>2006</v>
      </c>
      <c r="O13" s="9" t="s">
        <v>6722</v>
      </c>
    </row>
    <row r="14" spans="1:15" ht="25.2" x14ac:dyDescent="0.3">
      <c r="B14" s="12" t="s">
        <v>885</v>
      </c>
      <c r="C14" s="12" t="s">
        <v>886</v>
      </c>
      <c r="D14" s="13" t="s">
        <v>6723</v>
      </c>
      <c r="E14" s="13" t="s">
        <v>1580</v>
      </c>
      <c r="F14" s="13" t="s">
        <v>87</v>
      </c>
      <c r="G14" s="13" t="s">
        <v>6724</v>
      </c>
      <c r="H14" s="13" t="s">
        <v>86</v>
      </c>
      <c r="I14" s="13" t="s">
        <v>6723</v>
      </c>
      <c r="J14" s="13" t="s">
        <v>87</v>
      </c>
      <c r="K14" s="13" t="s">
        <v>6724</v>
      </c>
      <c r="L14" s="13" t="s">
        <v>87</v>
      </c>
      <c r="M14" s="13" t="s">
        <v>6724</v>
      </c>
      <c r="N14" s="13" t="s">
        <v>87</v>
      </c>
      <c r="O14" s="13" t="s">
        <v>6724</v>
      </c>
    </row>
    <row r="15" spans="1:15" ht="25.2" x14ac:dyDescent="0.3">
      <c r="B15" s="6" t="s">
        <v>887</v>
      </c>
      <c r="C15" s="6" t="s">
        <v>888</v>
      </c>
      <c r="D15" s="9" t="s">
        <v>6725</v>
      </c>
      <c r="E15" s="9" t="s">
        <v>1600</v>
      </c>
      <c r="F15" s="9" t="s">
        <v>890</v>
      </c>
      <c r="G15" s="9" t="s">
        <v>6071</v>
      </c>
      <c r="H15" s="9" t="s">
        <v>6726</v>
      </c>
      <c r="I15" s="9" t="s">
        <v>6727</v>
      </c>
      <c r="J15" s="9" t="s">
        <v>6728</v>
      </c>
      <c r="K15" s="9" t="s">
        <v>6729</v>
      </c>
      <c r="L15" s="9" t="s">
        <v>3114</v>
      </c>
      <c r="M15" s="9" t="s">
        <v>6730</v>
      </c>
      <c r="N15" s="9" t="s">
        <v>2665</v>
      </c>
      <c r="O15" s="9" t="s">
        <v>6731</v>
      </c>
    </row>
    <row r="16" spans="1:15" ht="25.2" x14ac:dyDescent="0.3">
      <c r="B16" s="12" t="s">
        <v>891</v>
      </c>
      <c r="C16" s="12" t="s">
        <v>892</v>
      </c>
      <c r="D16" s="13" t="s">
        <v>6732</v>
      </c>
      <c r="E16" s="13" t="s">
        <v>1582</v>
      </c>
      <c r="F16" s="13" t="s">
        <v>151</v>
      </c>
      <c r="G16" s="13" t="s">
        <v>6733</v>
      </c>
      <c r="H16" s="13" t="s">
        <v>6734</v>
      </c>
      <c r="I16" s="13" t="s">
        <v>6735</v>
      </c>
      <c r="J16" s="13" t="s">
        <v>6736</v>
      </c>
      <c r="K16" s="13" t="s">
        <v>6737</v>
      </c>
      <c r="L16" s="13" t="s">
        <v>3115</v>
      </c>
      <c r="M16" s="13" t="s">
        <v>6738</v>
      </c>
      <c r="N16" s="13" t="s">
        <v>2669</v>
      </c>
      <c r="O16" s="13" t="s">
        <v>6739</v>
      </c>
    </row>
    <row r="17" spans="2:15" ht="25.2" x14ac:dyDescent="0.3">
      <c r="B17" s="6" t="s">
        <v>893</v>
      </c>
      <c r="C17" s="6" t="s">
        <v>894</v>
      </c>
      <c r="D17" s="9" t="s">
        <v>6740</v>
      </c>
      <c r="E17" s="9" t="s">
        <v>1609</v>
      </c>
      <c r="F17" s="9" t="s">
        <v>896</v>
      </c>
      <c r="G17" s="9" t="s">
        <v>6741</v>
      </c>
      <c r="H17" s="9" t="s">
        <v>6742</v>
      </c>
      <c r="I17" s="9" t="s">
        <v>6743</v>
      </c>
      <c r="J17" s="9" t="s">
        <v>6744</v>
      </c>
      <c r="K17" s="9" t="s">
        <v>6745</v>
      </c>
      <c r="L17" s="9" t="s">
        <v>3116</v>
      </c>
      <c r="M17" s="9" t="s">
        <v>6746</v>
      </c>
      <c r="N17" s="9" t="s">
        <v>3117</v>
      </c>
      <c r="O17" s="9" t="s">
        <v>6747</v>
      </c>
    </row>
    <row r="18" spans="2:15" ht="25.2" x14ac:dyDescent="0.3">
      <c r="B18" s="12" t="s">
        <v>897</v>
      </c>
      <c r="C18" s="12" t="s">
        <v>898</v>
      </c>
      <c r="D18" s="13" t="s">
        <v>6748</v>
      </c>
      <c r="E18" s="13" t="s">
        <v>1597</v>
      </c>
      <c r="F18" s="13" t="s">
        <v>371</v>
      </c>
      <c r="G18" s="13" t="s">
        <v>6749</v>
      </c>
      <c r="H18" s="13" t="s">
        <v>2656</v>
      </c>
      <c r="I18" s="13" t="s">
        <v>6750</v>
      </c>
      <c r="J18" s="13" t="s">
        <v>1952</v>
      </c>
      <c r="K18" s="13" t="s">
        <v>6751</v>
      </c>
      <c r="L18" s="13" t="s">
        <v>3118</v>
      </c>
      <c r="M18" s="13" t="s">
        <v>6752</v>
      </c>
      <c r="N18" s="13" t="s">
        <v>1087</v>
      </c>
      <c r="O18" s="13" t="s">
        <v>6753</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7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2-000000000000}">
  <dimension ref="A1:M16"/>
  <sheetViews>
    <sheetView workbookViewId="0"/>
  </sheetViews>
  <sheetFormatPr baseColWidth="10" defaultRowHeight="14.4" x14ac:dyDescent="0.3"/>
  <cols>
    <col min="2" max="2" width="9.6640625" customWidth="1"/>
    <col min="3" max="3" width="113.8867187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MC'!A1", "Zurück")</f>
        <v>Zurück</v>
      </c>
    </row>
    <row r="3" spans="1:13" x14ac:dyDescent="0.3">
      <c r="B3" s="7" t="s">
        <v>5782</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322</v>
      </c>
      <c r="C8" s="6" t="s">
        <v>323</v>
      </c>
      <c r="D8" s="9" t="s">
        <v>5758</v>
      </c>
      <c r="E8" s="9" t="s">
        <v>1580</v>
      </c>
      <c r="F8" s="9" t="s">
        <v>103</v>
      </c>
      <c r="G8" s="9" t="s">
        <v>5759</v>
      </c>
      <c r="H8" s="9" t="s">
        <v>1055</v>
      </c>
      <c r="I8" s="9" t="s">
        <v>5760</v>
      </c>
      <c r="J8" s="9" t="s">
        <v>1056</v>
      </c>
      <c r="K8" s="9" t="s">
        <v>5761</v>
      </c>
      <c r="L8" s="9" t="s">
        <v>103</v>
      </c>
      <c r="M8" s="9" t="s">
        <v>5759</v>
      </c>
    </row>
    <row r="9" spans="1:13" ht="25.2" x14ac:dyDescent="0.3">
      <c r="B9" s="6" t="s">
        <v>324</v>
      </c>
      <c r="C9" s="6" t="s">
        <v>325</v>
      </c>
      <c r="D9" s="9" t="s">
        <v>5762</v>
      </c>
      <c r="E9" s="9" t="s">
        <v>1580</v>
      </c>
      <c r="F9" s="9" t="s">
        <v>99</v>
      </c>
      <c r="G9" s="9" t="s">
        <v>5763</v>
      </c>
      <c r="H9" s="9" t="s">
        <v>1743</v>
      </c>
      <c r="I9" s="9" t="s">
        <v>5764</v>
      </c>
      <c r="J9" s="9" t="s">
        <v>3396</v>
      </c>
      <c r="K9" s="9" t="s">
        <v>5765</v>
      </c>
      <c r="L9" s="9" t="s">
        <v>99</v>
      </c>
      <c r="M9" s="9" t="s">
        <v>5763</v>
      </c>
    </row>
    <row r="10" spans="1:13" ht="25.2" x14ac:dyDescent="0.3">
      <c r="B10" s="6" t="s">
        <v>326</v>
      </c>
      <c r="C10" s="6" t="s">
        <v>327</v>
      </c>
      <c r="D10" s="9" t="s">
        <v>5766</v>
      </c>
      <c r="E10" s="9" t="s">
        <v>1586</v>
      </c>
      <c r="F10" s="9" t="s">
        <v>229</v>
      </c>
      <c r="G10" s="9" t="s">
        <v>5633</v>
      </c>
      <c r="H10" s="9" t="s">
        <v>2099</v>
      </c>
      <c r="I10" s="9" t="s">
        <v>5634</v>
      </c>
      <c r="J10" s="9" t="s">
        <v>1050</v>
      </c>
      <c r="K10" s="9" t="s">
        <v>5767</v>
      </c>
      <c r="L10" s="9" t="s">
        <v>229</v>
      </c>
      <c r="M10" s="9" t="s">
        <v>5633</v>
      </c>
    </row>
    <row r="11" spans="1:13" ht="25.2" x14ac:dyDescent="0.3">
      <c r="B11" s="6" t="s">
        <v>328</v>
      </c>
      <c r="C11" s="6" t="s">
        <v>329</v>
      </c>
      <c r="D11" s="9" t="s">
        <v>5768</v>
      </c>
      <c r="E11" s="9" t="s">
        <v>1580</v>
      </c>
      <c r="F11" s="9" t="s">
        <v>99</v>
      </c>
      <c r="G11" s="9" t="s">
        <v>5759</v>
      </c>
      <c r="H11" s="9" t="s">
        <v>1595</v>
      </c>
      <c r="I11" s="9" t="s">
        <v>5769</v>
      </c>
      <c r="J11" s="9" t="s">
        <v>3697</v>
      </c>
      <c r="K11" s="9" t="s">
        <v>5770</v>
      </c>
      <c r="L11" s="9" t="s">
        <v>99</v>
      </c>
      <c r="M11" s="9" t="s">
        <v>5759</v>
      </c>
    </row>
    <row r="12" spans="1:13" ht="25.2" x14ac:dyDescent="0.3">
      <c r="B12" s="6" t="s">
        <v>330</v>
      </c>
      <c r="C12" s="6" t="s">
        <v>331</v>
      </c>
      <c r="D12" s="9" t="s">
        <v>5771</v>
      </c>
      <c r="E12" s="9" t="s">
        <v>1580</v>
      </c>
      <c r="F12" s="9" t="s">
        <v>333</v>
      </c>
      <c r="G12" s="9" t="s">
        <v>5772</v>
      </c>
      <c r="H12" s="9" t="s">
        <v>1734</v>
      </c>
      <c r="I12" s="9" t="s">
        <v>5773</v>
      </c>
      <c r="J12" s="9" t="s">
        <v>5774</v>
      </c>
      <c r="K12" s="9" t="s">
        <v>5775</v>
      </c>
      <c r="L12" s="9" t="s">
        <v>1080</v>
      </c>
      <c r="M12" s="9" t="s">
        <v>5776</v>
      </c>
    </row>
    <row r="13" spans="1:13" x14ac:dyDescent="0.3">
      <c r="B13" s="23" t="s">
        <v>40</v>
      </c>
      <c r="C13" s="23"/>
      <c r="D13" s="29"/>
      <c r="E13" s="29"/>
      <c r="F13" s="29"/>
      <c r="G13" s="29"/>
      <c r="H13" s="29"/>
      <c r="I13" s="29"/>
      <c r="J13" s="29"/>
      <c r="K13" s="29"/>
      <c r="L13" s="29"/>
      <c r="M13" s="29"/>
    </row>
    <row r="14" spans="1:13" ht="25.2" x14ac:dyDescent="0.3">
      <c r="B14" s="6" t="s">
        <v>334</v>
      </c>
      <c r="C14" s="6" t="s">
        <v>42</v>
      </c>
      <c r="D14" s="9" t="s">
        <v>5777</v>
      </c>
      <c r="E14" s="9" t="s">
        <v>1580</v>
      </c>
      <c r="F14" s="9" t="s">
        <v>95</v>
      </c>
      <c r="G14" s="9" t="s">
        <v>5618</v>
      </c>
      <c r="H14" s="9" t="s">
        <v>95</v>
      </c>
      <c r="I14" s="9" t="s">
        <v>5618</v>
      </c>
      <c r="J14" s="9" t="s">
        <v>1043</v>
      </c>
      <c r="K14" s="9" t="s">
        <v>5778</v>
      </c>
      <c r="L14" s="9" t="s">
        <v>1042</v>
      </c>
      <c r="M14" s="9" t="s">
        <v>5779</v>
      </c>
    </row>
    <row r="15" spans="1:13" ht="25.2" x14ac:dyDescent="0.3">
      <c r="B15" s="6" t="s">
        <v>335</v>
      </c>
      <c r="C15" s="6" t="s">
        <v>46</v>
      </c>
      <c r="D15" s="9" t="s">
        <v>5780</v>
      </c>
      <c r="E15" s="9" t="s">
        <v>1580</v>
      </c>
      <c r="F15" s="9" t="s">
        <v>83</v>
      </c>
      <c r="G15" s="9" t="s">
        <v>5618</v>
      </c>
      <c r="H15" s="9" t="s">
        <v>83</v>
      </c>
      <c r="I15" s="9" t="s">
        <v>5618</v>
      </c>
      <c r="J15" s="9" t="s">
        <v>83</v>
      </c>
      <c r="K15" s="9" t="s">
        <v>5618</v>
      </c>
      <c r="L15" s="9" t="s">
        <v>82</v>
      </c>
      <c r="M15" s="9" t="s">
        <v>5780</v>
      </c>
    </row>
    <row r="16" spans="1:13" ht="25.2" x14ac:dyDescent="0.3">
      <c r="B16" s="6" t="s">
        <v>336</v>
      </c>
      <c r="C16" s="6" t="s">
        <v>50</v>
      </c>
      <c r="D16" s="9" t="s">
        <v>5781</v>
      </c>
      <c r="E16" s="9" t="s">
        <v>1587</v>
      </c>
      <c r="F16" s="9" t="s">
        <v>68</v>
      </c>
      <c r="G16" s="9" t="s">
        <v>5618</v>
      </c>
      <c r="H16" s="9" t="s">
        <v>1020</v>
      </c>
      <c r="I16" s="9" t="s">
        <v>5780</v>
      </c>
      <c r="J16" s="9" t="s">
        <v>1020</v>
      </c>
      <c r="K16" s="9" t="s">
        <v>5780</v>
      </c>
      <c r="L16" s="9" t="s">
        <v>68</v>
      </c>
      <c r="M16" s="9" t="s">
        <v>5618</v>
      </c>
    </row>
  </sheetData>
  <mergeCells count="11">
    <mergeCell ref="B7:M7"/>
    <mergeCell ref="B13:M13"/>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7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2-000000000000}">
  <dimension ref="A1:I17"/>
  <sheetViews>
    <sheetView workbookViewId="0"/>
  </sheetViews>
  <sheetFormatPr baseColWidth="10" defaultRowHeight="14.4" x14ac:dyDescent="0.3"/>
  <cols>
    <col min="2" max="2" width="9.6640625" customWidth="1"/>
    <col min="3" max="3" width="111.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MC'!A1", "Zurück")</f>
        <v>Zurück</v>
      </c>
    </row>
    <row r="3" spans="1:9" x14ac:dyDescent="0.3">
      <c r="B3" s="7" t="s">
        <v>6932</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867</v>
      </c>
      <c r="C6" s="6" t="s">
        <v>868</v>
      </c>
      <c r="D6" s="9" t="s">
        <v>2026</v>
      </c>
      <c r="E6" s="9" t="s">
        <v>3553</v>
      </c>
      <c r="F6" s="9" t="s">
        <v>1584</v>
      </c>
      <c r="G6" s="9" t="s">
        <v>1600</v>
      </c>
      <c r="H6" s="9" t="s">
        <v>1579</v>
      </c>
      <c r="I6" s="9" t="s">
        <v>1580</v>
      </c>
    </row>
    <row r="7" spans="1:9" x14ac:dyDescent="0.3">
      <c r="B7" s="12" t="s">
        <v>869</v>
      </c>
      <c r="C7" s="12" t="s">
        <v>870</v>
      </c>
      <c r="D7" s="13" t="s">
        <v>1753</v>
      </c>
      <c r="E7" s="13" t="s">
        <v>1578</v>
      </c>
      <c r="F7" s="13" t="s">
        <v>1683</v>
      </c>
      <c r="G7" s="13" t="s">
        <v>1582</v>
      </c>
      <c r="H7" s="13" t="s">
        <v>1587</v>
      </c>
      <c r="I7" s="13" t="s">
        <v>1580</v>
      </c>
    </row>
    <row r="8" spans="1:9" x14ac:dyDescent="0.3">
      <c r="B8" s="6" t="s">
        <v>871</v>
      </c>
      <c r="C8" s="6" t="s">
        <v>872</v>
      </c>
      <c r="D8" s="9" t="s">
        <v>1627</v>
      </c>
      <c r="E8" s="9" t="s">
        <v>1597</v>
      </c>
      <c r="F8" s="9" t="s">
        <v>1683</v>
      </c>
      <c r="G8" s="9" t="s">
        <v>1582</v>
      </c>
      <c r="H8" s="9" t="s">
        <v>1587</v>
      </c>
      <c r="I8" s="9" t="s">
        <v>1580</v>
      </c>
    </row>
    <row r="9" spans="1:9" x14ac:dyDescent="0.3">
      <c r="B9" s="12" t="s">
        <v>875</v>
      </c>
      <c r="C9" s="12" t="s">
        <v>876</v>
      </c>
      <c r="D9" s="13" t="s">
        <v>1662</v>
      </c>
      <c r="E9" s="13" t="s">
        <v>1589</v>
      </c>
      <c r="F9" s="13" t="s">
        <v>1584</v>
      </c>
      <c r="G9" s="13" t="s">
        <v>1594</v>
      </c>
      <c r="H9" s="13" t="s">
        <v>1587</v>
      </c>
      <c r="I9" s="13" t="s">
        <v>1580</v>
      </c>
    </row>
    <row r="10" spans="1:9" x14ac:dyDescent="0.3">
      <c r="B10" s="6" t="s">
        <v>879</v>
      </c>
      <c r="C10" s="6" t="s">
        <v>880</v>
      </c>
      <c r="D10" s="9" t="s">
        <v>2070</v>
      </c>
      <c r="E10" s="9" t="s">
        <v>1721</v>
      </c>
      <c r="F10" s="9" t="s">
        <v>1696</v>
      </c>
      <c r="G10" s="9" t="s">
        <v>1617</v>
      </c>
      <c r="H10" s="9" t="s">
        <v>1580</v>
      </c>
      <c r="I10" s="9" t="s">
        <v>1580</v>
      </c>
    </row>
    <row r="11" spans="1:9" x14ac:dyDescent="0.3">
      <c r="B11" s="12" t="s">
        <v>881</v>
      </c>
      <c r="C11" s="12" t="s">
        <v>882</v>
      </c>
      <c r="D11" s="13" t="s">
        <v>1597</v>
      </c>
      <c r="E11" s="13" t="s">
        <v>1580</v>
      </c>
      <c r="F11" s="13" t="s">
        <v>1580</v>
      </c>
      <c r="G11" s="13" t="s">
        <v>1587</v>
      </c>
      <c r="H11" s="13" t="s">
        <v>1580</v>
      </c>
      <c r="I11" s="13" t="s">
        <v>1580</v>
      </c>
    </row>
    <row r="12" spans="1:9" x14ac:dyDescent="0.3">
      <c r="B12" s="6" t="s">
        <v>883</v>
      </c>
      <c r="C12" s="6" t="s">
        <v>884</v>
      </c>
      <c r="D12" s="9" t="s">
        <v>1643</v>
      </c>
      <c r="E12" s="9" t="s">
        <v>1579</v>
      </c>
      <c r="F12" s="9" t="s">
        <v>1587</v>
      </c>
      <c r="G12" s="9" t="s">
        <v>1584</v>
      </c>
      <c r="H12" s="9" t="s">
        <v>1587</v>
      </c>
      <c r="I12" s="9" t="s">
        <v>1580</v>
      </c>
    </row>
    <row r="13" spans="1:9" x14ac:dyDescent="0.3">
      <c r="B13" s="12" t="s">
        <v>885</v>
      </c>
      <c r="C13" s="12" t="s">
        <v>886</v>
      </c>
      <c r="D13" s="13" t="s">
        <v>1587</v>
      </c>
      <c r="E13" s="13" t="s">
        <v>1580</v>
      </c>
      <c r="F13" s="13" t="s">
        <v>1580</v>
      </c>
      <c r="G13" s="13" t="s">
        <v>1580</v>
      </c>
      <c r="H13" s="13" t="s">
        <v>1580</v>
      </c>
      <c r="I13" s="13" t="s">
        <v>1580</v>
      </c>
    </row>
    <row r="14" spans="1:9" x14ac:dyDescent="0.3">
      <c r="B14" s="6" t="s">
        <v>887</v>
      </c>
      <c r="C14" s="6" t="s">
        <v>888</v>
      </c>
      <c r="D14" s="9" t="s">
        <v>1966</v>
      </c>
      <c r="E14" s="9" t="s">
        <v>1986</v>
      </c>
      <c r="F14" s="9" t="s">
        <v>1600</v>
      </c>
      <c r="G14" s="9" t="s">
        <v>1597</v>
      </c>
      <c r="H14" s="9" t="s">
        <v>1587</v>
      </c>
      <c r="I14" s="9" t="s">
        <v>1580</v>
      </c>
    </row>
    <row r="15" spans="1:9" x14ac:dyDescent="0.3">
      <c r="B15" s="12" t="s">
        <v>891</v>
      </c>
      <c r="C15" s="12" t="s">
        <v>892</v>
      </c>
      <c r="D15" s="13" t="s">
        <v>2082</v>
      </c>
      <c r="E15" s="13" t="s">
        <v>1597</v>
      </c>
      <c r="F15" s="13" t="s">
        <v>1587</v>
      </c>
      <c r="G15" s="13" t="s">
        <v>1594</v>
      </c>
      <c r="H15" s="13" t="s">
        <v>1580</v>
      </c>
      <c r="I15" s="13" t="s">
        <v>1580</v>
      </c>
    </row>
    <row r="16" spans="1:9" x14ac:dyDescent="0.3">
      <c r="B16" s="6" t="s">
        <v>893</v>
      </c>
      <c r="C16" s="6" t="s">
        <v>894</v>
      </c>
      <c r="D16" s="9" t="s">
        <v>2085</v>
      </c>
      <c r="E16" s="9" t="s">
        <v>1632</v>
      </c>
      <c r="F16" s="9" t="s">
        <v>1683</v>
      </c>
      <c r="G16" s="9" t="s">
        <v>1600</v>
      </c>
      <c r="H16" s="9" t="s">
        <v>1580</v>
      </c>
      <c r="I16" s="9" t="s">
        <v>1580</v>
      </c>
    </row>
    <row r="17" spans="2:9" x14ac:dyDescent="0.3">
      <c r="B17" s="12" t="s">
        <v>897</v>
      </c>
      <c r="C17" s="12" t="s">
        <v>898</v>
      </c>
      <c r="D17" s="13" t="s">
        <v>1753</v>
      </c>
      <c r="E17" s="13" t="s">
        <v>1871</v>
      </c>
      <c r="F17" s="13" t="s">
        <v>1584</v>
      </c>
      <c r="G17" s="13" t="s">
        <v>1586</v>
      </c>
      <c r="H17" s="13" t="s">
        <v>1580</v>
      </c>
      <c r="I17" s="13"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7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2-000000000000}">
  <dimension ref="A1:I15"/>
  <sheetViews>
    <sheetView workbookViewId="0"/>
  </sheetViews>
  <sheetFormatPr baseColWidth="10" defaultRowHeight="14.4" x14ac:dyDescent="0.3"/>
  <cols>
    <col min="2" max="2" width="9.6640625" customWidth="1"/>
    <col min="3" max="3" width="113.886718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MC'!A1", "Zurück")</f>
        <v>Zurück</v>
      </c>
    </row>
    <row r="3" spans="1:9" x14ac:dyDescent="0.3">
      <c r="B3" s="7" t="s">
        <v>6895</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322</v>
      </c>
      <c r="C7" s="6" t="s">
        <v>323</v>
      </c>
      <c r="D7" s="9" t="s">
        <v>1597</v>
      </c>
      <c r="E7" s="9" t="s">
        <v>1586</v>
      </c>
      <c r="F7" s="9" t="s">
        <v>1580</v>
      </c>
      <c r="G7" s="9" t="s">
        <v>1617</v>
      </c>
      <c r="H7" s="9" t="s">
        <v>1586</v>
      </c>
      <c r="I7" s="9" t="s">
        <v>1580</v>
      </c>
    </row>
    <row r="8" spans="1:9" x14ac:dyDescent="0.3">
      <c r="B8" s="6" t="s">
        <v>324</v>
      </c>
      <c r="C8" s="6" t="s">
        <v>325</v>
      </c>
      <c r="D8" s="9" t="s">
        <v>1594</v>
      </c>
      <c r="E8" s="9" t="s">
        <v>1580</v>
      </c>
      <c r="F8" s="9" t="s">
        <v>1580</v>
      </c>
      <c r="G8" s="9" t="s">
        <v>1584</v>
      </c>
      <c r="H8" s="9" t="s">
        <v>1580</v>
      </c>
      <c r="I8" s="9" t="s">
        <v>1580</v>
      </c>
    </row>
    <row r="9" spans="1:9" x14ac:dyDescent="0.3">
      <c r="B9" s="6" t="s">
        <v>326</v>
      </c>
      <c r="C9" s="6" t="s">
        <v>327</v>
      </c>
      <c r="D9" s="9" t="s">
        <v>1632</v>
      </c>
      <c r="E9" s="9" t="s">
        <v>1582</v>
      </c>
      <c r="F9" s="9" t="s">
        <v>1586</v>
      </c>
      <c r="G9" s="9" t="s">
        <v>1597</v>
      </c>
      <c r="H9" s="9" t="s">
        <v>1683</v>
      </c>
      <c r="I9" s="9" t="s">
        <v>1580</v>
      </c>
    </row>
    <row r="10" spans="1:9" x14ac:dyDescent="0.3">
      <c r="B10" s="6" t="s">
        <v>328</v>
      </c>
      <c r="C10" s="6" t="s">
        <v>329</v>
      </c>
      <c r="D10" s="9" t="s">
        <v>1594</v>
      </c>
      <c r="E10" s="9" t="s">
        <v>1586</v>
      </c>
      <c r="F10" s="9" t="s">
        <v>1580</v>
      </c>
      <c r="G10" s="9" t="s">
        <v>1589</v>
      </c>
      <c r="H10" s="9" t="s">
        <v>1586</v>
      </c>
      <c r="I10" s="9" t="s">
        <v>1580</v>
      </c>
    </row>
    <row r="11" spans="1:9" x14ac:dyDescent="0.3">
      <c r="B11" s="6" t="s">
        <v>330</v>
      </c>
      <c r="C11" s="6" t="s">
        <v>331</v>
      </c>
      <c r="D11" s="9" t="s">
        <v>1733</v>
      </c>
      <c r="E11" s="9" t="s">
        <v>1582</v>
      </c>
      <c r="F11" s="9" t="s">
        <v>1587</v>
      </c>
      <c r="G11" s="9" t="s">
        <v>1674</v>
      </c>
      <c r="H11" s="9" t="s">
        <v>1683</v>
      </c>
      <c r="I11" s="9" t="s">
        <v>1580</v>
      </c>
    </row>
    <row r="12" spans="1:9" x14ac:dyDescent="0.3">
      <c r="B12" s="23" t="s">
        <v>40</v>
      </c>
      <c r="C12" s="23"/>
      <c r="D12" s="29"/>
      <c r="E12" s="29"/>
      <c r="F12" s="29"/>
      <c r="G12" s="29"/>
      <c r="H12" s="29"/>
      <c r="I12" s="29"/>
    </row>
    <row r="13" spans="1:9" x14ac:dyDescent="0.3">
      <c r="B13" s="6" t="s">
        <v>334</v>
      </c>
      <c r="C13" s="6" t="s">
        <v>42</v>
      </c>
      <c r="D13" s="9" t="s">
        <v>1592</v>
      </c>
      <c r="E13" s="9" t="s">
        <v>1587</v>
      </c>
      <c r="F13" s="9" t="s">
        <v>1580</v>
      </c>
      <c r="G13" s="9" t="s">
        <v>1578</v>
      </c>
      <c r="H13" s="9" t="s">
        <v>1587</v>
      </c>
      <c r="I13" s="9" t="s">
        <v>1580</v>
      </c>
    </row>
    <row r="14" spans="1:9" x14ac:dyDescent="0.3">
      <c r="B14" s="6" t="s">
        <v>335</v>
      </c>
      <c r="C14" s="6" t="s">
        <v>46</v>
      </c>
      <c r="D14" s="9" t="s">
        <v>1586</v>
      </c>
      <c r="E14" s="9" t="s">
        <v>1580</v>
      </c>
      <c r="F14" s="9" t="s">
        <v>1580</v>
      </c>
      <c r="G14" s="9" t="s">
        <v>1580</v>
      </c>
      <c r="H14" s="9" t="s">
        <v>1580</v>
      </c>
      <c r="I14" s="9" t="s">
        <v>1580</v>
      </c>
    </row>
    <row r="15" spans="1:9" x14ac:dyDescent="0.3">
      <c r="B15" s="6" t="s">
        <v>336</v>
      </c>
      <c r="C15" s="6" t="s">
        <v>50</v>
      </c>
      <c r="D15" s="9" t="s">
        <v>1582</v>
      </c>
      <c r="E15" s="9" t="s">
        <v>1683</v>
      </c>
      <c r="F15" s="9" t="s">
        <v>1580</v>
      </c>
      <c r="G15" s="9" t="s">
        <v>1586</v>
      </c>
      <c r="H15" s="9" t="s">
        <v>1580</v>
      </c>
      <c r="I15" s="9" t="s">
        <v>1580</v>
      </c>
    </row>
  </sheetData>
  <mergeCells count="6">
    <mergeCell ref="B12:I12"/>
    <mergeCell ref="B4:B5"/>
    <mergeCell ref="C4:C5"/>
    <mergeCell ref="D4:F4"/>
    <mergeCell ref="G4:I4"/>
    <mergeCell ref="B6:I6"/>
  </mergeCells>
  <pageMargins left="0.7" right="0.7" top="0.75" bottom="0.75" header="0.3" footer="0.3"/>
  <pageSetup paperSize="9" orientation="portrait" horizontalDpi="300" verticalDpi="300"/>
</worksheet>
</file>

<file path=xl/worksheets/sheet7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2-000000000000}">
  <dimension ref="A1:G6"/>
  <sheetViews>
    <sheetView workbookViewId="0"/>
  </sheetViews>
  <sheetFormatPr baseColWidth="10" defaultRowHeight="14.4" x14ac:dyDescent="0.3"/>
  <cols>
    <col min="2" max="2" width="90.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MC'!A1", "Zurück")</f>
        <v>Zurück</v>
      </c>
    </row>
    <row r="3" spans="1:7" x14ac:dyDescent="0.3">
      <c r="B3" s="7" t="s">
        <v>7009</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4567</v>
      </c>
      <c r="C6" s="5" t="s">
        <v>1992</v>
      </c>
      <c r="D6" s="5" t="s">
        <v>3568</v>
      </c>
      <c r="E6" s="5" t="s">
        <v>1939</v>
      </c>
      <c r="F6" s="5" t="s">
        <v>1594</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7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2-000000000000}">
  <dimension ref="A1:G6"/>
  <sheetViews>
    <sheetView workbookViewId="0"/>
  </sheetViews>
  <sheetFormatPr baseColWidth="10" defaultRowHeight="14.4" x14ac:dyDescent="0.3"/>
  <cols>
    <col min="2" max="2" width="93.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MC'!A1", "Zurück")</f>
        <v>Zurück</v>
      </c>
    </row>
    <row r="3" spans="1:7" x14ac:dyDescent="0.3">
      <c r="B3" s="7" t="s">
        <v>6968</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2070</v>
      </c>
      <c r="C6" s="5" t="s">
        <v>1617</v>
      </c>
      <c r="D6" s="5" t="s">
        <v>1586</v>
      </c>
      <c r="E6" s="5" t="s">
        <v>1699</v>
      </c>
      <c r="F6" s="5" t="s">
        <v>1592</v>
      </c>
      <c r="G6" s="5" t="s">
        <v>1587</v>
      </c>
    </row>
  </sheetData>
  <mergeCells count="2">
    <mergeCell ref="B4:D4"/>
    <mergeCell ref="E4:G4"/>
  </mergeCells>
  <pageMargins left="0.7" right="0.7" top="0.75" bottom="0.75" header="0.3" footer="0.3"/>
  <pageSetup paperSize="9" orientation="portrait" horizontalDpi="300" verticalDpi="300"/>
</worksheet>
</file>

<file path=xl/worksheets/sheet7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3-000000000000}">
  <dimension ref="A1:E10"/>
  <sheetViews>
    <sheetView workbookViewId="0"/>
  </sheetViews>
  <sheetFormatPr baseColWidth="10" defaultRowHeight="14.4" x14ac:dyDescent="0.3"/>
  <cols>
    <col min="2" max="2" width="84.777343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MC'!A1", "Zurück")</f>
        <v>Zurück</v>
      </c>
    </row>
    <row r="3" spans="1:5" x14ac:dyDescent="0.3">
      <c r="B3" s="7" t="s">
        <v>7169</v>
      </c>
    </row>
    <row r="4" spans="1:5" x14ac:dyDescent="0.3">
      <c r="B4" s="4" t="s">
        <v>7014</v>
      </c>
      <c r="C4" s="3" t="s">
        <v>7015</v>
      </c>
      <c r="D4" s="3" t="s">
        <v>7016</v>
      </c>
      <c r="E4" s="3" t="s">
        <v>7017</v>
      </c>
    </row>
    <row r="5" spans="1:5" x14ac:dyDescent="0.3">
      <c r="B5" s="6" t="s">
        <v>7071</v>
      </c>
      <c r="C5" s="5" t="s">
        <v>3476</v>
      </c>
      <c r="D5" s="5" t="s">
        <v>7152</v>
      </c>
      <c r="E5" s="5" t="s">
        <v>7153</v>
      </c>
    </row>
    <row r="6" spans="1:5" x14ac:dyDescent="0.3">
      <c r="B6" s="12" t="s">
        <v>7154</v>
      </c>
      <c r="C6" s="18" t="s">
        <v>3817</v>
      </c>
      <c r="D6" s="18" t="s">
        <v>7155</v>
      </c>
      <c r="E6" s="18" t="s">
        <v>7156</v>
      </c>
    </row>
    <row r="7" spans="1:5" x14ac:dyDescent="0.3">
      <c r="B7" s="6" t="s">
        <v>7157</v>
      </c>
      <c r="C7" s="5" t="s">
        <v>4106</v>
      </c>
      <c r="D7" s="5" t="s">
        <v>7158</v>
      </c>
      <c r="E7" s="5" t="s">
        <v>7159</v>
      </c>
    </row>
    <row r="8" spans="1:5" x14ac:dyDescent="0.3">
      <c r="B8" s="12" t="s">
        <v>7160</v>
      </c>
      <c r="C8" s="18" t="s">
        <v>7161</v>
      </c>
      <c r="D8" s="18" t="s">
        <v>7162</v>
      </c>
      <c r="E8" s="18" t="s">
        <v>7163</v>
      </c>
    </row>
    <row r="9" spans="1:5" x14ac:dyDescent="0.3">
      <c r="B9" s="6" t="s">
        <v>7164</v>
      </c>
      <c r="C9" s="5" t="s">
        <v>5065</v>
      </c>
      <c r="D9" s="5" t="s">
        <v>7165</v>
      </c>
      <c r="E9" s="5" t="s">
        <v>7166</v>
      </c>
    </row>
    <row r="10" spans="1:5" x14ac:dyDescent="0.3">
      <c r="B10" s="12" t="s">
        <v>3459</v>
      </c>
      <c r="C10" s="18" t="s">
        <v>743</v>
      </c>
      <c r="D10" s="18" t="s">
        <v>7167</v>
      </c>
      <c r="E10" s="18" t="s">
        <v>7168</v>
      </c>
    </row>
  </sheetData>
  <pageMargins left="0.7" right="0.7" top="0.75" bottom="0.75" header="0.3" footer="0.3"/>
  <pageSetup paperSize="9" orientation="portrait" horizontalDpi="300" verticalDpi="30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H8"/>
  <sheetViews>
    <sheetView workbookViewId="0"/>
  </sheetViews>
  <sheetFormatPr baseColWidth="10" defaultRowHeight="14.4" x14ac:dyDescent="0.3"/>
  <cols>
    <col min="2" max="2" width="9.6640625" customWidth="1"/>
    <col min="3" max="3" width="52.109375" customWidth="1"/>
    <col min="4" max="4" width="17" customWidth="1"/>
    <col min="5" max="5" width="22.6640625" customWidth="1"/>
    <col min="6" max="6" width="67.6640625" customWidth="1"/>
    <col min="7" max="7" width="85.6640625" customWidth="1"/>
    <col min="8" max="8" width="33.6640625" customWidth="1"/>
  </cols>
  <sheetData>
    <row r="1" spans="1:8" x14ac:dyDescent="0.3">
      <c r="A1" s="2" t="str">
        <f>HYPERLINK("#'Auswahl Auswertungsmodul'!A1", "Zurück zum Start")</f>
        <v>Zurück zum Start</v>
      </c>
    </row>
    <row r="2" spans="1:8" x14ac:dyDescent="0.3">
      <c r="A2" s="2" t="str">
        <f>HYPERLINK("#'Auswahl WI-HI-S'!A1", "Zurück")</f>
        <v>Zurück</v>
      </c>
    </row>
    <row r="3" spans="1:8" x14ac:dyDescent="0.3">
      <c r="B3" s="7" t="s">
        <v>1969</v>
      </c>
    </row>
    <row r="4" spans="1:8" x14ac:dyDescent="0.3">
      <c r="B4" s="25" t="s">
        <v>35</v>
      </c>
      <c r="C4" s="25" t="s">
        <v>394</v>
      </c>
      <c r="D4" s="25" t="s">
        <v>1619</v>
      </c>
      <c r="E4" s="28" t="s">
        <v>1574</v>
      </c>
      <c r="F4" s="21" t="s">
        <v>1575</v>
      </c>
      <c r="G4" s="25" t="s">
        <v>1575</v>
      </c>
      <c r="H4" s="25" t="s">
        <v>1575</v>
      </c>
    </row>
    <row r="5" spans="1:8" x14ac:dyDescent="0.3">
      <c r="B5" s="22"/>
      <c r="C5" s="22"/>
      <c r="D5" s="22"/>
      <c r="E5" s="27"/>
      <c r="F5" s="8" t="s">
        <v>1848</v>
      </c>
      <c r="G5" s="8" t="s">
        <v>1577</v>
      </c>
      <c r="H5" s="8" t="s">
        <v>13</v>
      </c>
    </row>
    <row r="6" spans="1:8" ht="25.2" x14ac:dyDescent="0.3">
      <c r="B6" s="6" t="s">
        <v>676</v>
      </c>
      <c r="C6" s="6" t="s">
        <v>677</v>
      </c>
      <c r="D6" s="6" t="s">
        <v>1621</v>
      </c>
      <c r="E6" s="9" t="s">
        <v>1959</v>
      </c>
      <c r="F6" s="9" t="s">
        <v>1960</v>
      </c>
      <c r="G6" s="9" t="s">
        <v>1961</v>
      </c>
      <c r="H6" s="9" t="s">
        <v>1962</v>
      </c>
    </row>
    <row r="7" spans="1:8" ht="25.2" x14ac:dyDescent="0.3">
      <c r="B7" s="6" t="s">
        <v>676</v>
      </c>
      <c r="C7" s="6" t="s">
        <v>677</v>
      </c>
      <c r="D7" s="6" t="s">
        <v>1626</v>
      </c>
      <c r="E7" s="9" t="s">
        <v>1963</v>
      </c>
      <c r="F7" s="9" t="s">
        <v>1964</v>
      </c>
      <c r="G7" s="9" t="s">
        <v>1965</v>
      </c>
      <c r="H7" s="9" t="s">
        <v>1964</v>
      </c>
    </row>
    <row r="8" spans="1:8" ht="25.2" x14ac:dyDescent="0.3">
      <c r="B8" s="6" t="s">
        <v>676</v>
      </c>
      <c r="C8" s="6" t="s">
        <v>677</v>
      </c>
      <c r="D8" s="6" t="s">
        <v>1631</v>
      </c>
      <c r="E8" s="9" t="s">
        <v>1966</v>
      </c>
      <c r="F8" s="9" t="s">
        <v>1967</v>
      </c>
      <c r="G8" s="9" t="s">
        <v>1967</v>
      </c>
      <c r="H8" s="9" t="s">
        <v>1968</v>
      </c>
    </row>
  </sheetData>
  <mergeCells count="5">
    <mergeCell ref="B4:B5"/>
    <mergeCell ref="C4:C5"/>
    <mergeCell ref="D4:D5"/>
    <mergeCell ref="E4:E5"/>
    <mergeCell ref="F4:H4"/>
  </mergeCells>
  <pageMargins left="0.7" right="0.7" top="0.75" bottom="0.75" header="0.3" footer="0.3"/>
  <pageSetup paperSize="9" orientation="portrait" horizontalDpi="300" verticalDpi="300"/>
</worksheet>
</file>

<file path=xl/worksheets/sheet7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3-000000000000}">
  <dimension ref="A1:E18"/>
  <sheetViews>
    <sheetView workbookViewId="0"/>
  </sheetViews>
  <sheetFormatPr baseColWidth="10" defaultRowHeight="14.4" x14ac:dyDescent="0.3"/>
  <cols>
    <col min="2" max="2" width="9.6640625" customWidth="1"/>
    <col min="3" max="3" width="111.664062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MC'!A1", "Zurück")</f>
        <v>Zurück</v>
      </c>
    </row>
    <row r="3" spans="1:5" x14ac:dyDescent="0.3">
      <c r="B3" s="7" t="s">
        <v>901</v>
      </c>
    </row>
    <row r="4" spans="1:5" x14ac:dyDescent="0.3">
      <c r="B4" s="25" t="s">
        <v>35</v>
      </c>
      <c r="C4" s="25" t="s">
        <v>394</v>
      </c>
      <c r="D4" s="21" t="s">
        <v>37</v>
      </c>
      <c r="E4" s="25" t="s">
        <v>37</v>
      </c>
    </row>
    <row r="5" spans="1:5" x14ac:dyDescent="0.3">
      <c r="B5" s="22"/>
      <c r="C5" s="22"/>
      <c r="D5" s="8" t="s">
        <v>38</v>
      </c>
      <c r="E5" s="8" t="s">
        <v>39</v>
      </c>
    </row>
    <row r="6" spans="1:5" ht="25.2" x14ac:dyDescent="0.3">
      <c r="B6" s="6" t="s">
        <v>867</v>
      </c>
      <c r="C6" s="6" t="s">
        <v>868</v>
      </c>
      <c r="D6" s="9" t="s">
        <v>780</v>
      </c>
      <c r="E6" s="9" t="s">
        <v>781</v>
      </c>
    </row>
    <row r="7" spans="1:5" ht="25.2" x14ac:dyDescent="0.3">
      <c r="B7" s="12" t="s">
        <v>869</v>
      </c>
      <c r="C7" s="12" t="s">
        <v>870</v>
      </c>
      <c r="D7" s="13" t="s">
        <v>370</v>
      </c>
      <c r="E7" s="13" t="s">
        <v>371</v>
      </c>
    </row>
    <row r="8" spans="1:5" ht="25.2" x14ac:dyDescent="0.3">
      <c r="B8" s="6" t="s">
        <v>871</v>
      </c>
      <c r="C8" s="6" t="s">
        <v>872</v>
      </c>
      <c r="D8" s="9" t="s">
        <v>873</v>
      </c>
      <c r="E8" s="9" t="s">
        <v>874</v>
      </c>
    </row>
    <row r="9" spans="1:5" ht="25.2" x14ac:dyDescent="0.3">
      <c r="B9" s="12" t="s">
        <v>875</v>
      </c>
      <c r="C9" s="12" t="s">
        <v>876</v>
      </c>
      <c r="D9" s="13" t="s">
        <v>877</v>
      </c>
      <c r="E9" s="13" t="s">
        <v>878</v>
      </c>
    </row>
    <row r="10" spans="1:5" ht="25.2" x14ac:dyDescent="0.3">
      <c r="B10" s="6" t="s">
        <v>879</v>
      </c>
      <c r="C10" s="6" t="s">
        <v>880</v>
      </c>
      <c r="D10" s="9" t="s">
        <v>686</v>
      </c>
      <c r="E10" s="9" t="s">
        <v>687</v>
      </c>
    </row>
    <row r="11" spans="1:5" ht="25.2" x14ac:dyDescent="0.3">
      <c r="B11" s="12" t="s">
        <v>881</v>
      </c>
      <c r="C11" s="12" t="s">
        <v>882</v>
      </c>
      <c r="D11" s="13" t="s">
        <v>102</v>
      </c>
      <c r="E11" s="13" t="s">
        <v>103</v>
      </c>
    </row>
    <row r="12" spans="1:5" ht="25.2" x14ac:dyDescent="0.3">
      <c r="B12" s="6" t="s">
        <v>883</v>
      </c>
      <c r="C12" s="6" t="s">
        <v>884</v>
      </c>
      <c r="D12" s="9" t="s">
        <v>493</v>
      </c>
      <c r="E12" s="9" t="s">
        <v>494</v>
      </c>
    </row>
    <row r="13" spans="1:5" ht="25.2" x14ac:dyDescent="0.3">
      <c r="B13" s="12" t="s">
        <v>885</v>
      </c>
      <c r="C13" s="12" t="s">
        <v>886</v>
      </c>
      <c r="D13" s="13" t="s">
        <v>86</v>
      </c>
      <c r="E13" s="13" t="s">
        <v>87</v>
      </c>
    </row>
    <row r="14" spans="1:5" ht="25.2" x14ac:dyDescent="0.3">
      <c r="B14" s="6" t="s">
        <v>887</v>
      </c>
      <c r="C14" s="6" t="s">
        <v>888</v>
      </c>
      <c r="D14" s="9" t="s">
        <v>889</v>
      </c>
      <c r="E14" s="9" t="s">
        <v>890</v>
      </c>
    </row>
    <row r="15" spans="1:5" ht="25.2" x14ac:dyDescent="0.3">
      <c r="B15" s="12" t="s">
        <v>891</v>
      </c>
      <c r="C15" s="12" t="s">
        <v>892</v>
      </c>
      <c r="D15" s="13" t="s">
        <v>150</v>
      </c>
      <c r="E15" s="13" t="s">
        <v>151</v>
      </c>
    </row>
    <row r="16" spans="1:5" ht="25.2" x14ac:dyDescent="0.3">
      <c r="B16" s="6" t="s">
        <v>893</v>
      </c>
      <c r="C16" s="6" t="s">
        <v>894</v>
      </c>
      <c r="D16" s="9" t="s">
        <v>895</v>
      </c>
      <c r="E16" s="9" t="s">
        <v>896</v>
      </c>
    </row>
    <row r="17" spans="2:5" ht="25.2" x14ac:dyDescent="0.3">
      <c r="B17" s="12" t="s">
        <v>897</v>
      </c>
      <c r="C17" s="12" t="s">
        <v>898</v>
      </c>
      <c r="D17" s="13" t="s">
        <v>370</v>
      </c>
      <c r="E17" s="13" t="s">
        <v>371</v>
      </c>
    </row>
    <row r="18" spans="2:5" ht="25.2" x14ac:dyDescent="0.3">
      <c r="B18" s="10" t="s">
        <v>52</v>
      </c>
      <c r="C18" s="10"/>
      <c r="D18" s="11" t="s">
        <v>899</v>
      </c>
      <c r="E18" s="11" t="s">
        <v>900</v>
      </c>
    </row>
  </sheetData>
  <mergeCells count="3">
    <mergeCell ref="B4:B5"/>
    <mergeCell ref="C4:C5"/>
    <mergeCell ref="D4:E4"/>
  </mergeCells>
  <pageMargins left="0.7" right="0.7" top="0.75" bottom="0.75" header="0.3" footer="0.3"/>
  <pageSetup paperSize="9" orientation="portrait" horizontalDpi="300" verticalDpi="300"/>
</worksheet>
</file>

<file path=xl/worksheets/sheet7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3-000000000000}">
  <dimension ref="A1:E16"/>
  <sheetViews>
    <sheetView workbookViewId="0"/>
  </sheetViews>
  <sheetFormatPr baseColWidth="10" defaultRowHeight="14.4" x14ac:dyDescent="0.3"/>
  <cols>
    <col min="2" max="2" width="9.6640625" customWidth="1"/>
    <col min="3" max="3" width="113.886718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MC'!A1", "Zurück")</f>
        <v>Zurück</v>
      </c>
    </row>
    <row r="3" spans="1:5" x14ac:dyDescent="0.3">
      <c r="B3" s="7" t="s">
        <v>339</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322</v>
      </c>
      <c r="C7" s="6" t="s">
        <v>323</v>
      </c>
      <c r="D7" s="9" t="s">
        <v>102</v>
      </c>
      <c r="E7" s="9" t="s">
        <v>103</v>
      </c>
    </row>
    <row r="8" spans="1:5" ht="25.2" x14ac:dyDescent="0.3">
      <c r="B8" s="6" t="s">
        <v>324</v>
      </c>
      <c r="C8" s="6" t="s">
        <v>325</v>
      </c>
      <c r="D8" s="9" t="s">
        <v>98</v>
      </c>
      <c r="E8" s="9" t="s">
        <v>99</v>
      </c>
    </row>
    <row r="9" spans="1:5" ht="25.2" x14ac:dyDescent="0.3">
      <c r="B9" s="6" t="s">
        <v>326</v>
      </c>
      <c r="C9" s="6" t="s">
        <v>327</v>
      </c>
      <c r="D9" s="9" t="s">
        <v>228</v>
      </c>
      <c r="E9" s="9" t="s">
        <v>229</v>
      </c>
    </row>
    <row r="10" spans="1:5" ht="25.2" x14ac:dyDescent="0.3">
      <c r="B10" s="6" t="s">
        <v>328</v>
      </c>
      <c r="C10" s="6" t="s">
        <v>329</v>
      </c>
      <c r="D10" s="9" t="s">
        <v>98</v>
      </c>
      <c r="E10" s="9" t="s">
        <v>99</v>
      </c>
    </row>
    <row r="11" spans="1:5" ht="25.2" x14ac:dyDescent="0.3">
      <c r="B11" s="6" t="s">
        <v>330</v>
      </c>
      <c r="C11" s="6" t="s">
        <v>331</v>
      </c>
      <c r="D11" s="9" t="s">
        <v>332</v>
      </c>
      <c r="E11" s="9" t="s">
        <v>333</v>
      </c>
    </row>
    <row r="12" spans="1:5" x14ac:dyDescent="0.3">
      <c r="B12" s="23" t="s">
        <v>40</v>
      </c>
      <c r="C12" s="23"/>
      <c r="D12" s="29"/>
      <c r="E12" s="29"/>
    </row>
    <row r="13" spans="1:5" ht="25.2" x14ac:dyDescent="0.3">
      <c r="B13" s="6" t="s">
        <v>334</v>
      </c>
      <c r="C13" s="6" t="s">
        <v>42</v>
      </c>
      <c r="D13" s="9" t="s">
        <v>94</v>
      </c>
      <c r="E13" s="9" t="s">
        <v>95</v>
      </c>
    </row>
    <row r="14" spans="1:5" ht="25.2" x14ac:dyDescent="0.3">
      <c r="B14" s="6" t="s">
        <v>335</v>
      </c>
      <c r="C14" s="6" t="s">
        <v>46</v>
      </c>
      <c r="D14" s="9" t="s">
        <v>82</v>
      </c>
      <c r="E14" s="9" t="s">
        <v>83</v>
      </c>
    </row>
    <row r="15" spans="1:5" ht="25.2" x14ac:dyDescent="0.3">
      <c r="B15" s="6" t="s">
        <v>336</v>
      </c>
      <c r="C15" s="6" t="s">
        <v>50</v>
      </c>
      <c r="D15" s="9" t="s">
        <v>67</v>
      </c>
      <c r="E15" s="9" t="s">
        <v>68</v>
      </c>
    </row>
    <row r="16" spans="1:5" ht="25.2" x14ac:dyDescent="0.3">
      <c r="B16" s="10" t="s">
        <v>52</v>
      </c>
      <c r="C16" s="10"/>
      <c r="D16" s="11" t="s">
        <v>337</v>
      </c>
      <c r="E16" s="11" t="s">
        <v>338</v>
      </c>
    </row>
  </sheetData>
  <mergeCells count="5">
    <mergeCell ref="B4:B5"/>
    <mergeCell ref="C4:C5"/>
    <mergeCell ref="D4:E4"/>
    <mergeCell ref="B6:E6"/>
    <mergeCell ref="B12:E12"/>
  </mergeCells>
  <pageMargins left="0.7" right="0.7" top="0.75" bottom="0.75" header="0.3" footer="0.3"/>
  <pageSetup paperSize="9" orientation="portrait" horizontalDpi="300" verticalDpi="300"/>
</worksheet>
</file>

<file path=xl/worksheets/sheet7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3-000000000000}">
  <dimension ref="A1:G18"/>
  <sheetViews>
    <sheetView workbookViewId="0"/>
  </sheetViews>
  <sheetFormatPr baseColWidth="10" defaultRowHeight="14.4" x14ac:dyDescent="0.3"/>
  <cols>
    <col min="2" max="2" width="9.6640625" customWidth="1"/>
    <col min="3" max="3" width="111.6640625" customWidth="1"/>
    <col min="4" max="4" width="39.6640625" customWidth="1"/>
    <col min="5" max="5" width="20.6640625" customWidth="1"/>
    <col min="6" max="7" width="20.44140625" customWidth="1"/>
  </cols>
  <sheetData>
    <row r="1" spans="1:7" x14ac:dyDescent="0.3">
      <c r="A1" s="2" t="str">
        <f>HYPERLINK("#'Auswahl Auswertungsmodul'!A1", "Zurück zum Start")</f>
        <v>Zurück zum Start</v>
      </c>
    </row>
    <row r="2" spans="1:7" x14ac:dyDescent="0.3">
      <c r="A2" s="2" t="str">
        <f>HYPERLINK("#'Auswahl MC'!A1", "Zurück")</f>
        <v>Zurück</v>
      </c>
    </row>
    <row r="3" spans="1:7" x14ac:dyDescent="0.3">
      <c r="B3" s="7" t="s">
        <v>1406</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867</v>
      </c>
      <c r="C6" s="6" t="s">
        <v>868</v>
      </c>
      <c r="D6" s="9" t="s">
        <v>1381</v>
      </c>
      <c r="E6" s="9" t="s">
        <v>1382</v>
      </c>
      <c r="F6" s="9" t="s">
        <v>1319</v>
      </c>
      <c r="G6" s="9" t="s">
        <v>781</v>
      </c>
    </row>
    <row r="7" spans="1:7" ht="25.2" x14ac:dyDescent="0.3">
      <c r="B7" s="12" t="s">
        <v>869</v>
      </c>
      <c r="C7" s="12" t="s">
        <v>870</v>
      </c>
      <c r="D7" s="13" t="s">
        <v>1383</v>
      </c>
      <c r="E7" s="13" t="s">
        <v>1384</v>
      </c>
      <c r="F7" s="13" t="s">
        <v>371</v>
      </c>
      <c r="G7" s="13" t="s">
        <v>371</v>
      </c>
    </row>
    <row r="8" spans="1:7" ht="25.2" x14ac:dyDescent="0.3">
      <c r="B8" s="6" t="s">
        <v>871</v>
      </c>
      <c r="C8" s="6" t="s">
        <v>872</v>
      </c>
      <c r="D8" s="9" t="s">
        <v>1385</v>
      </c>
      <c r="E8" s="9" t="s">
        <v>1386</v>
      </c>
      <c r="F8" s="9" t="s">
        <v>874</v>
      </c>
      <c r="G8" s="9" t="s">
        <v>874</v>
      </c>
    </row>
    <row r="9" spans="1:7" ht="25.2" x14ac:dyDescent="0.3">
      <c r="B9" s="12" t="s">
        <v>875</v>
      </c>
      <c r="C9" s="12" t="s">
        <v>876</v>
      </c>
      <c r="D9" s="13" t="s">
        <v>1387</v>
      </c>
      <c r="E9" s="13" t="s">
        <v>1388</v>
      </c>
      <c r="F9" s="13" t="s">
        <v>1389</v>
      </c>
      <c r="G9" s="13" t="s">
        <v>878</v>
      </c>
    </row>
    <row r="10" spans="1:7" ht="25.2" x14ac:dyDescent="0.3">
      <c r="B10" s="6" t="s">
        <v>879</v>
      </c>
      <c r="C10" s="6" t="s">
        <v>880</v>
      </c>
      <c r="D10" s="9" t="s">
        <v>1390</v>
      </c>
      <c r="E10" s="9" t="s">
        <v>1391</v>
      </c>
      <c r="F10" s="9" t="s">
        <v>1392</v>
      </c>
      <c r="G10" s="9" t="s">
        <v>687</v>
      </c>
    </row>
    <row r="11" spans="1:7" ht="25.2" x14ac:dyDescent="0.3">
      <c r="B11" s="12" t="s">
        <v>881</v>
      </c>
      <c r="C11" s="12" t="s">
        <v>882</v>
      </c>
      <c r="D11" s="13" t="s">
        <v>1393</v>
      </c>
      <c r="E11" s="13" t="s">
        <v>1394</v>
      </c>
      <c r="F11" s="13" t="s">
        <v>103</v>
      </c>
      <c r="G11" s="13" t="s">
        <v>103</v>
      </c>
    </row>
    <row r="12" spans="1:7" ht="25.2" x14ac:dyDescent="0.3">
      <c r="B12" s="6" t="s">
        <v>883</v>
      </c>
      <c r="C12" s="6" t="s">
        <v>884</v>
      </c>
      <c r="D12" s="9" t="s">
        <v>1395</v>
      </c>
      <c r="E12" s="9" t="s">
        <v>1396</v>
      </c>
      <c r="F12" s="9" t="s">
        <v>494</v>
      </c>
      <c r="G12" s="9" t="s">
        <v>494</v>
      </c>
    </row>
    <row r="13" spans="1:7" ht="25.2" x14ac:dyDescent="0.3">
      <c r="B13" s="12" t="s">
        <v>885</v>
      </c>
      <c r="C13" s="12" t="s">
        <v>886</v>
      </c>
      <c r="D13" s="13" t="s">
        <v>87</v>
      </c>
      <c r="E13" s="13" t="s">
        <v>86</v>
      </c>
      <c r="F13" s="13" t="s">
        <v>87</v>
      </c>
      <c r="G13" s="13" t="s">
        <v>87</v>
      </c>
    </row>
    <row r="14" spans="1:7" ht="25.2" x14ac:dyDescent="0.3">
      <c r="B14" s="6" t="s">
        <v>887</v>
      </c>
      <c r="C14" s="6" t="s">
        <v>888</v>
      </c>
      <c r="D14" s="9" t="s">
        <v>1397</v>
      </c>
      <c r="E14" s="9" t="s">
        <v>1398</v>
      </c>
      <c r="F14" s="9" t="s">
        <v>1399</v>
      </c>
      <c r="G14" s="9" t="s">
        <v>890</v>
      </c>
    </row>
    <row r="15" spans="1:7" ht="25.2" x14ac:dyDescent="0.3">
      <c r="B15" s="12" t="s">
        <v>891</v>
      </c>
      <c r="C15" s="12" t="s">
        <v>892</v>
      </c>
      <c r="D15" s="13" t="s">
        <v>1400</v>
      </c>
      <c r="E15" s="13" t="s">
        <v>1401</v>
      </c>
      <c r="F15" s="13" t="s">
        <v>151</v>
      </c>
      <c r="G15" s="13" t="s">
        <v>151</v>
      </c>
    </row>
    <row r="16" spans="1:7" ht="25.2" x14ac:dyDescent="0.3">
      <c r="B16" s="6" t="s">
        <v>893</v>
      </c>
      <c r="C16" s="6" t="s">
        <v>894</v>
      </c>
      <c r="D16" s="9" t="s">
        <v>1402</v>
      </c>
      <c r="E16" s="9" t="s">
        <v>1403</v>
      </c>
      <c r="F16" s="9" t="s">
        <v>896</v>
      </c>
      <c r="G16" s="9" t="s">
        <v>896</v>
      </c>
    </row>
    <row r="17" spans="2:7" ht="25.2" x14ac:dyDescent="0.3">
      <c r="B17" s="12" t="s">
        <v>897</v>
      </c>
      <c r="C17" s="12" t="s">
        <v>898</v>
      </c>
      <c r="D17" s="13" t="s">
        <v>1404</v>
      </c>
      <c r="E17" s="13" t="s">
        <v>1405</v>
      </c>
      <c r="F17" s="13" t="s">
        <v>371</v>
      </c>
      <c r="G17" s="13" t="s">
        <v>371</v>
      </c>
    </row>
    <row r="18" spans="2:7" x14ac:dyDescent="0.3">
      <c r="B18"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7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3-000000000000}">
  <dimension ref="A1:G16"/>
  <sheetViews>
    <sheetView workbookViewId="0"/>
  </sheetViews>
  <sheetFormatPr baseColWidth="10" defaultRowHeight="14.4" x14ac:dyDescent="0.3"/>
  <cols>
    <col min="2" max="2" width="9.6640625" customWidth="1"/>
    <col min="3" max="3" width="113.8867187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MC'!A1", "Zurück")</f>
        <v>Zurück</v>
      </c>
    </row>
    <row r="3" spans="1:7" x14ac:dyDescent="0.3">
      <c r="B3" s="7" t="s">
        <v>1072</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322</v>
      </c>
      <c r="C7" s="6" t="s">
        <v>323</v>
      </c>
      <c r="D7" s="9" t="s">
        <v>103</v>
      </c>
      <c r="E7" s="9" t="s">
        <v>102</v>
      </c>
      <c r="F7" s="9" t="s">
        <v>103</v>
      </c>
      <c r="G7" s="9" t="s">
        <v>103</v>
      </c>
    </row>
    <row r="8" spans="1:7" ht="25.2" x14ac:dyDescent="0.3">
      <c r="B8" s="6" t="s">
        <v>324</v>
      </c>
      <c r="C8" s="6" t="s">
        <v>325</v>
      </c>
      <c r="D8" s="9" t="s">
        <v>99</v>
      </c>
      <c r="E8" s="9" t="s">
        <v>98</v>
      </c>
      <c r="F8" s="9" t="s">
        <v>99</v>
      </c>
      <c r="G8" s="9" t="s">
        <v>99</v>
      </c>
    </row>
    <row r="9" spans="1:7" ht="25.2" x14ac:dyDescent="0.3">
      <c r="B9" s="6" t="s">
        <v>326</v>
      </c>
      <c r="C9" s="6" t="s">
        <v>327</v>
      </c>
      <c r="D9" s="9" t="s">
        <v>1068</v>
      </c>
      <c r="E9" s="9" t="s">
        <v>1069</v>
      </c>
      <c r="F9" s="9" t="s">
        <v>229</v>
      </c>
      <c r="G9" s="9" t="s">
        <v>229</v>
      </c>
    </row>
    <row r="10" spans="1:7" ht="25.2" x14ac:dyDescent="0.3">
      <c r="B10" s="6" t="s">
        <v>328</v>
      </c>
      <c r="C10" s="6" t="s">
        <v>329</v>
      </c>
      <c r="D10" s="9" t="s">
        <v>99</v>
      </c>
      <c r="E10" s="9" t="s">
        <v>98</v>
      </c>
      <c r="F10" s="9" t="s">
        <v>99</v>
      </c>
      <c r="G10" s="9" t="s">
        <v>99</v>
      </c>
    </row>
    <row r="11" spans="1:7" ht="25.2" x14ac:dyDescent="0.3">
      <c r="B11" s="6" t="s">
        <v>330</v>
      </c>
      <c r="C11" s="6" t="s">
        <v>331</v>
      </c>
      <c r="D11" s="9" t="s">
        <v>333</v>
      </c>
      <c r="E11" s="9" t="s">
        <v>332</v>
      </c>
      <c r="F11" s="9" t="s">
        <v>333</v>
      </c>
      <c r="G11" s="9" t="s">
        <v>333</v>
      </c>
    </row>
    <row r="12" spans="1:7" x14ac:dyDescent="0.3">
      <c r="B12" s="23" t="s">
        <v>40</v>
      </c>
      <c r="C12" s="23"/>
      <c r="D12" s="29"/>
      <c r="E12" s="29"/>
      <c r="F12" s="29"/>
      <c r="G12" s="29"/>
    </row>
    <row r="13" spans="1:7" ht="25.2" x14ac:dyDescent="0.3">
      <c r="B13" s="6" t="s">
        <v>334</v>
      </c>
      <c r="C13" s="6" t="s">
        <v>42</v>
      </c>
      <c r="D13" s="9" t="s">
        <v>95</v>
      </c>
      <c r="E13" s="9" t="s">
        <v>94</v>
      </c>
      <c r="F13" s="9" t="s">
        <v>95</v>
      </c>
      <c r="G13" s="9" t="s">
        <v>95</v>
      </c>
    </row>
    <row r="14" spans="1:7" ht="25.2" x14ac:dyDescent="0.3">
      <c r="B14" s="6" t="s">
        <v>335</v>
      </c>
      <c r="C14" s="6" t="s">
        <v>46</v>
      </c>
      <c r="D14" s="9" t="s">
        <v>83</v>
      </c>
      <c r="E14" s="9" t="s">
        <v>82</v>
      </c>
      <c r="F14" s="9" t="s">
        <v>83</v>
      </c>
      <c r="G14" s="9" t="s">
        <v>83</v>
      </c>
    </row>
    <row r="15" spans="1:7" ht="25.2" x14ac:dyDescent="0.3">
      <c r="B15" s="6" t="s">
        <v>336</v>
      </c>
      <c r="C15" s="6" t="s">
        <v>50</v>
      </c>
      <c r="D15" s="9" t="s">
        <v>1070</v>
      </c>
      <c r="E15" s="9" t="s">
        <v>1071</v>
      </c>
      <c r="F15" s="9" t="s">
        <v>68</v>
      </c>
      <c r="G15" s="9" t="s">
        <v>68</v>
      </c>
    </row>
    <row r="16" spans="1:7" x14ac:dyDescent="0.3">
      <c r="B16" s="17" t="s">
        <v>968</v>
      </c>
    </row>
  </sheetData>
  <mergeCells count="6">
    <mergeCell ref="B12:G12"/>
    <mergeCell ref="B4:B5"/>
    <mergeCell ref="C4:C5"/>
    <mergeCell ref="D4:D5"/>
    <mergeCell ref="E4:G4"/>
    <mergeCell ref="B6:G6"/>
  </mergeCells>
  <pageMargins left="0.7" right="0.7" top="0.75" bottom="0.75" header="0.3" footer="0.3"/>
  <pageSetup paperSize="9" orientation="portrait" horizontalDpi="300" verticalDpi="300"/>
</worksheet>
</file>

<file path=xl/worksheets/sheet7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3-000000000000}">
  <dimension ref="A1:D15"/>
  <sheetViews>
    <sheetView workbookViewId="0"/>
  </sheetViews>
  <sheetFormatPr baseColWidth="10" defaultRowHeight="14.4" x14ac:dyDescent="0.3"/>
  <cols>
    <col min="2" max="2" width="9.6640625" customWidth="1"/>
    <col min="3" max="3" width="111.6640625" customWidth="1"/>
    <col min="4" max="4" width="250.6640625" customWidth="1"/>
  </cols>
  <sheetData>
    <row r="1" spans="1:4" x14ac:dyDescent="0.3">
      <c r="A1" s="2" t="str">
        <f>HYPERLINK("#'Auswahl Auswertungsmodul'!A1", "Zurück zum Start")</f>
        <v>Zurück zum Start</v>
      </c>
    </row>
    <row r="2" spans="1:4" x14ac:dyDescent="0.3">
      <c r="A2" s="2" t="str">
        <f>HYPERLINK("#'Auswahl MC'!A1", "Zurück")</f>
        <v>Zurück</v>
      </c>
    </row>
    <row r="3" spans="1:4" x14ac:dyDescent="0.3">
      <c r="B3" s="7" t="s">
        <v>1561</v>
      </c>
    </row>
    <row r="4" spans="1:4" x14ac:dyDescent="0.3">
      <c r="B4" s="3" t="s">
        <v>35</v>
      </c>
      <c r="C4" s="4" t="s">
        <v>394</v>
      </c>
      <c r="D4" s="4" t="s">
        <v>1101</v>
      </c>
    </row>
    <row r="5" spans="1:4" ht="88.2" x14ac:dyDescent="0.3">
      <c r="B5" s="5" t="s">
        <v>867</v>
      </c>
      <c r="C5" s="6" t="s">
        <v>868</v>
      </c>
      <c r="D5" s="6" t="s">
        <v>1550</v>
      </c>
    </row>
    <row r="6" spans="1:4" ht="88.2" x14ac:dyDescent="0.3">
      <c r="B6" s="18" t="s">
        <v>869</v>
      </c>
      <c r="C6" s="12" t="s">
        <v>870</v>
      </c>
      <c r="D6" s="12" t="s">
        <v>1551</v>
      </c>
    </row>
    <row r="7" spans="1:4" ht="88.2" x14ac:dyDescent="0.3">
      <c r="B7" s="5" t="s">
        <v>871</v>
      </c>
      <c r="C7" s="6" t="s">
        <v>872</v>
      </c>
      <c r="D7" s="6" t="s">
        <v>1552</v>
      </c>
    </row>
    <row r="8" spans="1:4" ht="88.2" x14ac:dyDescent="0.3">
      <c r="B8" s="18" t="s">
        <v>875</v>
      </c>
      <c r="C8" s="12" t="s">
        <v>876</v>
      </c>
      <c r="D8" s="12" t="s">
        <v>1553</v>
      </c>
    </row>
    <row r="9" spans="1:4" ht="63" x14ac:dyDescent="0.3">
      <c r="B9" s="5" t="s">
        <v>879</v>
      </c>
      <c r="C9" s="6" t="s">
        <v>880</v>
      </c>
      <c r="D9" s="6" t="s">
        <v>1554</v>
      </c>
    </row>
    <row r="10" spans="1:4" x14ac:dyDescent="0.3">
      <c r="B10" s="18" t="s">
        <v>881</v>
      </c>
      <c r="C10" s="12" t="s">
        <v>882</v>
      </c>
      <c r="D10" s="12" t="s">
        <v>1555</v>
      </c>
    </row>
    <row r="11" spans="1:4" ht="37.799999999999997" x14ac:dyDescent="0.3">
      <c r="B11" s="5" t="s">
        <v>883</v>
      </c>
      <c r="C11" s="6" t="s">
        <v>884</v>
      </c>
      <c r="D11" s="6" t="s">
        <v>1556</v>
      </c>
    </row>
    <row r="12" spans="1:4" ht="138.6" x14ac:dyDescent="0.3">
      <c r="B12" s="18" t="s">
        <v>887</v>
      </c>
      <c r="C12" s="12" t="s">
        <v>888</v>
      </c>
      <c r="D12" s="12" t="s">
        <v>1557</v>
      </c>
    </row>
    <row r="13" spans="1:4" ht="37.799999999999997" x14ac:dyDescent="0.3">
      <c r="B13" s="5" t="s">
        <v>891</v>
      </c>
      <c r="C13" s="6" t="s">
        <v>892</v>
      </c>
      <c r="D13" s="6" t="s">
        <v>1558</v>
      </c>
    </row>
    <row r="14" spans="1:4" ht="138.6" x14ac:dyDescent="0.3">
      <c r="B14" s="18" t="s">
        <v>893</v>
      </c>
      <c r="C14" s="12" t="s">
        <v>894</v>
      </c>
      <c r="D14" s="12" t="s">
        <v>1559</v>
      </c>
    </row>
    <row r="15" spans="1:4" ht="138.6" x14ac:dyDescent="0.3">
      <c r="B15" s="5" t="s">
        <v>897</v>
      </c>
      <c r="C15" s="6" t="s">
        <v>898</v>
      </c>
      <c r="D15" s="6" t="s">
        <v>1560</v>
      </c>
    </row>
  </sheetData>
  <pageMargins left="0.7" right="0.7" top="0.75" bottom="0.75" header="0.3" footer="0.3"/>
  <pageSetup paperSize="9" orientation="portrait" horizontalDpi="300" verticalDpi="300"/>
</worksheet>
</file>

<file path=xl/worksheets/sheet7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3-000000000000}">
  <dimension ref="A1:D8"/>
  <sheetViews>
    <sheetView workbookViewId="0"/>
  </sheetViews>
  <sheetFormatPr baseColWidth="10" defaultRowHeight="14.4" x14ac:dyDescent="0.3"/>
  <cols>
    <col min="2" max="2" width="9.6640625" customWidth="1"/>
    <col min="3" max="3" width="113.88671875" customWidth="1"/>
    <col min="4" max="4" width="250.6640625" customWidth="1"/>
  </cols>
  <sheetData>
    <row r="1" spans="1:4" x14ac:dyDescent="0.3">
      <c r="A1" s="2" t="str">
        <f>HYPERLINK("#'Auswahl Auswertungsmodul'!A1", "Zurück zum Start")</f>
        <v>Zurück zum Start</v>
      </c>
    </row>
    <row r="2" spans="1:4" x14ac:dyDescent="0.3">
      <c r="A2" s="2" t="str">
        <f>HYPERLINK("#'Auswahl MC'!A1", "Zurück")</f>
        <v>Zurück</v>
      </c>
    </row>
    <row r="3" spans="1:4" x14ac:dyDescent="0.3">
      <c r="B3" s="7" t="s">
        <v>1160</v>
      </c>
    </row>
    <row r="4" spans="1:4" x14ac:dyDescent="0.3">
      <c r="B4" s="3" t="s">
        <v>35</v>
      </c>
      <c r="C4" s="4" t="s">
        <v>36</v>
      </c>
      <c r="D4" s="4" t="s">
        <v>1101</v>
      </c>
    </row>
    <row r="5" spans="1:4" x14ac:dyDescent="0.3">
      <c r="B5" s="23" t="s">
        <v>56</v>
      </c>
      <c r="C5" s="23"/>
      <c r="D5" s="23"/>
    </row>
    <row r="6" spans="1:4" ht="37.799999999999997" x14ac:dyDescent="0.3">
      <c r="B6" s="5" t="s">
        <v>326</v>
      </c>
      <c r="C6" s="6" t="s">
        <v>327</v>
      </c>
      <c r="D6" s="6" t="s">
        <v>1158</v>
      </c>
    </row>
    <row r="7" spans="1:4" x14ac:dyDescent="0.3">
      <c r="B7" s="23" t="s">
        <v>40</v>
      </c>
      <c r="C7" s="23"/>
      <c r="D7" s="23"/>
    </row>
    <row r="8" spans="1:4" x14ac:dyDescent="0.3">
      <c r="B8" s="5" t="s">
        <v>336</v>
      </c>
      <c r="C8" s="6" t="s">
        <v>50</v>
      </c>
      <c r="D8" s="6" t="s">
        <v>1159</v>
      </c>
    </row>
  </sheetData>
  <mergeCells count="2">
    <mergeCell ref="B5:D5"/>
    <mergeCell ref="B7:D7"/>
  </mergeCells>
  <pageMargins left="0.7" right="0.7" top="0.75" bottom="0.75" header="0.3" footer="0.3"/>
  <pageSetup paperSize="9" orientation="portrait" horizontalDpi="300" verticalDpi="300"/>
</worksheet>
</file>

<file path=xl/worksheets/sheet7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3-000000000000}">
  <dimension ref="A1:G15"/>
  <sheetViews>
    <sheetView workbookViewId="0"/>
  </sheetViews>
  <sheetFormatPr baseColWidth="10" defaultRowHeight="14.4" x14ac:dyDescent="0.3"/>
  <cols>
    <col min="2" max="2" width="9.6640625" customWidth="1"/>
    <col min="3" max="3" width="113.8867187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MC'!A1", "Zurück")</f>
        <v>Zurück</v>
      </c>
    </row>
    <row r="3" spans="1:7" x14ac:dyDescent="0.3">
      <c r="B3" s="7" t="s">
        <v>1735</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322</v>
      </c>
      <c r="C7" s="6" t="s">
        <v>323</v>
      </c>
      <c r="D7" s="9" t="s">
        <v>1597</v>
      </c>
      <c r="E7" s="9" t="s">
        <v>1062</v>
      </c>
      <c r="F7" s="9" t="s">
        <v>103</v>
      </c>
      <c r="G7" s="9" t="s">
        <v>1393</v>
      </c>
    </row>
    <row r="8" spans="1:7" ht="25.2" x14ac:dyDescent="0.3">
      <c r="B8" s="6" t="s">
        <v>324</v>
      </c>
      <c r="C8" s="6" t="s">
        <v>325</v>
      </c>
      <c r="D8" s="9" t="s">
        <v>1594</v>
      </c>
      <c r="E8" s="9" t="s">
        <v>1732</v>
      </c>
      <c r="F8" s="9" t="s">
        <v>99</v>
      </c>
      <c r="G8" s="9" t="s">
        <v>1595</v>
      </c>
    </row>
    <row r="9" spans="1:7" ht="25.2" x14ac:dyDescent="0.3">
      <c r="B9" s="6" t="s">
        <v>326</v>
      </c>
      <c r="C9" s="6" t="s">
        <v>327</v>
      </c>
      <c r="D9" s="9" t="s">
        <v>1632</v>
      </c>
      <c r="E9" s="9" t="s">
        <v>1050</v>
      </c>
      <c r="F9" s="9" t="s">
        <v>229</v>
      </c>
      <c r="G9" s="9" t="s">
        <v>229</v>
      </c>
    </row>
    <row r="10" spans="1:7" ht="25.2" x14ac:dyDescent="0.3">
      <c r="B10" s="6" t="s">
        <v>328</v>
      </c>
      <c r="C10" s="6" t="s">
        <v>329</v>
      </c>
      <c r="D10" s="9" t="s">
        <v>1594</v>
      </c>
      <c r="E10" s="9" t="s">
        <v>1079</v>
      </c>
      <c r="F10" s="9" t="s">
        <v>99</v>
      </c>
      <c r="G10" s="9" t="s">
        <v>1595</v>
      </c>
    </row>
    <row r="11" spans="1:7" ht="25.2" x14ac:dyDescent="0.3">
      <c r="B11" s="6" t="s">
        <v>330</v>
      </c>
      <c r="C11" s="6" t="s">
        <v>331</v>
      </c>
      <c r="D11" s="9" t="s">
        <v>1733</v>
      </c>
      <c r="E11" s="9" t="s">
        <v>1077</v>
      </c>
      <c r="F11" s="9" t="s">
        <v>1734</v>
      </c>
      <c r="G11" s="9" t="s">
        <v>333</v>
      </c>
    </row>
    <row r="12" spans="1:7" x14ac:dyDescent="0.3">
      <c r="B12" s="23" t="s">
        <v>40</v>
      </c>
      <c r="C12" s="23"/>
      <c r="D12" s="29"/>
      <c r="E12" s="29"/>
      <c r="F12" s="29"/>
      <c r="G12" s="29"/>
    </row>
    <row r="13" spans="1:7" ht="25.2" x14ac:dyDescent="0.3">
      <c r="B13" s="6" t="s">
        <v>334</v>
      </c>
      <c r="C13" s="6" t="s">
        <v>42</v>
      </c>
      <c r="D13" s="9" t="s">
        <v>1592</v>
      </c>
      <c r="E13" s="9" t="s">
        <v>1043</v>
      </c>
      <c r="F13" s="9" t="s">
        <v>95</v>
      </c>
      <c r="G13" s="9" t="s">
        <v>95</v>
      </c>
    </row>
    <row r="14" spans="1:7" ht="25.2" x14ac:dyDescent="0.3">
      <c r="B14" s="6" t="s">
        <v>335</v>
      </c>
      <c r="C14" s="6" t="s">
        <v>46</v>
      </c>
      <c r="D14" s="9" t="s">
        <v>1586</v>
      </c>
      <c r="E14" s="9" t="s">
        <v>83</v>
      </c>
      <c r="F14" s="9" t="s">
        <v>83</v>
      </c>
      <c r="G14" s="9" t="s">
        <v>83</v>
      </c>
    </row>
    <row r="15" spans="1:7" ht="25.2" x14ac:dyDescent="0.3">
      <c r="B15" s="6" t="s">
        <v>336</v>
      </c>
      <c r="C15" s="6" t="s">
        <v>50</v>
      </c>
      <c r="D15" s="9" t="s">
        <v>1582</v>
      </c>
      <c r="E15" s="9" t="s">
        <v>1020</v>
      </c>
      <c r="F15" s="9" t="s">
        <v>68</v>
      </c>
      <c r="G15" s="9" t="s">
        <v>68</v>
      </c>
    </row>
  </sheetData>
  <mergeCells count="6">
    <mergeCell ref="B12:G12"/>
    <mergeCell ref="B4:B5"/>
    <mergeCell ref="C4:C5"/>
    <mergeCell ref="D4:D5"/>
    <mergeCell ref="E4:G4"/>
    <mergeCell ref="B6:G6"/>
  </mergeCells>
  <pageMargins left="0.7" right="0.7" top="0.75" bottom="0.75" header="0.3" footer="0.3"/>
  <pageSetup paperSize="9" orientation="portrait" horizontalDpi="300" verticalDpi="300"/>
</worksheet>
</file>

<file path=xl/worksheets/sheet7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3-000000000000}">
  <dimension ref="A1:E14"/>
  <sheetViews>
    <sheetView workbookViewId="0"/>
  </sheetViews>
  <sheetFormatPr baseColWidth="10" defaultRowHeight="14.4" x14ac:dyDescent="0.3"/>
  <cols>
    <col min="2" max="2" width="9.6640625" customWidth="1"/>
    <col min="3" max="3" width="113.8867187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MC'!A1", "Zurück")</f>
        <v>Zurück</v>
      </c>
    </row>
    <row r="3" spans="1:5" x14ac:dyDescent="0.3">
      <c r="B3" s="7" t="s">
        <v>1826</v>
      </c>
    </row>
    <row r="4" spans="1:5" x14ac:dyDescent="0.3">
      <c r="B4" s="3" t="s">
        <v>35</v>
      </c>
      <c r="C4" s="4" t="s">
        <v>36</v>
      </c>
      <c r="D4" s="3" t="s">
        <v>1765</v>
      </c>
      <c r="E4" s="4" t="s">
        <v>1101</v>
      </c>
    </row>
    <row r="5" spans="1:5" x14ac:dyDescent="0.3">
      <c r="B5" s="23" t="s">
        <v>56</v>
      </c>
      <c r="C5" s="23"/>
      <c r="D5" s="30"/>
      <c r="E5" s="23"/>
    </row>
    <row r="6" spans="1:5" ht="50.4" x14ac:dyDescent="0.3">
      <c r="B6" s="5" t="s">
        <v>322</v>
      </c>
      <c r="C6" s="6" t="s">
        <v>323</v>
      </c>
      <c r="D6" s="5" t="s">
        <v>3</v>
      </c>
      <c r="E6" s="6" t="s">
        <v>1820</v>
      </c>
    </row>
    <row r="7" spans="1:5" x14ac:dyDescent="0.3">
      <c r="B7" s="5" t="s">
        <v>322</v>
      </c>
      <c r="C7" s="6" t="s">
        <v>323</v>
      </c>
      <c r="D7" s="5" t="s">
        <v>12</v>
      </c>
      <c r="E7" s="6" t="s">
        <v>1821</v>
      </c>
    </row>
    <row r="8" spans="1:5" x14ac:dyDescent="0.3">
      <c r="B8" s="5" t="s">
        <v>324</v>
      </c>
      <c r="C8" s="6" t="s">
        <v>325</v>
      </c>
      <c r="D8" s="5" t="s">
        <v>12</v>
      </c>
      <c r="E8" s="6" t="s">
        <v>1822</v>
      </c>
    </row>
    <row r="9" spans="1:5" x14ac:dyDescent="0.3">
      <c r="B9" s="5" t="s">
        <v>326</v>
      </c>
      <c r="C9" s="6" t="s">
        <v>327</v>
      </c>
      <c r="D9" s="5" t="s">
        <v>3</v>
      </c>
      <c r="E9" s="6" t="s">
        <v>1823</v>
      </c>
    </row>
    <row r="10" spans="1:5" ht="50.4" x14ac:dyDescent="0.3">
      <c r="B10" s="5" t="s">
        <v>328</v>
      </c>
      <c r="C10" s="6" t="s">
        <v>329</v>
      </c>
      <c r="D10" s="5" t="s">
        <v>3</v>
      </c>
      <c r="E10" s="6" t="s">
        <v>1824</v>
      </c>
    </row>
    <row r="11" spans="1:5" x14ac:dyDescent="0.3">
      <c r="B11" s="5" t="s">
        <v>328</v>
      </c>
      <c r="C11" s="6" t="s">
        <v>329</v>
      </c>
      <c r="D11" s="5" t="s">
        <v>12</v>
      </c>
      <c r="E11" s="6" t="s">
        <v>1821</v>
      </c>
    </row>
    <row r="12" spans="1:5" ht="75.599999999999994" x14ac:dyDescent="0.3">
      <c r="B12" s="5" t="s">
        <v>330</v>
      </c>
      <c r="C12" s="6" t="s">
        <v>331</v>
      </c>
      <c r="D12" s="5" t="s">
        <v>3</v>
      </c>
      <c r="E12" s="6" t="s">
        <v>1825</v>
      </c>
    </row>
    <row r="13" spans="1:5" x14ac:dyDescent="0.3">
      <c r="B13" s="23" t="s">
        <v>40</v>
      </c>
      <c r="C13" s="23"/>
      <c r="D13" s="30"/>
      <c r="E13" s="23"/>
    </row>
    <row r="14" spans="1:5" x14ac:dyDescent="0.3">
      <c r="B14" s="5" t="s">
        <v>334</v>
      </c>
      <c r="C14" s="6" t="s">
        <v>42</v>
      </c>
      <c r="D14" s="5" t="s">
        <v>3</v>
      </c>
      <c r="E14" s="6" t="s">
        <v>1766</v>
      </c>
    </row>
  </sheetData>
  <mergeCells count="2">
    <mergeCell ref="B5:E5"/>
    <mergeCell ref="B13:E13"/>
  </mergeCells>
  <pageMargins left="0.7" right="0.7" top="0.75" bottom="0.75" header="0.3" footer="0.3"/>
  <pageSetup paperSize="9" orientation="portrait" horizontalDpi="300" verticalDpi="300"/>
</worksheet>
</file>

<file path=xl/worksheets/sheet7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3-000000000000}">
  <dimension ref="A1:G17"/>
  <sheetViews>
    <sheetView workbookViewId="0"/>
  </sheetViews>
  <sheetFormatPr baseColWidth="10" defaultRowHeight="14.4" x14ac:dyDescent="0.3"/>
  <cols>
    <col min="2" max="2" width="9.6640625" customWidth="1"/>
    <col min="3" max="3" width="111.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MC'!A1", "Zurück")</f>
        <v>Zurück</v>
      </c>
    </row>
    <row r="3" spans="1:7" x14ac:dyDescent="0.3">
      <c r="B3" s="7" t="s">
        <v>2087</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867</v>
      </c>
      <c r="C6" s="6" t="s">
        <v>868</v>
      </c>
      <c r="D6" s="9" t="s">
        <v>2026</v>
      </c>
      <c r="E6" s="9" t="s">
        <v>2027</v>
      </c>
      <c r="F6" s="9" t="s">
        <v>2075</v>
      </c>
      <c r="G6" s="9" t="s">
        <v>1319</v>
      </c>
    </row>
    <row r="7" spans="1:7" ht="25.2" x14ac:dyDescent="0.3">
      <c r="B7" s="12" t="s">
        <v>869</v>
      </c>
      <c r="C7" s="12" t="s">
        <v>870</v>
      </c>
      <c r="D7" s="13" t="s">
        <v>1753</v>
      </c>
      <c r="E7" s="13" t="s">
        <v>2076</v>
      </c>
      <c r="F7" s="13" t="s">
        <v>1087</v>
      </c>
      <c r="G7" s="13" t="s">
        <v>371</v>
      </c>
    </row>
    <row r="8" spans="1:7" ht="25.2" x14ac:dyDescent="0.3">
      <c r="B8" s="6" t="s">
        <v>871</v>
      </c>
      <c r="C8" s="6" t="s">
        <v>872</v>
      </c>
      <c r="D8" s="9" t="s">
        <v>1627</v>
      </c>
      <c r="E8" s="9" t="s">
        <v>1630</v>
      </c>
      <c r="F8" s="9" t="s">
        <v>2077</v>
      </c>
      <c r="G8" s="9" t="s">
        <v>874</v>
      </c>
    </row>
    <row r="9" spans="1:7" ht="25.2" x14ac:dyDescent="0.3">
      <c r="B9" s="12" t="s">
        <v>875</v>
      </c>
      <c r="C9" s="12" t="s">
        <v>876</v>
      </c>
      <c r="D9" s="13" t="s">
        <v>1662</v>
      </c>
      <c r="E9" s="13" t="s">
        <v>1387</v>
      </c>
      <c r="F9" s="13" t="s">
        <v>1387</v>
      </c>
      <c r="G9" s="13" t="s">
        <v>878</v>
      </c>
    </row>
    <row r="10" spans="1:7" ht="25.2" x14ac:dyDescent="0.3">
      <c r="B10" s="6" t="s">
        <v>879</v>
      </c>
      <c r="C10" s="6" t="s">
        <v>880</v>
      </c>
      <c r="D10" s="9" t="s">
        <v>2070</v>
      </c>
      <c r="E10" s="9" t="s">
        <v>2078</v>
      </c>
      <c r="F10" s="9" t="s">
        <v>2079</v>
      </c>
      <c r="G10" s="9" t="s">
        <v>687</v>
      </c>
    </row>
    <row r="11" spans="1:7" ht="25.2" x14ac:dyDescent="0.3">
      <c r="B11" s="12" t="s">
        <v>881</v>
      </c>
      <c r="C11" s="12" t="s">
        <v>882</v>
      </c>
      <c r="D11" s="13" t="s">
        <v>1597</v>
      </c>
      <c r="E11" s="13" t="s">
        <v>1393</v>
      </c>
      <c r="F11" s="13" t="s">
        <v>103</v>
      </c>
      <c r="G11" s="13" t="s">
        <v>103</v>
      </c>
    </row>
    <row r="12" spans="1:7" ht="25.2" x14ac:dyDescent="0.3">
      <c r="B12" s="6" t="s">
        <v>883</v>
      </c>
      <c r="C12" s="6" t="s">
        <v>884</v>
      </c>
      <c r="D12" s="9" t="s">
        <v>1643</v>
      </c>
      <c r="E12" s="9" t="s">
        <v>2080</v>
      </c>
      <c r="F12" s="9" t="s">
        <v>1297</v>
      </c>
      <c r="G12" s="9" t="s">
        <v>494</v>
      </c>
    </row>
    <row r="13" spans="1:7" ht="25.2" x14ac:dyDescent="0.3">
      <c r="B13" s="12" t="s">
        <v>885</v>
      </c>
      <c r="C13" s="12" t="s">
        <v>886</v>
      </c>
      <c r="D13" s="13" t="s">
        <v>1587</v>
      </c>
      <c r="E13" s="13" t="s">
        <v>87</v>
      </c>
      <c r="F13" s="13" t="s">
        <v>87</v>
      </c>
      <c r="G13" s="13" t="s">
        <v>87</v>
      </c>
    </row>
    <row r="14" spans="1:7" ht="25.2" x14ac:dyDescent="0.3">
      <c r="B14" s="6" t="s">
        <v>887</v>
      </c>
      <c r="C14" s="6" t="s">
        <v>888</v>
      </c>
      <c r="D14" s="9" t="s">
        <v>1966</v>
      </c>
      <c r="E14" s="9" t="s">
        <v>2081</v>
      </c>
      <c r="F14" s="9" t="s">
        <v>1399</v>
      </c>
      <c r="G14" s="9" t="s">
        <v>1399</v>
      </c>
    </row>
    <row r="15" spans="1:7" ht="25.2" x14ac:dyDescent="0.3">
      <c r="B15" s="12" t="s">
        <v>891</v>
      </c>
      <c r="C15" s="12" t="s">
        <v>892</v>
      </c>
      <c r="D15" s="13" t="s">
        <v>2082</v>
      </c>
      <c r="E15" s="13" t="s">
        <v>1400</v>
      </c>
      <c r="F15" s="13" t="s">
        <v>2083</v>
      </c>
      <c r="G15" s="13" t="s">
        <v>2084</v>
      </c>
    </row>
    <row r="16" spans="1:7" ht="25.2" x14ac:dyDescent="0.3">
      <c r="B16" s="6" t="s">
        <v>893</v>
      </c>
      <c r="C16" s="6" t="s">
        <v>894</v>
      </c>
      <c r="D16" s="9" t="s">
        <v>2085</v>
      </c>
      <c r="E16" s="9" t="s">
        <v>2086</v>
      </c>
      <c r="F16" s="9" t="s">
        <v>2086</v>
      </c>
      <c r="G16" s="9" t="s">
        <v>896</v>
      </c>
    </row>
    <row r="17" spans="2:7" ht="25.2" x14ac:dyDescent="0.3">
      <c r="B17" s="12" t="s">
        <v>897</v>
      </c>
      <c r="C17" s="12" t="s">
        <v>898</v>
      </c>
      <c r="D17" s="13" t="s">
        <v>1753</v>
      </c>
      <c r="E17" s="13" t="s">
        <v>1952</v>
      </c>
      <c r="F17" s="13" t="s">
        <v>371</v>
      </c>
      <c r="G17" s="13" t="s">
        <v>371</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7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3-000000000000}">
  <dimension ref="A1:E20"/>
  <sheetViews>
    <sheetView workbookViewId="0"/>
  </sheetViews>
  <sheetFormatPr baseColWidth="10" defaultRowHeight="14.4" x14ac:dyDescent="0.3"/>
  <cols>
    <col min="2" max="2" width="9.6640625" customWidth="1"/>
    <col min="3" max="3" width="110.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MC'!A1", "Zurück")</f>
        <v>Zurück</v>
      </c>
    </row>
    <row r="3" spans="1:5" x14ac:dyDescent="0.3">
      <c r="B3" s="7" t="s">
        <v>2281</v>
      </c>
    </row>
    <row r="4" spans="1:5" x14ac:dyDescent="0.3">
      <c r="B4" s="3" t="s">
        <v>35</v>
      </c>
      <c r="C4" s="4" t="s">
        <v>394</v>
      </c>
      <c r="D4" s="3" t="s">
        <v>1765</v>
      </c>
      <c r="E4" s="4" t="s">
        <v>1101</v>
      </c>
    </row>
    <row r="5" spans="1:5" ht="226.8" x14ac:dyDescent="0.3">
      <c r="B5" s="5" t="s">
        <v>867</v>
      </c>
      <c r="C5" s="6" t="s">
        <v>868</v>
      </c>
      <c r="D5" s="5" t="s">
        <v>6</v>
      </c>
      <c r="E5" s="6" t="s">
        <v>2267</v>
      </c>
    </row>
    <row r="6" spans="1:5" x14ac:dyDescent="0.3">
      <c r="B6" s="18" t="s">
        <v>867</v>
      </c>
      <c r="C6" s="12" t="s">
        <v>868</v>
      </c>
      <c r="D6" s="18" t="s">
        <v>9</v>
      </c>
      <c r="E6" s="12" t="s">
        <v>2268</v>
      </c>
    </row>
    <row r="7" spans="1:5" x14ac:dyDescent="0.3">
      <c r="B7" s="5" t="s">
        <v>867</v>
      </c>
      <c r="C7" s="6" t="s">
        <v>868</v>
      </c>
      <c r="D7" s="5" t="s">
        <v>12</v>
      </c>
      <c r="E7" s="6" t="s">
        <v>2269</v>
      </c>
    </row>
    <row r="8" spans="1:5" x14ac:dyDescent="0.3">
      <c r="B8" s="18" t="s">
        <v>869</v>
      </c>
      <c r="C8" s="12" t="s">
        <v>870</v>
      </c>
      <c r="D8" s="18" t="s">
        <v>6</v>
      </c>
      <c r="E8" s="12" t="s">
        <v>2270</v>
      </c>
    </row>
    <row r="9" spans="1:5" x14ac:dyDescent="0.3">
      <c r="B9" s="5" t="s">
        <v>871</v>
      </c>
      <c r="C9" s="6" t="s">
        <v>872</v>
      </c>
      <c r="D9" s="5" t="s">
        <v>6</v>
      </c>
      <c r="E9" s="6" t="s">
        <v>2270</v>
      </c>
    </row>
    <row r="10" spans="1:5" x14ac:dyDescent="0.3">
      <c r="B10" s="18" t="s">
        <v>871</v>
      </c>
      <c r="C10" s="12" t="s">
        <v>872</v>
      </c>
      <c r="D10" s="18" t="s">
        <v>9</v>
      </c>
      <c r="E10" s="12" t="s">
        <v>2271</v>
      </c>
    </row>
    <row r="11" spans="1:5" ht="113.4" x14ac:dyDescent="0.3">
      <c r="B11" s="5" t="s">
        <v>875</v>
      </c>
      <c r="C11" s="6" t="s">
        <v>876</v>
      </c>
      <c r="D11" s="5" t="s">
        <v>6</v>
      </c>
      <c r="E11" s="6" t="s">
        <v>2272</v>
      </c>
    </row>
    <row r="12" spans="1:5" ht="151.19999999999999" x14ac:dyDescent="0.3">
      <c r="B12" s="18" t="s">
        <v>879</v>
      </c>
      <c r="C12" s="12" t="s">
        <v>880</v>
      </c>
      <c r="D12" s="18" t="s">
        <v>6</v>
      </c>
      <c r="E12" s="12" t="s">
        <v>2273</v>
      </c>
    </row>
    <row r="13" spans="1:5" x14ac:dyDescent="0.3">
      <c r="B13" s="5" t="s">
        <v>881</v>
      </c>
      <c r="C13" s="6" t="s">
        <v>882</v>
      </c>
      <c r="D13" s="5" t="s">
        <v>6</v>
      </c>
      <c r="E13" s="6" t="s">
        <v>2270</v>
      </c>
    </row>
    <row r="14" spans="1:5" ht="63" x14ac:dyDescent="0.3">
      <c r="B14" s="18" t="s">
        <v>883</v>
      </c>
      <c r="C14" s="12" t="s">
        <v>884</v>
      </c>
      <c r="D14" s="18" t="s">
        <v>6</v>
      </c>
      <c r="E14" s="12" t="s">
        <v>2274</v>
      </c>
    </row>
    <row r="15" spans="1:5" ht="138.6" x14ac:dyDescent="0.3">
      <c r="B15" s="5" t="s">
        <v>887</v>
      </c>
      <c r="C15" s="6" t="s">
        <v>888</v>
      </c>
      <c r="D15" s="5" t="s">
        <v>6</v>
      </c>
      <c r="E15" s="6" t="s">
        <v>2275</v>
      </c>
    </row>
    <row r="16" spans="1:5" ht="25.2" x14ac:dyDescent="0.3">
      <c r="B16" s="18" t="s">
        <v>887</v>
      </c>
      <c r="C16" s="12" t="s">
        <v>888</v>
      </c>
      <c r="D16" s="18" t="s">
        <v>12</v>
      </c>
      <c r="E16" s="12" t="s">
        <v>2276</v>
      </c>
    </row>
    <row r="17" spans="2:5" ht="113.4" x14ac:dyDescent="0.3">
      <c r="B17" s="5" t="s">
        <v>891</v>
      </c>
      <c r="C17" s="6" t="s">
        <v>892</v>
      </c>
      <c r="D17" s="5" t="s">
        <v>6</v>
      </c>
      <c r="E17" s="6" t="s">
        <v>2277</v>
      </c>
    </row>
    <row r="18" spans="2:5" x14ac:dyDescent="0.3">
      <c r="B18" s="18" t="s">
        <v>891</v>
      </c>
      <c r="C18" s="12" t="s">
        <v>892</v>
      </c>
      <c r="D18" s="18" t="s">
        <v>12</v>
      </c>
      <c r="E18" s="12" t="s">
        <v>2278</v>
      </c>
    </row>
    <row r="19" spans="2:5" ht="113.4" x14ac:dyDescent="0.3">
      <c r="B19" s="5" t="s">
        <v>893</v>
      </c>
      <c r="C19" s="6" t="s">
        <v>894</v>
      </c>
      <c r="D19" s="5" t="s">
        <v>6</v>
      </c>
      <c r="E19" s="6" t="s">
        <v>2279</v>
      </c>
    </row>
    <row r="20" spans="2:5" ht="50.4" x14ac:dyDescent="0.3">
      <c r="B20" s="18" t="s">
        <v>897</v>
      </c>
      <c r="C20" s="12" t="s">
        <v>898</v>
      </c>
      <c r="D20" s="18" t="s">
        <v>6</v>
      </c>
      <c r="E20" s="12" t="s">
        <v>2280</v>
      </c>
    </row>
  </sheetData>
  <pageMargins left="0.7" right="0.7" top="0.75" bottom="0.75" header="0.3" footer="0.3"/>
  <pageSetup paperSize="9" orientation="portrait" horizontalDpi="300" verticalDpi="30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E7"/>
  <sheetViews>
    <sheetView workbookViewId="0"/>
  </sheetViews>
  <sheetFormatPr baseColWidth="10" defaultRowHeight="14.4" x14ac:dyDescent="0.3"/>
  <cols>
    <col min="2" max="2" width="9.6640625" customWidth="1"/>
    <col min="3" max="3" width="60.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WI-HI-S'!A1", "Zurück")</f>
        <v>Zurück</v>
      </c>
    </row>
    <row r="3" spans="1:5" x14ac:dyDescent="0.3">
      <c r="B3" s="7" t="s">
        <v>2168</v>
      </c>
    </row>
    <row r="4" spans="1:5" x14ac:dyDescent="0.3">
      <c r="B4" s="3" t="s">
        <v>35</v>
      </c>
      <c r="C4" s="4" t="s">
        <v>394</v>
      </c>
      <c r="D4" s="3" t="s">
        <v>1765</v>
      </c>
      <c r="E4" s="4" t="s">
        <v>1101</v>
      </c>
    </row>
    <row r="5" spans="1:5" ht="340.2" x14ac:dyDescent="0.3">
      <c r="B5" s="5" t="s">
        <v>676</v>
      </c>
      <c r="C5" s="6" t="s">
        <v>677</v>
      </c>
      <c r="D5" s="5" t="s">
        <v>6</v>
      </c>
      <c r="E5" s="6" t="s">
        <v>2165</v>
      </c>
    </row>
    <row r="6" spans="1:5" ht="37.799999999999997" x14ac:dyDescent="0.3">
      <c r="B6" s="18" t="s">
        <v>676</v>
      </c>
      <c r="C6" s="12" t="s">
        <v>677</v>
      </c>
      <c r="D6" s="18" t="s">
        <v>9</v>
      </c>
      <c r="E6" s="12" t="s">
        <v>2166</v>
      </c>
    </row>
    <row r="7" spans="1:5" ht="126" x14ac:dyDescent="0.3">
      <c r="B7" s="5" t="s">
        <v>676</v>
      </c>
      <c r="C7" s="6" t="s">
        <v>677</v>
      </c>
      <c r="D7" s="5" t="s">
        <v>12</v>
      </c>
      <c r="E7" s="6" t="s">
        <v>2167</v>
      </c>
    </row>
  </sheetData>
  <pageMargins left="0.7" right="0.7" top="0.75" bottom="0.75" header="0.3" footer="0.3"/>
  <pageSetup paperSize="9" orientation="portrait" horizontalDpi="300" verticalDpi="300"/>
</worksheet>
</file>

<file path=xl/worksheets/sheet7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3-000000000000}">
  <dimension ref="A1:F15"/>
  <sheetViews>
    <sheetView workbookViewId="0"/>
  </sheetViews>
  <sheetFormatPr baseColWidth="10" defaultRowHeight="14.4" x14ac:dyDescent="0.3"/>
  <cols>
    <col min="2" max="2" width="9.6640625" customWidth="1"/>
    <col min="3" max="3" width="113.8867187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MC'!A1", "Zurück")</f>
        <v>Zurück</v>
      </c>
    </row>
    <row r="3" spans="1:6" x14ac:dyDescent="0.3">
      <c r="B3" s="7" t="s">
        <v>2360</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322</v>
      </c>
      <c r="C7" s="6" t="s">
        <v>323</v>
      </c>
      <c r="D7" s="9" t="s">
        <v>1597</v>
      </c>
      <c r="E7" s="9" t="s">
        <v>1055</v>
      </c>
      <c r="F7" s="9" t="s">
        <v>103</v>
      </c>
    </row>
    <row r="8" spans="1:6" ht="25.2" x14ac:dyDescent="0.3">
      <c r="B8" s="6" t="s">
        <v>324</v>
      </c>
      <c r="C8" s="6" t="s">
        <v>325</v>
      </c>
      <c r="D8" s="9" t="s">
        <v>1594</v>
      </c>
      <c r="E8" s="9" t="s">
        <v>2359</v>
      </c>
      <c r="F8" s="9" t="s">
        <v>1595</v>
      </c>
    </row>
    <row r="9" spans="1:6" ht="25.2" x14ac:dyDescent="0.3">
      <c r="B9" s="6" t="s">
        <v>326</v>
      </c>
      <c r="C9" s="6" t="s">
        <v>327</v>
      </c>
      <c r="D9" s="9" t="s">
        <v>1632</v>
      </c>
      <c r="E9" s="9" t="s">
        <v>229</v>
      </c>
      <c r="F9" s="9" t="s">
        <v>2099</v>
      </c>
    </row>
    <row r="10" spans="1:6" ht="25.2" x14ac:dyDescent="0.3">
      <c r="B10" s="6" t="s">
        <v>328</v>
      </c>
      <c r="C10" s="6" t="s">
        <v>329</v>
      </c>
      <c r="D10" s="9" t="s">
        <v>1594</v>
      </c>
      <c r="E10" s="9" t="s">
        <v>1595</v>
      </c>
      <c r="F10" s="9" t="s">
        <v>99</v>
      </c>
    </row>
    <row r="11" spans="1:6" ht="25.2" x14ac:dyDescent="0.3">
      <c r="B11" s="6" t="s">
        <v>330</v>
      </c>
      <c r="C11" s="6" t="s">
        <v>331</v>
      </c>
      <c r="D11" s="9" t="s">
        <v>1733</v>
      </c>
      <c r="E11" s="9" t="s">
        <v>333</v>
      </c>
      <c r="F11" s="9" t="s">
        <v>1734</v>
      </c>
    </row>
    <row r="12" spans="1:6" x14ac:dyDescent="0.3">
      <c r="B12" s="23" t="s">
        <v>40</v>
      </c>
      <c r="C12" s="23"/>
      <c r="D12" s="29"/>
      <c r="E12" s="29"/>
      <c r="F12" s="29"/>
    </row>
    <row r="13" spans="1:6" ht="25.2" x14ac:dyDescent="0.3">
      <c r="B13" s="6" t="s">
        <v>334</v>
      </c>
      <c r="C13" s="6" t="s">
        <v>42</v>
      </c>
      <c r="D13" s="9" t="s">
        <v>1592</v>
      </c>
      <c r="E13" s="9" t="s">
        <v>95</v>
      </c>
      <c r="F13" s="9" t="s">
        <v>95</v>
      </c>
    </row>
    <row r="14" spans="1:6" ht="25.2" x14ac:dyDescent="0.3">
      <c r="B14" s="6" t="s">
        <v>335</v>
      </c>
      <c r="C14" s="6" t="s">
        <v>46</v>
      </c>
      <c r="D14" s="9" t="s">
        <v>1586</v>
      </c>
      <c r="E14" s="9" t="s">
        <v>83</v>
      </c>
      <c r="F14" s="9" t="s">
        <v>83</v>
      </c>
    </row>
    <row r="15" spans="1:6" ht="25.2" x14ac:dyDescent="0.3">
      <c r="B15" s="6" t="s">
        <v>336</v>
      </c>
      <c r="C15" s="6" t="s">
        <v>50</v>
      </c>
      <c r="D15" s="9" t="s">
        <v>1582</v>
      </c>
      <c r="E15" s="9" t="s">
        <v>1070</v>
      </c>
      <c r="F15" s="9" t="s">
        <v>1070</v>
      </c>
    </row>
  </sheetData>
  <mergeCells count="6">
    <mergeCell ref="B12:F12"/>
    <mergeCell ref="B4:B5"/>
    <mergeCell ref="C4:C5"/>
    <mergeCell ref="D4:D5"/>
    <mergeCell ref="E4:F4"/>
    <mergeCell ref="B6:F6"/>
  </mergeCells>
  <pageMargins left="0.7" right="0.7" top="0.75" bottom="0.75" header="0.3" footer="0.3"/>
  <pageSetup paperSize="9" orientation="portrait" horizontalDpi="300" verticalDpi="300"/>
</worksheet>
</file>

<file path=xl/worksheets/sheet7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3-000000000000}">
  <dimension ref="A1:E10"/>
  <sheetViews>
    <sheetView workbookViewId="0"/>
  </sheetViews>
  <sheetFormatPr baseColWidth="10" defaultRowHeight="14.4" x14ac:dyDescent="0.3"/>
  <cols>
    <col min="2" max="2" width="9.6640625" customWidth="1"/>
    <col min="3" max="3" width="113.88671875" customWidth="1"/>
    <col min="4" max="4" width="9.6640625" customWidth="1"/>
    <col min="5" max="5" width="94.21875" customWidth="1"/>
  </cols>
  <sheetData>
    <row r="1" spans="1:5" x14ac:dyDescent="0.3">
      <c r="A1" s="2" t="str">
        <f>HYPERLINK("#'Auswahl Auswertungsmodul'!A1", "Zurück zum Start")</f>
        <v>Zurück zum Start</v>
      </c>
    </row>
    <row r="2" spans="1:5" x14ac:dyDescent="0.3">
      <c r="A2" s="2" t="str">
        <f>HYPERLINK("#'Auswahl MC'!A1", "Zurück")</f>
        <v>Zurück</v>
      </c>
    </row>
    <row r="3" spans="1:5" x14ac:dyDescent="0.3">
      <c r="B3" s="7" t="s">
        <v>2415</v>
      </c>
    </row>
    <row r="4" spans="1:5" x14ac:dyDescent="0.3">
      <c r="B4" s="3" t="s">
        <v>35</v>
      </c>
      <c r="C4" s="4" t="s">
        <v>36</v>
      </c>
      <c r="D4" s="3" t="s">
        <v>1765</v>
      </c>
      <c r="E4" s="4" t="s">
        <v>1101</v>
      </c>
    </row>
    <row r="5" spans="1:5" x14ac:dyDescent="0.3">
      <c r="B5" s="23" t="s">
        <v>56</v>
      </c>
      <c r="C5" s="23"/>
      <c r="D5" s="30"/>
      <c r="E5" s="23"/>
    </row>
    <row r="6" spans="1:5" x14ac:dyDescent="0.3">
      <c r="B6" s="5" t="s">
        <v>324</v>
      </c>
      <c r="C6" s="6" t="s">
        <v>325</v>
      </c>
      <c r="D6" s="5" t="s">
        <v>32</v>
      </c>
      <c r="E6" s="6" t="s">
        <v>2412</v>
      </c>
    </row>
    <row r="7" spans="1:5" x14ac:dyDescent="0.3">
      <c r="B7" s="5" t="s">
        <v>326</v>
      </c>
      <c r="C7" s="6" t="s">
        <v>327</v>
      </c>
      <c r="D7" s="5" t="s">
        <v>32</v>
      </c>
      <c r="E7" s="6" t="s">
        <v>2412</v>
      </c>
    </row>
    <row r="8" spans="1:5" x14ac:dyDescent="0.3">
      <c r="B8" s="5" t="s">
        <v>330</v>
      </c>
      <c r="C8" s="6" t="s">
        <v>331</v>
      </c>
      <c r="D8" s="5" t="s">
        <v>32</v>
      </c>
      <c r="E8" s="6" t="s">
        <v>2413</v>
      </c>
    </row>
    <row r="9" spans="1:5" x14ac:dyDescent="0.3">
      <c r="B9" s="23" t="s">
        <v>40</v>
      </c>
      <c r="C9" s="23"/>
      <c r="D9" s="30"/>
      <c r="E9" s="23"/>
    </row>
    <row r="10" spans="1:5" x14ac:dyDescent="0.3">
      <c r="B10" s="5" t="s">
        <v>336</v>
      </c>
      <c r="C10" s="6" t="s">
        <v>50</v>
      </c>
      <c r="D10" s="5" t="s">
        <v>32</v>
      </c>
      <c r="E10" s="6" t="s">
        <v>2414</v>
      </c>
    </row>
  </sheetData>
  <mergeCells count="2">
    <mergeCell ref="B5:E5"/>
    <mergeCell ref="B9:E9"/>
  </mergeCells>
  <pageMargins left="0.7" right="0.7" top="0.75" bottom="0.75" header="0.3" footer="0.3"/>
  <pageSetup paperSize="9" orientation="portrait" horizontalDpi="300" verticalDpi="300"/>
</worksheet>
</file>

<file path=xl/worksheets/sheet7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3-000000000000}">
  <dimension ref="A1:H17"/>
  <sheetViews>
    <sheetView workbookViewId="0"/>
  </sheetViews>
  <sheetFormatPr baseColWidth="10" defaultRowHeight="14.4" x14ac:dyDescent="0.3"/>
  <cols>
    <col min="2" max="2" width="9.6640625" customWidth="1"/>
    <col min="3" max="3" width="111.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MC'!A1", "Zurück")</f>
        <v>Zurück</v>
      </c>
    </row>
    <row r="3" spans="1:8" x14ac:dyDescent="0.3">
      <c r="B3" s="7" t="s">
        <v>2674</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867</v>
      </c>
      <c r="C6" s="6" t="s">
        <v>868</v>
      </c>
      <c r="D6" s="9" t="s">
        <v>2026</v>
      </c>
      <c r="E6" s="9" t="s">
        <v>2075</v>
      </c>
      <c r="F6" s="9" t="s">
        <v>2654</v>
      </c>
      <c r="G6" s="9" t="s">
        <v>2655</v>
      </c>
      <c r="H6" s="9" t="s">
        <v>781</v>
      </c>
    </row>
    <row r="7" spans="1:8" ht="25.2" x14ac:dyDescent="0.3">
      <c r="B7" s="12" t="s">
        <v>869</v>
      </c>
      <c r="C7" s="12" t="s">
        <v>870</v>
      </c>
      <c r="D7" s="13" t="s">
        <v>1753</v>
      </c>
      <c r="E7" s="13" t="s">
        <v>2076</v>
      </c>
      <c r="F7" s="13" t="s">
        <v>2656</v>
      </c>
      <c r="G7" s="13" t="s">
        <v>2657</v>
      </c>
      <c r="H7" s="13" t="s">
        <v>371</v>
      </c>
    </row>
    <row r="8" spans="1:8" ht="25.2" x14ac:dyDescent="0.3">
      <c r="B8" s="6" t="s">
        <v>871</v>
      </c>
      <c r="C8" s="6" t="s">
        <v>872</v>
      </c>
      <c r="D8" s="9" t="s">
        <v>1627</v>
      </c>
      <c r="E8" s="9" t="s">
        <v>874</v>
      </c>
      <c r="F8" s="9" t="s">
        <v>2658</v>
      </c>
      <c r="G8" s="9" t="s">
        <v>2328</v>
      </c>
      <c r="H8" s="9" t="s">
        <v>1630</v>
      </c>
    </row>
    <row r="9" spans="1:8" ht="25.2" x14ac:dyDescent="0.3">
      <c r="B9" s="12" t="s">
        <v>875</v>
      </c>
      <c r="C9" s="12" t="s">
        <v>876</v>
      </c>
      <c r="D9" s="13" t="s">
        <v>1662</v>
      </c>
      <c r="E9" s="13" t="s">
        <v>878</v>
      </c>
      <c r="F9" s="13" t="s">
        <v>2659</v>
      </c>
      <c r="G9" s="13" t="s">
        <v>2660</v>
      </c>
      <c r="H9" s="13" t="s">
        <v>878</v>
      </c>
    </row>
    <row r="10" spans="1:8" ht="25.2" x14ac:dyDescent="0.3">
      <c r="B10" s="6" t="s">
        <v>879</v>
      </c>
      <c r="C10" s="6" t="s">
        <v>880</v>
      </c>
      <c r="D10" s="9" t="s">
        <v>2070</v>
      </c>
      <c r="E10" s="9" t="s">
        <v>687</v>
      </c>
      <c r="F10" s="9" t="s">
        <v>2661</v>
      </c>
      <c r="G10" s="9" t="s">
        <v>2662</v>
      </c>
      <c r="H10" s="9" t="s">
        <v>2663</v>
      </c>
    </row>
    <row r="11" spans="1:8" ht="25.2" x14ac:dyDescent="0.3">
      <c r="B11" s="12" t="s">
        <v>881</v>
      </c>
      <c r="C11" s="12" t="s">
        <v>882</v>
      </c>
      <c r="D11" s="13" t="s">
        <v>1597</v>
      </c>
      <c r="E11" s="13" t="s">
        <v>103</v>
      </c>
      <c r="F11" s="13" t="s">
        <v>1393</v>
      </c>
      <c r="G11" s="13" t="s">
        <v>1720</v>
      </c>
      <c r="H11" s="13" t="s">
        <v>103</v>
      </c>
    </row>
    <row r="12" spans="1:8" ht="25.2" x14ac:dyDescent="0.3">
      <c r="B12" s="6" t="s">
        <v>883</v>
      </c>
      <c r="C12" s="6" t="s">
        <v>884</v>
      </c>
      <c r="D12" s="9" t="s">
        <v>1643</v>
      </c>
      <c r="E12" s="9" t="s">
        <v>494</v>
      </c>
      <c r="F12" s="9" t="s">
        <v>2537</v>
      </c>
      <c r="G12" s="9" t="s">
        <v>2664</v>
      </c>
      <c r="H12" s="9" t="s">
        <v>1297</v>
      </c>
    </row>
    <row r="13" spans="1:8" ht="25.2" x14ac:dyDescent="0.3">
      <c r="B13" s="12" t="s">
        <v>885</v>
      </c>
      <c r="C13" s="12" t="s">
        <v>886</v>
      </c>
      <c r="D13" s="13" t="s">
        <v>1587</v>
      </c>
      <c r="E13" s="13" t="s">
        <v>87</v>
      </c>
      <c r="F13" s="13" t="s">
        <v>87</v>
      </c>
      <c r="G13" s="13" t="s">
        <v>86</v>
      </c>
      <c r="H13" s="13" t="s">
        <v>87</v>
      </c>
    </row>
    <row r="14" spans="1:8" ht="25.2" x14ac:dyDescent="0.3">
      <c r="B14" s="6" t="s">
        <v>887</v>
      </c>
      <c r="C14" s="6" t="s">
        <v>888</v>
      </c>
      <c r="D14" s="9" t="s">
        <v>1966</v>
      </c>
      <c r="E14" s="9" t="s">
        <v>2665</v>
      </c>
      <c r="F14" s="9" t="s">
        <v>2666</v>
      </c>
      <c r="G14" s="9" t="s">
        <v>2667</v>
      </c>
      <c r="H14" s="9" t="s">
        <v>890</v>
      </c>
    </row>
    <row r="15" spans="1:8" ht="25.2" x14ac:dyDescent="0.3">
      <c r="B15" s="12" t="s">
        <v>891</v>
      </c>
      <c r="C15" s="12" t="s">
        <v>892</v>
      </c>
      <c r="D15" s="13" t="s">
        <v>2082</v>
      </c>
      <c r="E15" s="13" t="s">
        <v>151</v>
      </c>
      <c r="F15" s="13" t="s">
        <v>2668</v>
      </c>
      <c r="G15" s="13" t="s">
        <v>2669</v>
      </c>
      <c r="H15" s="13" t="s">
        <v>151</v>
      </c>
    </row>
    <row r="16" spans="1:8" ht="25.2" x14ac:dyDescent="0.3">
      <c r="B16" s="6" t="s">
        <v>893</v>
      </c>
      <c r="C16" s="6" t="s">
        <v>894</v>
      </c>
      <c r="D16" s="9" t="s">
        <v>2085</v>
      </c>
      <c r="E16" s="9" t="s">
        <v>2670</v>
      </c>
      <c r="F16" s="9" t="s">
        <v>2671</v>
      </c>
      <c r="G16" s="9" t="s">
        <v>2672</v>
      </c>
      <c r="H16" s="9" t="s">
        <v>896</v>
      </c>
    </row>
    <row r="17" spans="2:8" ht="25.2" x14ac:dyDescent="0.3">
      <c r="B17" s="12" t="s">
        <v>897</v>
      </c>
      <c r="C17" s="12" t="s">
        <v>898</v>
      </c>
      <c r="D17" s="13" t="s">
        <v>1753</v>
      </c>
      <c r="E17" s="13" t="s">
        <v>371</v>
      </c>
      <c r="F17" s="13" t="s">
        <v>2657</v>
      </c>
      <c r="G17" s="13" t="s">
        <v>2673</v>
      </c>
      <c r="H17" s="13" t="s">
        <v>371</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7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3-000000000000}">
  <dimension ref="A1:E19"/>
  <sheetViews>
    <sheetView workbookViewId="0"/>
  </sheetViews>
  <sheetFormatPr baseColWidth="10" defaultRowHeight="14.4" x14ac:dyDescent="0.3"/>
  <cols>
    <col min="2" max="2" width="9.6640625" customWidth="1"/>
    <col min="3" max="3" width="9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MC'!A1", "Zurück")</f>
        <v>Zurück</v>
      </c>
    </row>
    <row r="3" spans="1:5" x14ac:dyDescent="0.3">
      <c r="B3" s="7" t="s">
        <v>2876</v>
      </c>
    </row>
    <row r="4" spans="1:5" x14ac:dyDescent="0.3">
      <c r="B4" s="3" t="s">
        <v>35</v>
      </c>
      <c r="C4" s="4" t="s">
        <v>394</v>
      </c>
      <c r="D4" s="3" t="s">
        <v>1765</v>
      </c>
      <c r="E4" s="4" t="s">
        <v>1101</v>
      </c>
    </row>
    <row r="5" spans="1:5" ht="37.799999999999997" x14ac:dyDescent="0.3">
      <c r="B5" s="5" t="s">
        <v>867</v>
      </c>
      <c r="C5" s="6" t="s">
        <v>868</v>
      </c>
      <c r="D5" s="5" t="s">
        <v>26</v>
      </c>
      <c r="E5" s="6" t="s">
        <v>2862</v>
      </c>
    </row>
    <row r="6" spans="1:5" ht="37.799999999999997" x14ac:dyDescent="0.3">
      <c r="B6" s="18" t="s">
        <v>867</v>
      </c>
      <c r="C6" s="12" t="s">
        <v>868</v>
      </c>
      <c r="D6" s="18" t="s">
        <v>30</v>
      </c>
      <c r="E6" s="12" t="s">
        <v>2863</v>
      </c>
    </row>
    <row r="7" spans="1:5" x14ac:dyDescent="0.3">
      <c r="B7" s="5" t="s">
        <v>869</v>
      </c>
      <c r="C7" s="6" t="s">
        <v>870</v>
      </c>
      <c r="D7" s="5" t="s">
        <v>26</v>
      </c>
      <c r="E7" s="6" t="s">
        <v>2864</v>
      </c>
    </row>
    <row r="8" spans="1:5" ht="37.799999999999997" x14ac:dyDescent="0.3">
      <c r="B8" s="18" t="s">
        <v>869</v>
      </c>
      <c r="C8" s="12" t="s">
        <v>870</v>
      </c>
      <c r="D8" s="18" t="s">
        <v>28</v>
      </c>
      <c r="E8" s="12" t="s">
        <v>2865</v>
      </c>
    </row>
    <row r="9" spans="1:5" ht="37.799999999999997" x14ac:dyDescent="0.3">
      <c r="B9" s="5" t="s">
        <v>869</v>
      </c>
      <c r="C9" s="6" t="s">
        <v>870</v>
      </c>
      <c r="D9" s="5" t="s">
        <v>30</v>
      </c>
      <c r="E9" s="6" t="s">
        <v>2865</v>
      </c>
    </row>
    <row r="10" spans="1:5" x14ac:dyDescent="0.3">
      <c r="B10" s="18" t="s">
        <v>871</v>
      </c>
      <c r="C10" s="12" t="s">
        <v>872</v>
      </c>
      <c r="D10" s="18" t="s">
        <v>32</v>
      </c>
      <c r="E10" s="12" t="s">
        <v>2866</v>
      </c>
    </row>
    <row r="11" spans="1:5" x14ac:dyDescent="0.3">
      <c r="B11" s="5" t="s">
        <v>875</v>
      </c>
      <c r="C11" s="6" t="s">
        <v>876</v>
      </c>
      <c r="D11" s="5" t="s">
        <v>28</v>
      </c>
      <c r="E11" s="6" t="s">
        <v>2867</v>
      </c>
    </row>
    <row r="12" spans="1:5" x14ac:dyDescent="0.3">
      <c r="B12" s="18" t="s">
        <v>875</v>
      </c>
      <c r="C12" s="12" t="s">
        <v>876</v>
      </c>
      <c r="D12" s="18" t="s">
        <v>30</v>
      </c>
      <c r="E12" s="12" t="s">
        <v>2868</v>
      </c>
    </row>
    <row r="13" spans="1:5" ht="37.799999999999997" x14ac:dyDescent="0.3">
      <c r="B13" s="5" t="s">
        <v>879</v>
      </c>
      <c r="C13" s="6" t="s">
        <v>880</v>
      </c>
      <c r="D13" s="5" t="s">
        <v>28</v>
      </c>
      <c r="E13" s="6" t="s">
        <v>2869</v>
      </c>
    </row>
    <row r="14" spans="1:5" ht="126" x14ac:dyDescent="0.3">
      <c r="B14" s="18" t="s">
        <v>879</v>
      </c>
      <c r="C14" s="12" t="s">
        <v>880</v>
      </c>
      <c r="D14" s="18" t="s">
        <v>32</v>
      </c>
      <c r="E14" s="12" t="s">
        <v>2870</v>
      </c>
    </row>
    <row r="15" spans="1:5" x14ac:dyDescent="0.3">
      <c r="B15" s="5" t="s">
        <v>883</v>
      </c>
      <c r="C15" s="6" t="s">
        <v>884</v>
      </c>
      <c r="D15" s="5" t="s">
        <v>32</v>
      </c>
      <c r="E15" s="6" t="s">
        <v>2871</v>
      </c>
    </row>
    <row r="16" spans="1:5" ht="37.799999999999997" x14ac:dyDescent="0.3">
      <c r="B16" s="18" t="s">
        <v>887</v>
      </c>
      <c r="C16" s="12" t="s">
        <v>888</v>
      </c>
      <c r="D16" s="18" t="s">
        <v>26</v>
      </c>
      <c r="E16" s="12" t="s">
        <v>2872</v>
      </c>
    </row>
    <row r="17" spans="2:5" ht="88.2" x14ac:dyDescent="0.3">
      <c r="B17" s="5" t="s">
        <v>887</v>
      </c>
      <c r="C17" s="6" t="s">
        <v>888</v>
      </c>
      <c r="D17" s="5" t="s">
        <v>28</v>
      </c>
      <c r="E17" s="6" t="s">
        <v>2873</v>
      </c>
    </row>
    <row r="18" spans="2:5" x14ac:dyDescent="0.3">
      <c r="B18" s="18" t="s">
        <v>893</v>
      </c>
      <c r="C18" s="12" t="s">
        <v>894</v>
      </c>
      <c r="D18" s="18" t="s">
        <v>26</v>
      </c>
      <c r="E18" s="12" t="s">
        <v>2874</v>
      </c>
    </row>
    <row r="19" spans="2:5" ht="50.4" x14ac:dyDescent="0.3">
      <c r="B19" s="5" t="s">
        <v>893</v>
      </c>
      <c r="C19" s="6" t="s">
        <v>894</v>
      </c>
      <c r="D19" s="5" t="s">
        <v>28</v>
      </c>
      <c r="E19" s="6" t="s">
        <v>2875</v>
      </c>
    </row>
  </sheetData>
  <pageMargins left="0.7" right="0.7" top="0.75" bottom="0.75" header="0.3" footer="0.3"/>
  <pageSetup paperSize="9" orientation="portrait" horizontalDpi="300" verticalDpi="300"/>
</worksheet>
</file>

<file path=xl/worksheets/sheet7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3-000000000000}">
  <dimension ref="A1:E15"/>
  <sheetViews>
    <sheetView workbookViewId="0"/>
  </sheetViews>
  <sheetFormatPr baseColWidth="10" defaultRowHeight="14.4" x14ac:dyDescent="0.3"/>
  <cols>
    <col min="2" max="2" width="9.6640625" customWidth="1"/>
    <col min="3" max="3" width="113.8867187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MC'!A1", "Zurück")</f>
        <v>Zurück</v>
      </c>
    </row>
    <row r="3" spans="1:5" x14ac:dyDescent="0.3">
      <c r="B3" s="7" t="s">
        <v>2947</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322</v>
      </c>
      <c r="C7" s="6" t="s">
        <v>323</v>
      </c>
      <c r="D7" s="9" t="s">
        <v>1597</v>
      </c>
      <c r="E7" s="9" t="s">
        <v>103</v>
      </c>
    </row>
    <row r="8" spans="1:5" ht="25.2" x14ac:dyDescent="0.3">
      <c r="B8" s="6" t="s">
        <v>324</v>
      </c>
      <c r="C8" s="6" t="s">
        <v>325</v>
      </c>
      <c r="D8" s="9" t="s">
        <v>1594</v>
      </c>
      <c r="E8" s="9" t="s">
        <v>99</v>
      </c>
    </row>
    <row r="9" spans="1:5" ht="25.2" x14ac:dyDescent="0.3">
      <c r="B9" s="6" t="s">
        <v>326</v>
      </c>
      <c r="C9" s="6" t="s">
        <v>327</v>
      </c>
      <c r="D9" s="9" t="s">
        <v>1632</v>
      </c>
      <c r="E9" s="9" t="s">
        <v>229</v>
      </c>
    </row>
    <row r="10" spans="1:5" ht="25.2" x14ac:dyDescent="0.3">
      <c r="B10" s="6" t="s">
        <v>328</v>
      </c>
      <c r="C10" s="6" t="s">
        <v>329</v>
      </c>
      <c r="D10" s="9" t="s">
        <v>1594</v>
      </c>
      <c r="E10" s="9" t="s">
        <v>99</v>
      </c>
    </row>
    <row r="11" spans="1:5" ht="25.2" x14ac:dyDescent="0.3">
      <c r="B11" s="6" t="s">
        <v>330</v>
      </c>
      <c r="C11" s="6" t="s">
        <v>331</v>
      </c>
      <c r="D11" s="9" t="s">
        <v>1733</v>
      </c>
      <c r="E11" s="9" t="s">
        <v>1080</v>
      </c>
    </row>
    <row r="12" spans="1:5" x14ac:dyDescent="0.3">
      <c r="B12" s="23" t="s">
        <v>40</v>
      </c>
      <c r="C12" s="23"/>
      <c r="D12" s="29"/>
      <c r="E12" s="29"/>
    </row>
    <row r="13" spans="1:5" ht="25.2" x14ac:dyDescent="0.3">
      <c r="B13" s="6" t="s">
        <v>334</v>
      </c>
      <c r="C13" s="6" t="s">
        <v>42</v>
      </c>
      <c r="D13" s="9" t="s">
        <v>1592</v>
      </c>
      <c r="E13" s="9" t="s">
        <v>1042</v>
      </c>
    </row>
    <row r="14" spans="1:5" ht="25.2" x14ac:dyDescent="0.3">
      <c r="B14" s="6" t="s">
        <v>335</v>
      </c>
      <c r="C14" s="6" t="s">
        <v>46</v>
      </c>
      <c r="D14" s="9" t="s">
        <v>1586</v>
      </c>
      <c r="E14" s="9" t="s">
        <v>82</v>
      </c>
    </row>
    <row r="15" spans="1:5" ht="25.2" x14ac:dyDescent="0.3">
      <c r="B15" s="6" t="s">
        <v>336</v>
      </c>
      <c r="C15" s="6" t="s">
        <v>50</v>
      </c>
      <c r="D15" s="9" t="s">
        <v>1582</v>
      </c>
      <c r="E15" s="9" t="s">
        <v>68</v>
      </c>
    </row>
  </sheetData>
  <mergeCells count="5">
    <mergeCell ref="B4:B5"/>
    <mergeCell ref="C4:C5"/>
    <mergeCell ref="D4:D5"/>
    <mergeCell ref="B6:E6"/>
    <mergeCell ref="B12:E12"/>
  </mergeCells>
  <pageMargins left="0.7" right="0.7" top="0.75" bottom="0.75" header="0.3" footer="0.3"/>
  <pageSetup paperSize="9" orientation="portrait" horizontalDpi="300" verticalDpi="300"/>
</worksheet>
</file>

<file path=xl/worksheets/sheet7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3-000000000000}">
  <dimension ref="A1:E9"/>
  <sheetViews>
    <sheetView workbookViewId="0"/>
  </sheetViews>
  <sheetFormatPr baseColWidth="10" defaultRowHeight="14.4" x14ac:dyDescent="0.3"/>
  <cols>
    <col min="2" max="2" width="9.6640625" customWidth="1"/>
    <col min="3" max="3" width="77.88671875" customWidth="1"/>
    <col min="4" max="4" width="9.6640625" customWidth="1"/>
    <col min="5" max="5" width="184.21875" customWidth="1"/>
  </cols>
  <sheetData>
    <row r="1" spans="1:5" x14ac:dyDescent="0.3">
      <c r="A1" s="2" t="str">
        <f>HYPERLINK("#'Auswahl Auswertungsmodul'!A1", "Zurück zum Start")</f>
        <v>Zurück zum Start</v>
      </c>
    </row>
    <row r="2" spans="1:5" x14ac:dyDescent="0.3">
      <c r="A2" s="2" t="str">
        <f>HYPERLINK("#'Auswahl MC'!A1", "Zurück")</f>
        <v>Zurück</v>
      </c>
    </row>
    <row r="3" spans="1:5" x14ac:dyDescent="0.3">
      <c r="B3" s="7" t="s">
        <v>2993</v>
      </c>
    </row>
    <row r="4" spans="1:5" x14ac:dyDescent="0.3">
      <c r="B4" s="3" t="s">
        <v>35</v>
      </c>
      <c r="C4" s="4" t="s">
        <v>36</v>
      </c>
      <c r="D4" s="3" t="s">
        <v>1765</v>
      </c>
      <c r="E4" s="4" t="s">
        <v>1101</v>
      </c>
    </row>
    <row r="5" spans="1:5" x14ac:dyDescent="0.3">
      <c r="B5" s="23" t="s">
        <v>56</v>
      </c>
      <c r="C5" s="23"/>
      <c r="D5" s="30"/>
      <c r="E5" s="23"/>
    </row>
    <row r="6" spans="1:5" x14ac:dyDescent="0.3">
      <c r="B6" s="5" t="s">
        <v>330</v>
      </c>
      <c r="C6" s="6" t="s">
        <v>331</v>
      </c>
      <c r="D6" s="5" t="s">
        <v>22</v>
      </c>
      <c r="E6" s="6" t="s">
        <v>2989</v>
      </c>
    </row>
    <row r="7" spans="1:5" x14ac:dyDescent="0.3">
      <c r="B7" s="23" t="s">
        <v>40</v>
      </c>
      <c r="C7" s="23"/>
      <c r="D7" s="30"/>
      <c r="E7" s="23"/>
    </row>
    <row r="8" spans="1:5" x14ac:dyDescent="0.3">
      <c r="B8" s="5" t="s">
        <v>334</v>
      </c>
      <c r="C8" s="6" t="s">
        <v>42</v>
      </c>
      <c r="D8" s="5" t="s">
        <v>22</v>
      </c>
      <c r="E8" s="6" t="s">
        <v>2989</v>
      </c>
    </row>
    <row r="9" spans="1:5" ht="37.799999999999997" x14ac:dyDescent="0.3">
      <c r="B9" s="5" t="s">
        <v>335</v>
      </c>
      <c r="C9" s="6" t="s">
        <v>46</v>
      </c>
      <c r="D9" s="5" t="s">
        <v>22</v>
      </c>
      <c r="E9" s="6" t="s">
        <v>2992</v>
      </c>
    </row>
  </sheetData>
  <mergeCells count="2">
    <mergeCell ref="B5:E5"/>
    <mergeCell ref="B7:E7"/>
  </mergeCells>
  <pageMargins left="0.7" right="0.7" top="0.75" bottom="0.75" header="0.3" footer="0.3"/>
  <pageSetup paperSize="9" orientation="portrait" horizontalDpi="300" verticalDpi="300"/>
</worksheet>
</file>

<file path=xl/worksheets/sheet7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3-000000000000}">
  <dimension ref="A1:H17"/>
  <sheetViews>
    <sheetView workbookViewId="0"/>
  </sheetViews>
  <sheetFormatPr baseColWidth="10" defaultRowHeight="14.4" x14ac:dyDescent="0.3"/>
  <cols>
    <col min="2" max="2" width="9.6640625" customWidth="1"/>
    <col min="3" max="3" width="111.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MC'!A1", "Zurück")</f>
        <v>Zurück</v>
      </c>
    </row>
    <row r="3" spans="1:8" x14ac:dyDescent="0.3">
      <c r="B3" s="7" t="s">
        <v>3119</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867</v>
      </c>
      <c r="C6" s="6" t="s">
        <v>868</v>
      </c>
      <c r="D6" s="9" t="s">
        <v>2026</v>
      </c>
      <c r="E6" s="9" t="s">
        <v>3089</v>
      </c>
      <c r="F6" s="9" t="s">
        <v>781</v>
      </c>
      <c r="G6" s="9" t="s">
        <v>781</v>
      </c>
      <c r="H6" s="9" t="s">
        <v>3113</v>
      </c>
    </row>
    <row r="7" spans="1:8" ht="25.2" x14ac:dyDescent="0.3">
      <c r="B7" s="12" t="s">
        <v>869</v>
      </c>
      <c r="C7" s="12" t="s">
        <v>870</v>
      </c>
      <c r="D7" s="13" t="s">
        <v>1753</v>
      </c>
      <c r="E7" s="13" t="s">
        <v>2076</v>
      </c>
      <c r="F7" s="13" t="s">
        <v>371</v>
      </c>
      <c r="G7" s="13" t="s">
        <v>371</v>
      </c>
      <c r="H7" s="13" t="s">
        <v>1952</v>
      </c>
    </row>
    <row r="8" spans="1:8" ht="25.2" x14ac:dyDescent="0.3">
      <c r="B8" s="6" t="s">
        <v>871</v>
      </c>
      <c r="C8" s="6" t="s">
        <v>872</v>
      </c>
      <c r="D8" s="9" t="s">
        <v>1627</v>
      </c>
      <c r="E8" s="9" t="s">
        <v>1630</v>
      </c>
      <c r="F8" s="9" t="s">
        <v>874</v>
      </c>
      <c r="G8" s="9" t="s">
        <v>874</v>
      </c>
      <c r="H8" s="9" t="s">
        <v>2328</v>
      </c>
    </row>
    <row r="9" spans="1:8" ht="25.2" x14ac:dyDescent="0.3">
      <c r="B9" s="12" t="s">
        <v>875</v>
      </c>
      <c r="C9" s="12" t="s">
        <v>876</v>
      </c>
      <c r="D9" s="13" t="s">
        <v>1662</v>
      </c>
      <c r="E9" s="13" t="s">
        <v>2932</v>
      </c>
      <c r="F9" s="13" t="s">
        <v>878</v>
      </c>
      <c r="G9" s="13" t="s">
        <v>1389</v>
      </c>
      <c r="H9" s="13" t="s">
        <v>2689</v>
      </c>
    </row>
    <row r="10" spans="1:8" ht="25.2" x14ac:dyDescent="0.3">
      <c r="B10" s="6" t="s">
        <v>879</v>
      </c>
      <c r="C10" s="6" t="s">
        <v>880</v>
      </c>
      <c r="D10" s="9" t="s">
        <v>2070</v>
      </c>
      <c r="E10" s="9" t="s">
        <v>2663</v>
      </c>
      <c r="F10" s="9" t="s">
        <v>687</v>
      </c>
      <c r="G10" s="9" t="s">
        <v>1392</v>
      </c>
      <c r="H10" s="9" t="s">
        <v>2078</v>
      </c>
    </row>
    <row r="11" spans="1:8" ht="25.2" x14ac:dyDescent="0.3">
      <c r="B11" s="12" t="s">
        <v>881</v>
      </c>
      <c r="C11" s="12" t="s">
        <v>882</v>
      </c>
      <c r="D11" s="13" t="s">
        <v>1597</v>
      </c>
      <c r="E11" s="13" t="s">
        <v>2317</v>
      </c>
      <c r="F11" s="13" t="s">
        <v>103</v>
      </c>
      <c r="G11" s="13" t="s">
        <v>103</v>
      </c>
      <c r="H11" s="13" t="s">
        <v>103</v>
      </c>
    </row>
    <row r="12" spans="1:8" ht="25.2" x14ac:dyDescent="0.3">
      <c r="B12" s="6" t="s">
        <v>883</v>
      </c>
      <c r="C12" s="6" t="s">
        <v>884</v>
      </c>
      <c r="D12" s="9" t="s">
        <v>1643</v>
      </c>
      <c r="E12" s="9" t="s">
        <v>1395</v>
      </c>
      <c r="F12" s="9" t="s">
        <v>494</v>
      </c>
      <c r="G12" s="9" t="s">
        <v>494</v>
      </c>
      <c r="H12" s="9" t="s">
        <v>2006</v>
      </c>
    </row>
    <row r="13" spans="1:8" ht="25.2" x14ac:dyDescent="0.3">
      <c r="B13" s="12" t="s">
        <v>885</v>
      </c>
      <c r="C13" s="12" t="s">
        <v>886</v>
      </c>
      <c r="D13" s="13" t="s">
        <v>1587</v>
      </c>
      <c r="E13" s="13" t="s">
        <v>87</v>
      </c>
      <c r="F13" s="13" t="s">
        <v>87</v>
      </c>
      <c r="G13" s="13" t="s">
        <v>87</v>
      </c>
      <c r="H13" s="13" t="s">
        <v>87</v>
      </c>
    </row>
    <row r="14" spans="1:8" ht="25.2" x14ac:dyDescent="0.3">
      <c r="B14" s="6" t="s">
        <v>887</v>
      </c>
      <c r="C14" s="6" t="s">
        <v>888</v>
      </c>
      <c r="D14" s="9" t="s">
        <v>1966</v>
      </c>
      <c r="E14" s="9" t="s">
        <v>3114</v>
      </c>
      <c r="F14" s="9" t="s">
        <v>890</v>
      </c>
      <c r="G14" s="9" t="s">
        <v>890</v>
      </c>
      <c r="H14" s="9" t="s">
        <v>2665</v>
      </c>
    </row>
    <row r="15" spans="1:8" ht="25.2" x14ac:dyDescent="0.3">
      <c r="B15" s="12" t="s">
        <v>891</v>
      </c>
      <c r="C15" s="12" t="s">
        <v>892</v>
      </c>
      <c r="D15" s="13" t="s">
        <v>2082</v>
      </c>
      <c r="E15" s="13" t="s">
        <v>3115</v>
      </c>
      <c r="F15" s="13" t="s">
        <v>151</v>
      </c>
      <c r="G15" s="13" t="s">
        <v>151</v>
      </c>
      <c r="H15" s="13" t="s">
        <v>2669</v>
      </c>
    </row>
    <row r="16" spans="1:8" ht="25.2" x14ac:dyDescent="0.3">
      <c r="B16" s="6" t="s">
        <v>893</v>
      </c>
      <c r="C16" s="6" t="s">
        <v>894</v>
      </c>
      <c r="D16" s="9" t="s">
        <v>2085</v>
      </c>
      <c r="E16" s="9" t="s">
        <v>3116</v>
      </c>
      <c r="F16" s="9" t="s">
        <v>896</v>
      </c>
      <c r="G16" s="9" t="s">
        <v>896</v>
      </c>
      <c r="H16" s="9" t="s">
        <v>3117</v>
      </c>
    </row>
    <row r="17" spans="2:8" ht="25.2" x14ac:dyDescent="0.3">
      <c r="B17" s="12" t="s">
        <v>897</v>
      </c>
      <c r="C17" s="12" t="s">
        <v>898</v>
      </c>
      <c r="D17" s="13" t="s">
        <v>1753</v>
      </c>
      <c r="E17" s="13" t="s">
        <v>3118</v>
      </c>
      <c r="F17" s="13" t="s">
        <v>371</v>
      </c>
      <c r="G17" s="13" t="s">
        <v>371</v>
      </c>
      <c r="H17" s="13" t="s">
        <v>1087</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7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3-000000000000}">
  <dimension ref="A1:E18"/>
  <sheetViews>
    <sheetView workbookViewId="0"/>
  </sheetViews>
  <sheetFormatPr baseColWidth="10" defaultRowHeight="14.4" x14ac:dyDescent="0.3"/>
  <cols>
    <col min="2" max="2" width="9.6640625" customWidth="1"/>
    <col min="3" max="3" width="110.6640625" customWidth="1"/>
    <col min="4" max="4" width="11.6640625" customWidth="1"/>
    <col min="5" max="5" width="250.6640625" customWidth="1"/>
  </cols>
  <sheetData>
    <row r="1" spans="1:5" x14ac:dyDescent="0.3">
      <c r="A1" s="2" t="str">
        <f>HYPERLINK("#'Auswahl Auswertungsmodul'!A1", "Zurück zum Start")</f>
        <v>Zurück zum Start</v>
      </c>
    </row>
    <row r="2" spans="1:5" x14ac:dyDescent="0.3">
      <c r="A2" s="2" t="str">
        <f>HYPERLINK("#'Auswahl MC'!A1", "Zurück")</f>
        <v>Zurück</v>
      </c>
    </row>
    <row r="3" spans="1:5" x14ac:dyDescent="0.3">
      <c r="B3" s="7" t="s">
        <v>3267</v>
      </c>
    </row>
    <row r="4" spans="1:5" x14ac:dyDescent="0.3">
      <c r="B4" s="3" t="s">
        <v>35</v>
      </c>
      <c r="C4" s="4" t="s">
        <v>394</v>
      </c>
      <c r="D4" s="3" t="s">
        <v>1765</v>
      </c>
      <c r="E4" s="4" t="s">
        <v>1101</v>
      </c>
    </row>
    <row r="5" spans="1:5" ht="63" x14ac:dyDescent="0.3">
      <c r="B5" s="5" t="s">
        <v>867</v>
      </c>
      <c r="C5" s="6" t="s">
        <v>868</v>
      </c>
      <c r="D5" s="5" t="s">
        <v>22</v>
      </c>
      <c r="E5" s="6" t="s">
        <v>3255</v>
      </c>
    </row>
    <row r="6" spans="1:5" ht="37.799999999999997" x14ac:dyDescent="0.3">
      <c r="B6" s="18" t="s">
        <v>869</v>
      </c>
      <c r="C6" s="12" t="s">
        <v>870</v>
      </c>
      <c r="D6" s="18" t="s">
        <v>22</v>
      </c>
      <c r="E6" s="12" t="s">
        <v>3256</v>
      </c>
    </row>
    <row r="7" spans="1:5" ht="63" x14ac:dyDescent="0.3">
      <c r="B7" s="5" t="s">
        <v>871</v>
      </c>
      <c r="C7" s="6" t="s">
        <v>872</v>
      </c>
      <c r="D7" s="5" t="s">
        <v>22</v>
      </c>
      <c r="E7" s="6" t="s">
        <v>3257</v>
      </c>
    </row>
    <row r="8" spans="1:5" x14ac:dyDescent="0.3">
      <c r="B8" s="18" t="s">
        <v>875</v>
      </c>
      <c r="C8" s="12" t="s">
        <v>876</v>
      </c>
      <c r="D8" s="18" t="s">
        <v>14</v>
      </c>
      <c r="E8" s="12" t="s">
        <v>3258</v>
      </c>
    </row>
    <row r="9" spans="1:5" ht="63" x14ac:dyDescent="0.3">
      <c r="B9" s="5" t="s">
        <v>875</v>
      </c>
      <c r="C9" s="6" t="s">
        <v>876</v>
      </c>
      <c r="D9" s="5" t="s">
        <v>3139</v>
      </c>
      <c r="E9" s="6" t="s">
        <v>3259</v>
      </c>
    </row>
    <row r="10" spans="1:5" ht="163.80000000000001" x14ac:dyDescent="0.3">
      <c r="B10" s="18" t="s">
        <v>879</v>
      </c>
      <c r="C10" s="12" t="s">
        <v>880</v>
      </c>
      <c r="D10" s="18" t="s">
        <v>3139</v>
      </c>
      <c r="E10" s="12" t="s">
        <v>3260</v>
      </c>
    </row>
    <row r="11" spans="1:5" x14ac:dyDescent="0.3">
      <c r="B11" s="5" t="s">
        <v>883</v>
      </c>
      <c r="C11" s="6" t="s">
        <v>884</v>
      </c>
      <c r="D11" s="5" t="s">
        <v>14</v>
      </c>
      <c r="E11" s="6" t="s">
        <v>3229</v>
      </c>
    </row>
    <row r="12" spans="1:5" ht="37.799999999999997" x14ac:dyDescent="0.3">
      <c r="B12" s="18" t="s">
        <v>883</v>
      </c>
      <c r="C12" s="12" t="s">
        <v>884</v>
      </c>
      <c r="D12" s="18" t="s">
        <v>22</v>
      </c>
      <c r="E12" s="12" t="s">
        <v>3261</v>
      </c>
    </row>
    <row r="13" spans="1:5" x14ac:dyDescent="0.3">
      <c r="B13" s="5" t="s">
        <v>887</v>
      </c>
      <c r="C13" s="6" t="s">
        <v>888</v>
      </c>
      <c r="D13" s="5" t="s">
        <v>14</v>
      </c>
      <c r="E13" s="6" t="s">
        <v>3229</v>
      </c>
    </row>
    <row r="14" spans="1:5" ht="37.799999999999997" x14ac:dyDescent="0.3">
      <c r="B14" s="18" t="s">
        <v>887</v>
      </c>
      <c r="C14" s="12" t="s">
        <v>888</v>
      </c>
      <c r="D14" s="18" t="s">
        <v>22</v>
      </c>
      <c r="E14" s="12" t="s">
        <v>3262</v>
      </c>
    </row>
    <row r="15" spans="1:5" ht="37.799999999999997" x14ac:dyDescent="0.3">
      <c r="B15" s="5" t="s">
        <v>891</v>
      </c>
      <c r="C15" s="6" t="s">
        <v>892</v>
      </c>
      <c r="D15" s="5" t="s">
        <v>22</v>
      </c>
      <c r="E15" s="6" t="s">
        <v>3263</v>
      </c>
    </row>
    <row r="16" spans="1:5" x14ac:dyDescent="0.3">
      <c r="B16" s="18" t="s">
        <v>893</v>
      </c>
      <c r="C16" s="12" t="s">
        <v>894</v>
      </c>
      <c r="D16" s="18" t="s">
        <v>14</v>
      </c>
      <c r="E16" s="12" t="s">
        <v>3264</v>
      </c>
    </row>
    <row r="17" spans="2:5" ht="163.80000000000001" x14ac:dyDescent="0.3">
      <c r="B17" s="5" t="s">
        <v>893</v>
      </c>
      <c r="C17" s="6" t="s">
        <v>894</v>
      </c>
      <c r="D17" s="5" t="s">
        <v>22</v>
      </c>
      <c r="E17" s="6" t="s">
        <v>3265</v>
      </c>
    </row>
    <row r="18" spans="2:5" ht="88.2" x14ac:dyDescent="0.3">
      <c r="B18" s="18" t="s">
        <v>897</v>
      </c>
      <c r="C18" s="12" t="s">
        <v>898</v>
      </c>
      <c r="D18" s="18" t="s">
        <v>22</v>
      </c>
      <c r="E18" s="12" t="s">
        <v>3266</v>
      </c>
    </row>
  </sheetData>
  <pageMargins left="0.7" right="0.7" top="0.75" bottom="0.75" header="0.3" footer="0.3"/>
  <pageSetup paperSize="9" orientation="portrait" horizontalDpi="300" verticalDpi="300"/>
</worksheet>
</file>

<file path=xl/worksheets/sheet7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3-000000000000}">
  <dimension ref="A1:G17"/>
  <sheetViews>
    <sheetView workbookViewId="0"/>
  </sheetViews>
  <sheetFormatPr baseColWidth="10" defaultRowHeight="14.4" x14ac:dyDescent="0.3"/>
  <cols>
    <col min="2" max="2" width="9.6640625" customWidth="1"/>
    <col min="3" max="3" width="111.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MC'!A1", "Zurück")</f>
        <v>Zurück</v>
      </c>
    </row>
    <row r="3" spans="1:7" x14ac:dyDescent="0.3">
      <c r="B3" s="7" t="s">
        <v>3397</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867</v>
      </c>
      <c r="C6" s="6" t="s">
        <v>868</v>
      </c>
      <c r="D6" s="9" t="s">
        <v>1083</v>
      </c>
      <c r="E6" s="9" t="s">
        <v>2602</v>
      </c>
      <c r="F6" s="9" t="s">
        <v>107</v>
      </c>
      <c r="G6" s="9" t="s">
        <v>510</v>
      </c>
    </row>
    <row r="7" spans="1:7" ht="25.2" x14ac:dyDescent="0.3">
      <c r="B7" s="12" t="s">
        <v>869</v>
      </c>
      <c r="C7" s="12" t="s">
        <v>870</v>
      </c>
      <c r="D7" s="13" t="s">
        <v>1071</v>
      </c>
      <c r="E7" s="13" t="s">
        <v>249</v>
      </c>
      <c r="F7" s="13" t="s">
        <v>68</v>
      </c>
      <c r="G7" s="13" t="s">
        <v>249</v>
      </c>
    </row>
    <row r="8" spans="1:7" ht="25.2" x14ac:dyDescent="0.3">
      <c r="B8" s="6" t="s">
        <v>871</v>
      </c>
      <c r="C8" s="6" t="s">
        <v>872</v>
      </c>
      <c r="D8" s="9" t="s">
        <v>1071</v>
      </c>
      <c r="E8" s="9" t="s">
        <v>305</v>
      </c>
      <c r="F8" s="9" t="s">
        <v>68</v>
      </c>
      <c r="G8" s="9" t="s">
        <v>305</v>
      </c>
    </row>
    <row r="9" spans="1:7" ht="25.2" x14ac:dyDescent="0.3">
      <c r="B9" s="12" t="s">
        <v>875</v>
      </c>
      <c r="C9" s="12" t="s">
        <v>876</v>
      </c>
      <c r="D9" s="13" t="s">
        <v>2359</v>
      </c>
      <c r="E9" s="13" t="s">
        <v>299</v>
      </c>
      <c r="F9" s="13" t="s">
        <v>99</v>
      </c>
      <c r="G9" s="13" t="s">
        <v>299</v>
      </c>
    </row>
    <row r="10" spans="1:7" ht="25.2" x14ac:dyDescent="0.3">
      <c r="B10" s="6" t="s">
        <v>879</v>
      </c>
      <c r="C10" s="6" t="s">
        <v>880</v>
      </c>
      <c r="D10" s="9" t="s">
        <v>1098</v>
      </c>
      <c r="E10" s="9" t="s">
        <v>1885</v>
      </c>
      <c r="F10" s="9" t="s">
        <v>54</v>
      </c>
      <c r="G10" s="9" t="s">
        <v>1885</v>
      </c>
    </row>
    <row r="11" spans="1:7" ht="25.2" x14ac:dyDescent="0.3">
      <c r="B11" s="12" t="s">
        <v>881</v>
      </c>
      <c r="C11" s="12" t="s">
        <v>882</v>
      </c>
      <c r="D11" s="13" t="s">
        <v>87</v>
      </c>
      <c r="E11" s="13" t="s">
        <v>54</v>
      </c>
      <c r="F11" s="13" t="s">
        <v>87</v>
      </c>
      <c r="G11" s="13" t="s">
        <v>54</v>
      </c>
    </row>
    <row r="12" spans="1:7" ht="25.2" x14ac:dyDescent="0.3">
      <c r="B12" s="6" t="s">
        <v>883</v>
      </c>
      <c r="C12" s="6" t="s">
        <v>884</v>
      </c>
      <c r="D12" s="9" t="s">
        <v>1585</v>
      </c>
      <c r="E12" s="9" t="s">
        <v>1017</v>
      </c>
      <c r="F12" s="9" t="s">
        <v>77</v>
      </c>
      <c r="G12" s="9" t="s">
        <v>234</v>
      </c>
    </row>
    <row r="13" spans="1:7" ht="25.2" x14ac:dyDescent="0.3">
      <c r="B13" s="12" t="s">
        <v>885</v>
      </c>
      <c r="C13" s="12" t="s">
        <v>886</v>
      </c>
      <c r="D13" s="13" t="s">
        <v>51</v>
      </c>
      <c r="E13" s="13" t="s">
        <v>87</v>
      </c>
      <c r="F13" s="13" t="s">
        <v>51</v>
      </c>
      <c r="G13" s="13" t="s">
        <v>87</v>
      </c>
    </row>
    <row r="14" spans="1:7" ht="25.2" x14ac:dyDescent="0.3">
      <c r="B14" s="6" t="s">
        <v>887</v>
      </c>
      <c r="C14" s="6" t="s">
        <v>888</v>
      </c>
      <c r="D14" s="9" t="s">
        <v>103</v>
      </c>
      <c r="E14" s="9" t="s">
        <v>729</v>
      </c>
      <c r="F14" s="9" t="s">
        <v>103</v>
      </c>
      <c r="G14" s="9" t="s">
        <v>729</v>
      </c>
    </row>
    <row r="15" spans="1:7" ht="25.2" x14ac:dyDescent="0.3">
      <c r="B15" s="12" t="s">
        <v>891</v>
      </c>
      <c r="C15" s="12" t="s">
        <v>892</v>
      </c>
      <c r="D15" s="13" t="s">
        <v>3396</v>
      </c>
      <c r="E15" s="13" t="s">
        <v>195</v>
      </c>
      <c r="F15" s="13" t="s">
        <v>99</v>
      </c>
      <c r="G15" s="13" t="s">
        <v>195</v>
      </c>
    </row>
    <row r="16" spans="1:7" ht="25.2" x14ac:dyDescent="0.3">
      <c r="B16" s="6" t="s">
        <v>893</v>
      </c>
      <c r="C16" s="6" t="s">
        <v>894</v>
      </c>
      <c r="D16" s="9" t="s">
        <v>2362</v>
      </c>
      <c r="E16" s="9" t="s">
        <v>371</v>
      </c>
      <c r="F16" s="9" t="s">
        <v>107</v>
      </c>
      <c r="G16" s="9" t="s">
        <v>371</v>
      </c>
    </row>
    <row r="17" spans="2:7" ht="25.2" x14ac:dyDescent="0.3">
      <c r="B17" s="12" t="s">
        <v>897</v>
      </c>
      <c r="C17" s="12" t="s">
        <v>898</v>
      </c>
      <c r="D17" s="13" t="s">
        <v>1019</v>
      </c>
      <c r="E17" s="13" t="s">
        <v>494</v>
      </c>
      <c r="F17" s="13" t="s">
        <v>83</v>
      </c>
      <c r="G17" s="13" t="s">
        <v>494</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7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3-000000000000}">
  <dimension ref="A1:G15"/>
  <sheetViews>
    <sheetView workbookViewId="0"/>
  </sheetViews>
  <sheetFormatPr baseColWidth="10" defaultRowHeight="14.4" x14ac:dyDescent="0.3"/>
  <cols>
    <col min="2" max="2" width="9.6640625" customWidth="1"/>
    <col min="3" max="3" width="113.886718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MC'!A1", "Zurück")</f>
        <v>Zurück</v>
      </c>
    </row>
    <row r="3" spans="1:7" x14ac:dyDescent="0.3">
      <c r="B3" s="7" t="s">
        <v>3320</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322</v>
      </c>
      <c r="C7" s="6" t="s">
        <v>323</v>
      </c>
      <c r="D7" s="9" t="s">
        <v>1893</v>
      </c>
      <c r="E7" s="9" t="s">
        <v>83</v>
      </c>
      <c r="F7" s="9" t="s">
        <v>54</v>
      </c>
      <c r="G7" s="9" t="s">
        <v>83</v>
      </c>
    </row>
    <row r="8" spans="1:7" ht="25.2" x14ac:dyDescent="0.3">
      <c r="B8" s="6" t="s">
        <v>324</v>
      </c>
      <c r="C8" s="6" t="s">
        <v>325</v>
      </c>
      <c r="D8" s="9" t="s">
        <v>1860</v>
      </c>
      <c r="E8" s="9" t="s">
        <v>48</v>
      </c>
      <c r="F8" s="9" t="s">
        <v>77</v>
      </c>
      <c r="G8" s="9" t="s">
        <v>48</v>
      </c>
    </row>
    <row r="9" spans="1:7" ht="25.2" x14ac:dyDescent="0.3">
      <c r="B9" s="6" t="s">
        <v>326</v>
      </c>
      <c r="C9" s="6" t="s">
        <v>327</v>
      </c>
      <c r="D9" s="9" t="s">
        <v>1393</v>
      </c>
      <c r="E9" s="9" t="s">
        <v>87</v>
      </c>
      <c r="F9" s="9" t="s">
        <v>103</v>
      </c>
      <c r="G9" s="9" t="s">
        <v>87</v>
      </c>
    </row>
    <row r="10" spans="1:7" ht="25.2" x14ac:dyDescent="0.3">
      <c r="B10" s="6" t="s">
        <v>328</v>
      </c>
      <c r="C10" s="6" t="s">
        <v>329</v>
      </c>
      <c r="D10" s="9" t="s">
        <v>2010</v>
      </c>
      <c r="E10" s="9" t="s">
        <v>87</v>
      </c>
      <c r="F10" s="9" t="s">
        <v>89</v>
      </c>
      <c r="G10" s="9" t="s">
        <v>87</v>
      </c>
    </row>
    <row r="11" spans="1:7" ht="25.2" x14ac:dyDescent="0.3">
      <c r="B11" s="6" t="s">
        <v>330</v>
      </c>
      <c r="C11" s="6" t="s">
        <v>331</v>
      </c>
      <c r="D11" s="9" t="s">
        <v>1676</v>
      </c>
      <c r="E11" s="9" t="s">
        <v>211</v>
      </c>
      <c r="F11" s="9" t="s">
        <v>195</v>
      </c>
      <c r="G11" s="9" t="s">
        <v>211</v>
      </c>
    </row>
    <row r="12" spans="1:7" x14ac:dyDescent="0.3">
      <c r="B12" s="23" t="s">
        <v>40</v>
      </c>
      <c r="C12" s="23"/>
      <c r="D12" s="29"/>
      <c r="E12" s="29"/>
      <c r="F12" s="29"/>
      <c r="G12" s="29"/>
    </row>
    <row r="13" spans="1:7" ht="25.2" x14ac:dyDescent="0.3">
      <c r="B13" s="6" t="s">
        <v>334</v>
      </c>
      <c r="C13" s="6" t="s">
        <v>42</v>
      </c>
      <c r="D13" s="9" t="s">
        <v>963</v>
      </c>
      <c r="E13" s="9" t="s">
        <v>87</v>
      </c>
      <c r="F13" s="9" t="s">
        <v>44</v>
      </c>
      <c r="G13" s="9" t="s">
        <v>87</v>
      </c>
    </row>
    <row r="14" spans="1:7" ht="25.2" x14ac:dyDescent="0.3">
      <c r="B14" s="6" t="s">
        <v>335</v>
      </c>
      <c r="C14" s="6" t="s">
        <v>46</v>
      </c>
      <c r="D14" s="9" t="s">
        <v>51</v>
      </c>
      <c r="E14" s="9" t="s">
        <v>83</v>
      </c>
      <c r="F14" s="9" t="s">
        <v>51</v>
      </c>
      <c r="G14" s="9" t="s">
        <v>83</v>
      </c>
    </row>
    <row r="15" spans="1:7" ht="25.2" x14ac:dyDescent="0.3">
      <c r="B15" s="6" t="s">
        <v>336</v>
      </c>
      <c r="C15" s="6" t="s">
        <v>50</v>
      </c>
      <c r="D15" s="9" t="s">
        <v>83</v>
      </c>
      <c r="E15" s="9" t="s">
        <v>83</v>
      </c>
      <c r="F15" s="9" t="s">
        <v>83</v>
      </c>
      <c r="G15" s="9" t="s">
        <v>83</v>
      </c>
    </row>
  </sheetData>
  <mergeCells count="6">
    <mergeCell ref="B12:G12"/>
    <mergeCell ref="B4:B5"/>
    <mergeCell ref="C4:C5"/>
    <mergeCell ref="D4:E4"/>
    <mergeCell ref="F4:G4"/>
    <mergeCell ref="B6:G6"/>
  </mergeCells>
  <pageMargins left="0.7" right="0.7" top="0.75" bottom="0.75" header="0.3" footer="0.3"/>
  <pageSetup paperSize="9" orientation="portrait" horizontalDpi="300" verticalDpi="30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I8"/>
  <sheetViews>
    <sheetView workbookViewId="0"/>
  </sheetViews>
  <sheetFormatPr baseColWidth="10" defaultRowHeight="14.4" x14ac:dyDescent="0.3"/>
  <cols>
    <col min="2" max="2" width="9.6640625" customWidth="1"/>
    <col min="3" max="3" width="52.109375" customWidth="1"/>
    <col min="4" max="4" width="17" customWidth="1"/>
    <col min="5" max="5" width="22.6640625" customWidth="1"/>
    <col min="6" max="6" width="29.6640625" customWidth="1"/>
    <col min="7" max="7" width="57.6640625" customWidth="1"/>
    <col min="8" max="8" width="80.6640625" customWidth="1"/>
    <col min="9" max="9" width="35.6640625" customWidth="1"/>
  </cols>
  <sheetData>
    <row r="1" spans="1:9" x14ac:dyDescent="0.3">
      <c r="A1" s="2" t="str">
        <f>HYPERLINK("#'Auswahl Auswertungsmodul'!A1", "Zurück zum Start")</f>
        <v>Zurück zum Start</v>
      </c>
    </row>
    <row r="2" spans="1:9" x14ac:dyDescent="0.3">
      <c r="A2" s="2" t="str">
        <f>HYPERLINK("#'Auswahl WI-HI-S'!A1", "Zurück")</f>
        <v>Zurück</v>
      </c>
    </row>
    <row r="3" spans="1:9" x14ac:dyDescent="0.3">
      <c r="B3" s="7" t="s">
        <v>2555</v>
      </c>
    </row>
    <row r="4" spans="1:9" x14ac:dyDescent="0.3">
      <c r="B4" s="25" t="s">
        <v>35</v>
      </c>
      <c r="C4" s="25" t="s">
        <v>394</v>
      </c>
      <c r="D4" s="25" t="s">
        <v>1619</v>
      </c>
      <c r="E4" s="28" t="s">
        <v>1574</v>
      </c>
      <c r="F4" s="21" t="s">
        <v>1575</v>
      </c>
      <c r="G4" s="25" t="s">
        <v>1575</v>
      </c>
      <c r="H4" s="25" t="s">
        <v>1575</v>
      </c>
      <c r="I4" s="25" t="s">
        <v>1575</v>
      </c>
    </row>
    <row r="5" spans="1:9" x14ac:dyDescent="0.3">
      <c r="B5" s="22"/>
      <c r="C5" s="22"/>
      <c r="D5" s="22"/>
      <c r="E5" s="27"/>
      <c r="F5" s="8" t="s">
        <v>2436</v>
      </c>
      <c r="G5" s="8" t="s">
        <v>2437</v>
      </c>
      <c r="H5" s="8" t="s">
        <v>2438</v>
      </c>
      <c r="I5" s="8" t="s">
        <v>33</v>
      </c>
    </row>
    <row r="6" spans="1:9" ht="25.2" x14ac:dyDescent="0.3">
      <c r="B6" s="6" t="s">
        <v>676</v>
      </c>
      <c r="C6" s="6" t="s">
        <v>677</v>
      </c>
      <c r="D6" s="6" t="s">
        <v>1621</v>
      </c>
      <c r="E6" s="9" t="s">
        <v>1959</v>
      </c>
      <c r="F6" s="9" t="s">
        <v>2547</v>
      </c>
      <c r="G6" s="9" t="s">
        <v>2548</v>
      </c>
      <c r="H6" s="9" t="s">
        <v>2549</v>
      </c>
      <c r="I6" s="9" t="s">
        <v>2550</v>
      </c>
    </row>
    <row r="7" spans="1:9" ht="25.2" x14ac:dyDescent="0.3">
      <c r="B7" s="6" t="s">
        <v>676</v>
      </c>
      <c r="C7" s="6" t="s">
        <v>677</v>
      </c>
      <c r="D7" s="6" t="s">
        <v>1626</v>
      </c>
      <c r="E7" s="9" t="s">
        <v>1963</v>
      </c>
      <c r="F7" s="9" t="s">
        <v>1965</v>
      </c>
      <c r="G7" s="9" t="s">
        <v>2551</v>
      </c>
      <c r="H7" s="9" t="s">
        <v>2552</v>
      </c>
      <c r="I7" s="9" t="s">
        <v>2553</v>
      </c>
    </row>
    <row r="8" spans="1:9" ht="25.2" x14ac:dyDescent="0.3">
      <c r="B8" s="6" t="s">
        <v>676</v>
      </c>
      <c r="C8" s="6" t="s">
        <v>677</v>
      </c>
      <c r="D8" s="6" t="s">
        <v>1631</v>
      </c>
      <c r="E8" s="9" t="s">
        <v>1966</v>
      </c>
      <c r="F8" s="9" t="s">
        <v>890</v>
      </c>
      <c r="G8" s="9" t="s">
        <v>890</v>
      </c>
      <c r="H8" s="9" t="s">
        <v>2554</v>
      </c>
      <c r="I8" s="9" t="s">
        <v>890</v>
      </c>
    </row>
  </sheetData>
  <mergeCells count="5">
    <mergeCell ref="B4:B5"/>
    <mergeCell ref="C4:C5"/>
    <mergeCell ref="D4:D5"/>
    <mergeCell ref="E4:E5"/>
    <mergeCell ref="F4:I4"/>
  </mergeCells>
  <pageMargins left="0.7" right="0.7" top="0.75" bottom="0.75" header="0.3" footer="0.3"/>
  <pageSetup paperSize="9" orientation="portrait" horizontalDpi="300" verticalDpi="300"/>
</worksheet>
</file>

<file path=xl/worksheets/sheet7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3-000000000000}">
  <dimension ref="A1:H21"/>
  <sheetViews>
    <sheetView workbookViewId="0"/>
  </sheetViews>
  <sheetFormatPr baseColWidth="10" defaultRowHeight="14.4" x14ac:dyDescent="0.3"/>
  <cols>
    <col min="2" max="2" width="80.4414062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MC'!A1", "Zurück")</f>
        <v>Zurück</v>
      </c>
    </row>
    <row r="3" spans="1:8" x14ac:dyDescent="0.3">
      <c r="B3" s="7" t="s">
        <v>4319</v>
      </c>
    </row>
    <row r="4" spans="1:8" x14ac:dyDescent="0.3">
      <c r="B4" s="4" t="s">
        <v>3417</v>
      </c>
      <c r="C4" s="19" t="s">
        <v>3418</v>
      </c>
      <c r="D4" s="19" t="s">
        <v>3812</v>
      </c>
      <c r="E4" s="19" t="s">
        <v>3420</v>
      </c>
      <c r="F4" s="19" t="s">
        <v>3421</v>
      </c>
      <c r="G4" s="19" t="s">
        <v>3422</v>
      </c>
      <c r="H4" s="19" t="s">
        <v>3423</v>
      </c>
    </row>
    <row r="5" spans="1:8" ht="25.2" x14ac:dyDescent="0.3">
      <c r="B5" s="6" t="s">
        <v>3424</v>
      </c>
      <c r="C5" s="9" t="s">
        <v>3666</v>
      </c>
      <c r="D5" s="9" t="s">
        <v>4290</v>
      </c>
      <c r="E5" s="9" t="s">
        <v>1580</v>
      </c>
      <c r="F5" s="9" t="s">
        <v>4059</v>
      </c>
      <c r="G5" s="9" t="s">
        <v>4291</v>
      </c>
      <c r="H5" s="9" t="s">
        <v>4292</v>
      </c>
    </row>
    <row r="6" spans="1:8" ht="25.2" x14ac:dyDescent="0.3">
      <c r="B6" s="12" t="s">
        <v>3427</v>
      </c>
      <c r="C6" s="13" t="s">
        <v>1611</v>
      </c>
      <c r="D6" s="13" t="s">
        <v>4293</v>
      </c>
      <c r="E6" s="13" t="s">
        <v>1580</v>
      </c>
      <c r="F6" s="13" t="s">
        <v>88</v>
      </c>
      <c r="G6" s="13" t="s">
        <v>2010</v>
      </c>
      <c r="H6" s="13" t="s">
        <v>2010</v>
      </c>
    </row>
    <row r="7" spans="1:8" ht="25.2" x14ac:dyDescent="0.3">
      <c r="B7" s="6" t="s">
        <v>3431</v>
      </c>
      <c r="C7" s="9" t="s">
        <v>1680</v>
      </c>
      <c r="D7" s="9" t="s">
        <v>4294</v>
      </c>
      <c r="E7" s="9" t="s">
        <v>1580</v>
      </c>
      <c r="F7" s="9" t="s">
        <v>1043</v>
      </c>
      <c r="G7" s="9" t="s">
        <v>95</v>
      </c>
      <c r="H7" s="9" t="s">
        <v>44</v>
      </c>
    </row>
    <row r="8" spans="1:8" ht="25.2" x14ac:dyDescent="0.3">
      <c r="B8" s="12" t="s">
        <v>3433</v>
      </c>
      <c r="C8" s="13" t="s">
        <v>1891</v>
      </c>
      <c r="D8" s="13" t="s">
        <v>4295</v>
      </c>
      <c r="E8" s="13" t="s">
        <v>1580</v>
      </c>
      <c r="F8" s="13" t="s">
        <v>4296</v>
      </c>
      <c r="G8" s="13" t="s">
        <v>4297</v>
      </c>
      <c r="H8" s="13" t="s">
        <v>4298</v>
      </c>
    </row>
    <row r="9" spans="1:8" ht="25.2" x14ac:dyDescent="0.3">
      <c r="B9" s="6" t="s">
        <v>3435</v>
      </c>
      <c r="C9" s="9" t="s">
        <v>1582</v>
      </c>
      <c r="D9" s="9" t="s">
        <v>1851</v>
      </c>
      <c r="E9" s="9" t="s">
        <v>1580</v>
      </c>
      <c r="F9" s="9" t="s">
        <v>47</v>
      </c>
      <c r="G9" s="9" t="s">
        <v>48</v>
      </c>
      <c r="H9" s="9" t="s">
        <v>48</v>
      </c>
    </row>
    <row r="10" spans="1:8" ht="25.2" x14ac:dyDescent="0.3">
      <c r="B10" s="12" t="s">
        <v>3436</v>
      </c>
      <c r="C10" s="13" t="s">
        <v>1884</v>
      </c>
      <c r="D10" s="13" t="s">
        <v>4299</v>
      </c>
      <c r="E10" s="13" t="s">
        <v>1580</v>
      </c>
      <c r="F10" s="13" t="s">
        <v>4300</v>
      </c>
      <c r="G10" s="13" t="s">
        <v>1914</v>
      </c>
      <c r="H10" s="13" t="s">
        <v>1193</v>
      </c>
    </row>
    <row r="11" spans="1:8" ht="25.2" x14ac:dyDescent="0.3">
      <c r="B11" s="6" t="s">
        <v>3439</v>
      </c>
      <c r="C11" s="9" t="s">
        <v>1617</v>
      </c>
      <c r="D11" s="9" t="s">
        <v>4301</v>
      </c>
      <c r="E11" s="9" t="s">
        <v>1580</v>
      </c>
      <c r="F11" s="9" t="s">
        <v>88</v>
      </c>
      <c r="G11" s="9" t="s">
        <v>1092</v>
      </c>
      <c r="H11" s="9" t="s">
        <v>1092</v>
      </c>
    </row>
    <row r="12" spans="1:8" ht="25.2" x14ac:dyDescent="0.3">
      <c r="B12" s="12" t="s">
        <v>3440</v>
      </c>
      <c r="C12" s="13" t="s">
        <v>1680</v>
      </c>
      <c r="D12" s="13" t="s">
        <v>4302</v>
      </c>
      <c r="E12" s="13" t="s">
        <v>1580</v>
      </c>
      <c r="F12" s="13" t="s">
        <v>1045</v>
      </c>
      <c r="G12" s="13" t="s">
        <v>1615</v>
      </c>
      <c r="H12" s="13" t="s">
        <v>1393</v>
      </c>
    </row>
    <row r="13" spans="1:8" ht="25.2" x14ac:dyDescent="0.3">
      <c r="B13" s="6" t="s">
        <v>3441</v>
      </c>
      <c r="C13" s="9" t="s">
        <v>1727</v>
      </c>
      <c r="D13" s="9" t="s">
        <v>4303</v>
      </c>
      <c r="E13" s="9" t="s">
        <v>1580</v>
      </c>
      <c r="F13" s="9" t="s">
        <v>370</v>
      </c>
      <c r="G13" s="9" t="s">
        <v>2657</v>
      </c>
      <c r="H13" s="9" t="s">
        <v>2657</v>
      </c>
    </row>
    <row r="14" spans="1:8" ht="25.2" x14ac:dyDescent="0.3">
      <c r="B14" s="12" t="s">
        <v>3444</v>
      </c>
      <c r="C14" s="13" t="s">
        <v>1898</v>
      </c>
      <c r="D14" s="13" t="s">
        <v>4304</v>
      </c>
      <c r="E14" s="13" t="s">
        <v>1580</v>
      </c>
      <c r="F14" s="13" t="s">
        <v>4157</v>
      </c>
      <c r="G14" s="13" t="s">
        <v>4305</v>
      </c>
      <c r="H14" s="13" t="s">
        <v>4305</v>
      </c>
    </row>
    <row r="15" spans="1:8" ht="25.2" x14ac:dyDescent="0.3">
      <c r="B15" s="6" t="s">
        <v>3447</v>
      </c>
      <c r="C15" s="9" t="s">
        <v>1739</v>
      </c>
      <c r="D15" s="9" t="s">
        <v>4306</v>
      </c>
      <c r="E15" s="9" t="s">
        <v>1580</v>
      </c>
      <c r="F15" s="9" t="s">
        <v>174</v>
      </c>
      <c r="G15" s="9" t="s">
        <v>1635</v>
      </c>
      <c r="H15" s="9" t="s">
        <v>1635</v>
      </c>
    </row>
    <row r="16" spans="1:8" ht="25.2" x14ac:dyDescent="0.3">
      <c r="B16" s="12" t="s">
        <v>3450</v>
      </c>
      <c r="C16" s="13" t="s">
        <v>1609</v>
      </c>
      <c r="D16" s="13" t="s">
        <v>4307</v>
      </c>
      <c r="E16" s="13" t="s">
        <v>1580</v>
      </c>
      <c r="F16" s="13" t="s">
        <v>4308</v>
      </c>
      <c r="G16" s="13" t="s">
        <v>2590</v>
      </c>
      <c r="H16" s="13" t="s">
        <v>1326</v>
      </c>
    </row>
    <row r="17" spans="2:8" ht="25.2" x14ac:dyDescent="0.3">
      <c r="B17" s="6" t="s">
        <v>3452</v>
      </c>
      <c r="C17" s="9" t="s">
        <v>1584</v>
      </c>
      <c r="D17" s="9" t="s">
        <v>4309</v>
      </c>
      <c r="E17" s="9" t="s">
        <v>1580</v>
      </c>
      <c r="F17" s="9" t="s">
        <v>67</v>
      </c>
      <c r="G17" s="9" t="s">
        <v>1070</v>
      </c>
      <c r="H17" s="9" t="s">
        <v>1070</v>
      </c>
    </row>
    <row r="18" spans="2:8" ht="25.2" x14ac:dyDescent="0.3">
      <c r="B18" s="12" t="s">
        <v>3453</v>
      </c>
      <c r="C18" s="13" t="s">
        <v>1711</v>
      </c>
      <c r="D18" s="13" t="s">
        <v>4310</v>
      </c>
      <c r="E18" s="13" t="s">
        <v>1580</v>
      </c>
      <c r="F18" s="13" t="s">
        <v>751</v>
      </c>
      <c r="G18" s="13" t="s">
        <v>4311</v>
      </c>
      <c r="H18" s="13" t="s">
        <v>4311</v>
      </c>
    </row>
    <row r="19" spans="2:8" ht="25.2" x14ac:dyDescent="0.3">
      <c r="B19" s="6" t="s">
        <v>3455</v>
      </c>
      <c r="C19" s="9" t="s">
        <v>1611</v>
      </c>
      <c r="D19" s="9" t="s">
        <v>4312</v>
      </c>
      <c r="E19" s="9" t="s">
        <v>1580</v>
      </c>
      <c r="F19" s="9" t="s">
        <v>148</v>
      </c>
      <c r="G19" s="9" t="s">
        <v>2101</v>
      </c>
      <c r="H19" s="9" t="s">
        <v>2101</v>
      </c>
    </row>
    <row r="20" spans="2:8" ht="25.2" x14ac:dyDescent="0.3">
      <c r="B20" s="12" t="s">
        <v>3457</v>
      </c>
      <c r="C20" s="13" t="s">
        <v>1611</v>
      </c>
      <c r="D20" s="13" t="s">
        <v>4313</v>
      </c>
      <c r="E20" s="13" t="s">
        <v>1580</v>
      </c>
      <c r="F20" s="13" t="s">
        <v>129</v>
      </c>
      <c r="G20" s="13" t="s">
        <v>3670</v>
      </c>
      <c r="H20" s="13" t="s">
        <v>3670</v>
      </c>
    </row>
    <row r="21" spans="2:8" ht="25.2" x14ac:dyDescent="0.3">
      <c r="B21" s="10" t="s">
        <v>3459</v>
      </c>
      <c r="C21" s="11" t="s">
        <v>4314</v>
      </c>
      <c r="D21" s="11" t="s">
        <v>4315</v>
      </c>
      <c r="E21" s="11" t="s">
        <v>1580</v>
      </c>
      <c r="F21" s="11" t="s">
        <v>4316</v>
      </c>
      <c r="G21" s="11" t="s">
        <v>4317</v>
      </c>
      <c r="H21" s="11" t="s">
        <v>4318</v>
      </c>
    </row>
  </sheetData>
  <pageMargins left="0.7" right="0.7" top="0.75" bottom="0.75" header="0.3" footer="0.3"/>
  <pageSetup paperSize="9" orientation="portrait" horizontalDpi="300" verticalDpi="300"/>
</worksheet>
</file>

<file path=xl/worksheets/sheet7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3-000000000000}">
  <dimension ref="A1:H21"/>
  <sheetViews>
    <sheetView workbookViewId="0"/>
  </sheetViews>
  <sheetFormatPr baseColWidth="10" defaultRowHeight="14.4" x14ac:dyDescent="0.3"/>
  <cols>
    <col min="2" max="2" width="83"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MC'!A1", "Zurück")</f>
        <v>Zurück</v>
      </c>
    </row>
    <row r="3" spans="1:8" x14ac:dyDescent="0.3">
      <c r="B3" s="7" t="s">
        <v>3729</v>
      </c>
    </row>
    <row r="4" spans="1:8" x14ac:dyDescent="0.3">
      <c r="B4" s="4" t="s">
        <v>3417</v>
      </c>
      <c r="C4" s="19" t="s">
        <v>3418</v>
      </c>
      <c r="D4" s="19" t="s">
        <v>3419</v>
      </c>
      <c r="E4" s="19" t="s">
        <v>3420</v>
      </c>
      <c r="F4" s="19" t="s">
        <v>3421</v>
      </c>
      <c r="G4" s="19" t="s">
        <v>3422</v>
      </c>
      <c r="H4" s="19" t="s">
        <v>3423</v>
      </c>
    </row>
    <row r="5" spans="1:8" ht="25.2" x14ac:dyDescent="0.3">
      <c r="B5" s="6" t="s">
        <v>3424</v>
      </c>
      <c r="C5" s="9" t="s">
        <v>1935</v>
      </c>
      <c r="D5" s="9" t="s">
        <v>3709</v>
      </c>
      <c r="E5" s="9" t="s">
        <v>1580</v>
      </c>
      <c r="F5" s="9" t="s">
        <v>304</v>
      </c>
      <c r="G5" s="9" t="s">
        <v>1090</v>
      </c>
      <c r="H5" s="9" t="s">
        <v>1090</v>
      </c>
    </row>
    <row r="6" spans="1:8" ht="25.2" x14ac:dyDescent="0.3">
      <c r="B6" s="12" t="s">
        <v>3427</v>
      </c>
      <c r="C6" s="13" t="s">
        <v>1721</v>
      </c>
      <c r="D6" s="13" t="s">
        <v>3710</v>
      </c>
      <c r="E6" s="13" t="s">
        <v>1580</v>
      </c>
      <c r="F6" s="13" t="s">
        <v>82</v>
      </c>
      <c r="G6" s="13" t="s">
        <v>82</v>
      </c>
      <c r="H6" s="13" t="s">
        <v>82</v>
      </c>
    </row>
    <row r="7" spans="1:8" ht="25.2" x14ac:dyDescent="0.3">
      <c r="B7" s="6" t="s">
        <v>3431</v>
      </c>
      <c r="C7" s="9" t="s">
        <v>1986</v>
      </c>
      <c r="D7" s="9" t="s">
        <v>3711</v>
      </c>
      <c r="E7" s="9" t="s">
        <v>1580</v>
      </c>
      <c r="F7" s="9" t="s">
        <v>86</v>
      </c>
      <c r="G7" s="9" t="s">
        <v>86</v>
      </c>
      <c r="H7" s="9" t="s">
        <v>86</v>
      </c>
    </row>
    <row r="8" spans="1:8" ht="25.2" x14ac:dyDescent="0.3">
      <c r="B8" s="12" t="s">
        <v>3433</v>
      </c>
      <c r="C8" s="13" t="s">
        <v>2085</v>
      </c>
      <c r="D8" s="13" t="s">
        <v>3712</v>
      </c>
      <c r="E8" s="13" t="s">
        <v>1580</v>
      </c>
      <c r="F8" s="13" t="s">
        <v>1099</v>
      </c>
      <c r="G8" s="13" t="s">
        <v>1099</v>
      </c>
      <c r="H8" s="13" t="s">
        <v>88</v>
      </c>
    </row>
    <row r="9" spans="1:8" ht="25.2" x14ac:dyDescent="0.3">
      <c r="B9" s="6" t="s">
        <v>3435</v>
      </c>
      <c r="C9" s="9" t="s">
        <v>1584</v>
      </c>
      <c r="D9" s="9" t="s">
        <v>1895</v>
      </c>
      <c r="E9" s="9" t="s">
        <v>1580</v>
      </c>
      <c r="F9" s="9" t="s">
        <v>86</v>
      </c>
      <c r="G9" s="9" t="s">
        <v>86</v>
      </c>
      <c r="H9" s="9" t="s">
        <v>86</v>
      </c>
    </row>
    <row r="10" spans="1:8" ht="25.2" x14ac:dyDescent="0.3">
      <c r="B10" s="12" t="s">
        <v>3436</v>
      </c>
      <c r="C10" s="13" t="s">
        <v>1640</v>
      </c>
      <c r="D10" s="13" t="s">
        <v>3713</v>
      </c>
      <c r="E10" s="13" t="s">
        <v>1580</v>
      </c>
      <c r="F10" s="13" t="s">
        <v>3714</v>
      </c>
      <c r="G10" s="13" t="s">
        <v>1014</v>
      </c>
      <c r="H10" s="13" t="s">
        <v>1071</v>
      </c>
    </row>
    <row r="11" spans="1:8" ht="25.2" x14ac:dyDescent="0.3">
      <c r="B11" s="6" t="s">
        <v>3439</v>
      </c>
      <c r="C11" s="9" t="s">
        <v>1632</v>
      </c>
      <c r="D11" s="9" t="s">
        <v>3715</v>
      </c>
      <c r="E11" s="9" t="s">
        <v>1580</v>
      </c>
      <c r="F11" s="9" t="s">
        <v>82</v>
      </c>
      <c r="G11" s="9" t="s">
        <v>82</v>
      </c>
      <c r="H11" s="9" t="s">
        <v>82</v>
      </c>
    </row>
    <row r="12" spans="1:8" ht="25.2" x14ac:dyDescent="0.3">
      <c r="B12" s="12" t="s">
        <v>3440</v>
      </c>
      <c r="C12" s="13" t="s">
        <v>1871</v>
      </c>
      <c r="D12" s="13" t="s">
        <v>3716</v>
      </c>
      <c r="E12" s="13" t="s">
        <v>1580</v>
      </c>
      <c r="F12" s="13" t="s">
        <v>210</v>
      </c>
      <c r="G12" s="13" t="s">
        <v>210</v>
      </c>
      <c r="H12" s="13" t="s">
        <v>210</v>
      </c>
    </row>
    <row r="13" spans="1:8" ht="25.2" x14ac:dyDescent="0.3">
      <c r="B13" s="6" t="s">
        <v>3441</v>
      </c>
      <c r="C13" s="9" t="s">
        <v>3568</v>
      </c>
      <c r="D13" s="9" t="s">
        <v>3717</v>
      </c>
      <c r="E13" s="9" t="s">
        <v>1580</v>
      </c>
      <c r="F13" s="9" t="s">
        <v>67</v>
      </c>
      <c r="G13" s="9" t="s">
        <v>1071</v>
      </c>
      <c r="H13" s="9" t="s">
        <v>1071</v>
      </c>
    </row>
    <row r="14" spans="1:8" ht="25.2" x14ac:dyDescent="0.3">
      <c r="B14" s="12" t="s">
        <v>3444</v>
      </c>
      <c r="C14" s="13" t="s">
        <v>3718</v>
      </c>
      <c r="D14" s="13" t="s">
        <v>3719</v>
      </c>
      <c r="E14" s="13" t="s">
        <v>1580</v>
      </c>
      <c r="F14" s="13" t="s">
        <v>106</v>
      </c>
      <c r="G14" s="13" t="s">
        <v>3720</v>
      </c>
      <c r="H14" s="13" t="s">
        <v>3720</v>
      </c>
    </row>
    <row r="15" spans="1:8" ht="25.2" x14ac:dyDescent="0.3">
      <c r="B15" s="6" t="s">
        <v>3447</v>
      </c>
      <c r="C15" s="9" t="s">
        <v>1650</v>
      </c>
      <c r="D15" s="9" t="s">
        <v>3537</v>
      </c>
      <c r="E15" s="9" t="s">
        <v>1580</v>
      </c>
      <c r="F15" s="9" t="s">
        <v>47</v>
      </c>
      <c r="G15" s="9" t="s">
        <v>47</v>
      </c>
      <c r="H15" s="9" t="s">
        <v>47</v>
      </c>
    </row>
    <row r="16" spans="1:8" ht="25.2" x14ac:dyDescent="0.3">
      <c r="B16" s="12" t="s">
        <v>3450</v>
      </c>
      <c r="C16" s="13" t="s">
        <v>1688</v>
      </c>
      <c r="D16" s="13" t="s">
        <v>3721</v>
      </c>
      <c r="E16" s="13" t="s">
        <v>1580</v>
      </c>
      <c r="F16" s="13" t="s">
        <v>47</v>
      </c>
      <c r="G16" s="13" t="s">
        <v>47</v>
      </c>
      <c r="H16" s="13" t="s">
        <v>47</v>
      </c>
    </row>
    <row r="17" spans="2:8" ht="25.2" x14ac:dyDescent="0.3">
      <c r="B17" s="6" t="s">
        <v>3452</v>
      </c>
      <c r="C17" s="9" t="s">
        <v>1592</v>
      </c>
      <c r="D17" s="9" t="s">
        <v>2446</v>
      </c>
      <c r="E17" s="9" t="s">
        <v>1580</v>
      </c>
      <c r="F17" s="9" t="s">
        <v>82</v>
      </c>
      <c r="G17" s="9" t="s">
        <v>1019</v>
      </c>
      <c r="H17" s="9" t="s">
        <v>1019</v>
      </c>
    </row>
    <row r="18" spans="2:8" ht="25.2" x14ac:dyDescent="0.3">
      <c r="B18" s="12" t="s">
        <v>3453</v>
      </c>
      <c r="C18" s="13" t="s">
        <v>2082</v>
      </c>
      <c r="D18" s="13" t="s">
        <v>3722</v>
      </c>
      <c r="E18" s="13" t="s">
        <v>1580</v>
      </c>
      <c r="F18" s="13" t="s">
        <v>210</v>
      </c>
      <c r="G18" s="13" t="s">
        <v>1008</v>
      </c>
      <c r="H18" s="13" t="s">
        <v>1008</v>
      </c>
    </row>
    <row r="19" spans="2:8" ht="25.2" x14ac:dyDescent="0.3">
      <c r="B19" s="6" t="s">
        <v>3455</v>
      </c>
      <c r="C19" s="9" t="s">
        <v>1688</v>
      </c>
      <c r="D19" s="9" t="s">
        <v>3081</v>
      </c>
      <c r="E19" s="9" t="s">
        <v>1580</v>
      </c>
      <c r="F19" s="9" t="s">
        <v>94</v>
      </c>
      <c r="G19" s="9" t="s">
        <v>1042</v>
      </c>
      <c r="H19" s="9" t="s">
        <v>1042</v>
      </c>
    </row>
    <row r="20" spans="2:8" ht="25.2" x14ac:dyDescent="0.3">
      <c r="B20" s="12" t="s">
        <v>3457</v>
      </c>
      <c r="C20" s="13" t="s">
        <v>1691</v>
      </c>
      <c r="D20" s="13" t="s">
        <v>3723</v>
      </c>
      <c r="E20" s="13" t="s">
        <v>1580</v>
      </c>
      <c r="F20" s="13" t="s">
        <v>67</v>
      </c>
      <c r="G20" s="13" t="s">
        <v>67</v>
      </c>
      <c r="H20" s="13" t="s">
        <v>67</v>
      </c>
    </row>
    <row r="21" spans="2:8" ht="25.2" x14ac:dyDescent="0.3">
      <c r="B21" s="10" t="s">
        <v>3459</v>
      </c>
      <c r="C21" s="11" t="s">
        <v>3724</v>
      </c>
      <c r="D21" s="11" t="s">
        <v>3725</v>
      </c>
      <c r="E21" s="11" t="s">
        <v>1580</v>
      </c>
      <c r="F21" s="11" t="s">
        <v>3726</v>
      </c>
      <c r="G21" s="11" t="s">
        <v>3727</v>
      </c>
      <c r="H21" s="11" t="s">
        <v>3728</v>
      </c>
    </row>
  </sheetData>
  <pageMargins left="0.7" right="0.7" top="0.75" bottom="0.75" header="0.3" footer="0.3"/>
  <pageSetup paperSize="9" orientation="portrait" horizontalDpi="300" verticalDpi="300"/>
</worksheet>
</file>

<file path=xl/worksheets/sheet7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MC'!A1", "Zurück")</f>
        <v>Zurück</v>
      </c>
    </row>
  </sheetData>
  <pageMargins left="0.7" right="0.7" top="0.75" bottom="0.75" header="0.3" footer="0.3"/>
  <pageSetup paperSize="9" orientation="portrait" horizontalDpi="300" verticalDpi="300"/>
</worksheet>
</file>

<file path=xl/worksheets/sheet7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MC'!A1", "Zurück")</f>
        <v>Zurück</v>
      </c>
    </row>
  </sheetData>
  <pageMargins left="0.7" right="0.7" top="0.75" bottom="0.75" header="0.3" footer="0.3"/>
  <pageSetup paperSize="9" orientation="portrait" horizontalDpi="300" verticalDpi="300"/>
</worksheet>
</file>

<file path=xl/worksheets/sheet7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3-000000000000}">
  <dimension ref="A1:K30"/>
  <sheetViews>
    <sheetView workbookViewId="0"/>
  </sheetViews>
  <sheetFormatPr baseColWidth="10" defaultRowHeight="14.4" x14ac:dyDescent="0.3"/>
  <cols>
    <col min="2" max="2" width="9.6640625" customWidth="1"/>
    <col min="3" max="3" width="95.886718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MC'!A1", "Zurück")</f>
        <v>Zurück</v>
      </c>
    </row>
    <row r="3" spans="1:11" x14ac:dyDescent="0.3">
      <c r="B3" s="7" t="s">
        <v>4514</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867</v>
      </c>
      <c r="C6" s="6" t="s">
        <v>868</v>
      </c>
      <c r="D6" s="6" t="s">
        <v>1621</v>
      </c>
      <c r="E6" s="9" t="s">
        <v>1580</v>
      </c>
      <c r="F6" s="9" t="s">
        <v>1580</v>
      </c>
      <c r="G6" s="9" t="s">
        <v>1586</v>
      </c>
      <c r="H6" s="9" t="s">
        <v>1580</v>
      </c>
      <c r="I6" s="9" t="s">
        <v>1580</v>
      </c>
      <c r="J6" s="9" t="s">
        <v>1587</v>
      </c>
      <c r="K6" s="9" t="s">
        <v>1586</v>
      </c>
    </row>
    <row r="7" spans="1:11" x14ac:dyDescent="0.3">
      <c r="B7" s="6" t="s">
        <v>867</v>
      </c>
      <c r="C7" s="6" t="s">
        <v>868</v>
      </c>
      <c r="D7" s="6" t="s">
        <v>4452</v>
      </c>
      <c r="E7" s="9" t="s">
        <v>1580</v>
      </c>
      <c r="F7" s="9" t="s">
        <v>1580</v>
      </c>
      <c r="G7" s="9" t="s">
        <v>1580</v>
      </c>
      <c r="H7" s="9" t="s">
        <v>1580</v>
      </c>
      <c r="I7" s="9" t="s">
        <v>1580</v>
      </c>
      <c r="J7" s="9" t="s">
        <v>1580</v>
      </c>
      <c r="K7" s="9" t="s">
        <v>1580</v>
      </c>
    </row>
    <row r="8" spans="1:11" x14ac:dyDescent="0.3">
      <c r="B8" s="6" t="s">
        <v>869</v>
      </c>
      <c r="C8" s="6" t="s">
        <v>870</v>
      </c>
      <c r="D8" s="6" t="s">
        <v>1621</v>
      </c>
      <c r="E8" s="9" t="s">
        <v>1580</v>
      </c>
      <c r="F8" s="9" t="s">
        <v>1580</v>
      </c>
      <c r="G8" s="9" t="s">
        <v>1580</v>
      </c>
      <c r="H8" s="9" t="s">
        <v>1580</v>
      </c>
      <c r="I8" s="9" t="s">
        <v>1580</v>
      </c>
      <c r="J8" s="9" t="s">
        <v>1587</v>
      </c>
      <c r="K8" s="9" t="s">
        <v>1683</v>
      </c>
    </row>
    <row r="9" spans="1:11" x14ac:dyDescent="0.3">
      <c r="B9" s="6" t="s">
        <v>869</v>
      </c>
      <c r="C9" s="6" t="s">
        <v>870</v>
      </c>
      <c r="D9" s="6" t="s">
        <v>4452</v>
      </c>
      <c r="E9" s="9" t="s">
        <v>1580</v>
      </c>
      <c r="F9" s="9" t="s">
        <v>1580</v>
      </c>
      <c r="G9" s="9" t="s">
        <v>1580</v>
      </c>
      <c r="H9" s="9" t="s">
        <v>1580</v>
      </c>
      <c r="I9" s="9" t="s">
        <v>1580</v>
      </c>
      <c r="J9" s="9" t="s">
        <v>1580</v>
      </c>
      <c r="K9" s="9" t="s">
        <v>1580</v>
      </c>
    </row>
    <row r="10" spans="1:11" x14ac:dyDescent="0.3">
      <c r="B10" s="6" t="s">
        <v>871</v>
      </c>
      <c r="C10" s="6" t="s">
        <v>872</v>
      </c>
      <c r="D10" s="6" t="s">
        <v>1621</v>
      </c>
      <c r="E10" s="9" t="s">
        <v>1580</v>
      </c>
      <c r="F10" s="9" t="s">
        <v>1580</v>
      </c>
      <c r="G10" s="9" t="s">
        <v>1580</v>
      </c>
      <c r="H10" s="9" t="s">
        <v>1580</v>
      </c>
      <c r="I10" s="9" t="s">
        <v>1580</v>
      </c>
      <c r="J10" s="9" t="s">
        <v>1586</v>
      </c>
      <c r="K10" s="9" t="s">
        <v>1586</v>
      </c>
    </row>
    <row r="11" spans="1:11" x14ac:dyDescent="0.3">
      <c r="B11" s="6" t="s">
        <v>871</v>
      </c>
      <c r="C11" s="6" t="s">
        <v>872</v>
      </c>
      <c r="D11" s="6" t="s">
        <v>4452</v>
      </c>
      <c r="E11" s="9" t="s">
        <v>1580</v>
      </c>
      <c r="F11" s="9" t="s">
        <v>1580</v>
      </c>
      <c r="G11" s="9" t="s">
        <v>1580</v>
      </c>
      <c r="H11" s="9" t="s">
        <v>1580</v>
      </c>
      <c r="I11" s="9" t="s">
        <v>1580</v>
      </c>
      <c r="J11" s="9" t="s">
        <v>1580</v>
      </c>
      <c r="K11" s="9" t="s">
        <v>1580</v>
      </c>
    </row>
    <row r="12" spans="1:11" x14ac:dyDescent="0.3">
      <c r="B12" s="6" t="s">
        <v>875</v>
      </c>
      <c r="C12" s="6" t="s">
        <v>876</v>
      </c>
      <c r="D12" s="6" t="s">
        <v>1621</v>
      </c>
      <c r="E12" s="9" t="s">
        <v>1580</v>
      </c>
      <c r="F12" s="9" t="s">
        <v>1580</v>
      </c>
      <c r="G12" s="9" t="s">
        <v>1586</v>
      </c>
      <c r="H12" s="9" t="s">
        <v>1580</v>
      </c>
      <c r="I12" s="9" t="s">
        <v>1580</v>
      </c>
      <c r="J12" s="9" t="s">
        <v>1580</v>
      </c>
      <c r="K12" s="9" t="s">
        <v>1587</v>
      </c>
    </row>
    <row r="13" spans="1:11" x14ac:dyDescent="0.3">
      <c r="B13" s="6" t="s">
        <v>875</v>
      </c>
      <c r="C13" s="6" t="s">
        <v>876</v>
      </c>
      <c r="D13" s="6" t="s">
        <v>4452</v>
      </c>
      <c r="E13" s="9" t="s">
        <v>1580</v>
      </c>
      <c r="F13" s="9" t="s">
        <v>1580</v>
      </c>
      <c r="G13" s="9" t="s">
        <v>1580</v>
      </c>
      <c r="H13" s="9" t="s">
        <v>1580</v>
      </c>
      <c r="I13" s="9" t="s">
        <v>1580</v>
      </c>
      <c r="J13" s="9" t="s">
        <v>1580</v>
      </c>
      <c r="K13" s="9" t="s">
        <v>1580</v>
      </c>
    </row>
    <row r="14" spans="1:11" x14ac:dyDescent="0.3">
      <c r="B14" s="6" t="s">
        <v>879</v>
      </c>
      <c r="C14" s="6" t="s">
        <v>880</v>
      </c>
      <c r="D14" s="6" t="s">
        <v>1621</v>
      </c>
      <c r="E14" s="9" t="s">
        <v>1580</v>
      </c>
      <c r="F14" s="9" t="s">
        <v>1580</v>
      </c>
      <c r="G14" s="9" t="s">
        <v>1580</v>
      </c>
      <c r="H14" s="9" t="s">
        <v>1580</v>
      </c>
      <c r="I14" s="9" t="s">
        <v>1580</v>
      </c>
      <c r="J14" s="9" t="s">
        <v>1580</v>
      </c>
      <c r="K14" s="9" t="s">
        <v>1586</v>
      </c>
    </row>
    <row r="15" spans="1:11" x14ac:dyDescent="0.3">
      <c r="B15" s="6" t="s">
        <v>879</v>
      </c>
      <c r="C15" s="6" t="s">
        <v>880</v>
      </c>
      <c r="D15" s="6" t="s">
        <v>4452</v>
      </c>
      <c r="E15" s="9" t="s">
        <v>1580</v>
      </c>
      <c r="F15" s="9" t="s">
        <v>1580</v>
      </c>
      <c r="G15" s="9" t="s">
        <v>1580</v>
      </c>
      <c r="H15" s="9" t="s">
        <v>1580</v>
      </c>
      <c r="I15" s="9" t="s">
        <v>1580</v>
      </c>
      <c r="J15" s="9" t="s">
        <v>1580</v>
      </c>
      <c r="K15" s="9" t="s">
        <v>1580</v>
      </c>
    </row>
    <row r="16" spans="1:11" x14ac:dyDescent="0.3">
      <c r="B16" s="6" t="s">
        <v>881</v>
      </c>
      <c r="C16" s="6" t="s">
        <v>882</v>
      </c>
      <c r="D16" s="6" t="s">
        <v>1621</v>
      </c>
      <c r="E16" s="9" t="s">
        <v>1580</v>
      </c>
      <c r="F16" s="9" t="s">
        <v>1580</v>
      </c>
      <c r="G16" s="9" t="s">
        <v>1580</v>
      </c>
      <c r="H16" s="9" t="s">
        <v>1580</v>
      </c>
      <c r="I16" s="9" t="s">
        <v>1580</v>
      </c>
      <c r="J16" s="9" t="s">
        <v>1580</v>
      </c>
      <c r="K16" s="9" t="s">
        <v>1580</v>
      </c>
    </row>
    <row r="17" spans="2:11" x14ac:dyDescent="0.3">
      <c r="B17" s="6" t="s">
        <v>881</v>
      </c>
      <c r="C17" s="6" t="s">
        <v>882</v>
      </c>
      <c r="D17" s="6" t="s">
        <v>4452</v>
      </c>
      <c r="E17" s="9" t="s">
        <v>1580</v>
      </c>
      <c r="F17" s="9" t="s">
        <v>1580</v>
      </c>
      <c r="G17" s="9" t="s">
        <v>1580</v>
      </c>
      <c r="H17" s="9" t="s">
        <v>1580</v>
      </c>
      <c r="I17" s="9" t="s">
        <v>1580</v>
      </c>
      <c r="J17" s="9" t="s">
        <v>1580</v>
      </c>
      <c r="K17" s="9" t="s">
        <v>1580</v>
      </c>
    </row>
    <row r="18" spans="2:11" x14ac:dyDescent="0.3">
      <c r="B18" s="6" t="s">
        <v>883</v>
      </c>
      <c r="C18" s="6" t="s">
        <v>884</v>
      </c>
      <c r="D18" s="6" t="s">
        <v>1621</v>
      </c>
      <c r="E18" s="9" t="s">
        <v>1580</v>
      </c>
      <c r="F18" s="9" t="s">
        <v>1580</v>
      </c>
      <c r="G18" s="9" t="s">
        <v>1586</v>
      </c>
      <c r="H18" s="9" t="s">
        <v>1580</v>
      </c>
      <c r="I18" s="9" t="s">
        <v>1580</v>
      </c>
      <c r="J18" s="9" t="s">
        <v>1580</v>
      </c>
      <c r="K18" s="9" t="s">
        <v>1683</v>
      </c>
    </row>
    <row r="19" spans="2:11" x14ac:dyDescent="0.3">
      <c r="B19" s="6" t="s">
        <v>883</v>
      </c>
      <c r="C19" s="6" t="s">
        <v>884</v>
      </c>
      <c r="D19" s="6" t="s">
        <v>4452</v>
      </c>
      <c r="E19" s="9" t="s">
        <v>1580</v>
      </c>
      <c r="F19" s="9" t="s">
        <v>1580</v>
      </c>
      <c r="G19" s="9" t="s">
        <v>1580</v>
      </c>
      <c r="H19" s="9" t="s">
        <v>1580</v>
      </c>
      <c r="I19" s="9" t="s">
        <v>1580</v>
      </c>
      <c r="J19" s="9" t="s">
        <v>1580</v>
      </c>
      <c r="K19" s="9" t="s">
        <v>1580</v>
      </c>
    </row>
    <row r="20" spans="2:11" x14ac:dyDescent="0.3">
      <c r="B20" s="6" t="s">
        <v>885</v>
      </c>
      <c r="C20" s="6" t="s">
        <v>886</v>
      </c>
      <c r="D20" s="6" t="s">
        <v>1621</v>
      </c>
      <c r="E20" s="9" t="s">
        <v>1580</v>
      </c>
      <c r="F20" s="9" t="s">
        <v>1580</v>
      </c>
      <c r="G20" s="9" t="s">
        <v>1580</v>
      </c>
      <c r="H20" s="9" t="s">
        <v>1580</v>
      </c>
      <c r="I20" s="9" t="s">
        <v>1580</v>
      </c>
      <c r="J20" s="9" t="s">
        <v>1580</v>
      </c>
      <c r="K20" s="9" t="s">
        <v>1580</v>
      </c>
    </row>
    <row r="21" spans="2:11" x14ac:dyDescent="0.3">
      <c r="B21" s="6" t="s">
        <v>885</v>
      </c>
      <c r="C21" s="6" t="s">
        <v>886</v>
      </c>
      <c r="D21" s="6" t="s">
        <v>4452</v>
      </c>
      <c r="E21" s="9" t="s">
        <v>1580</v>
      </c>
      <c r="F21" s="9" t="s">
        <v>1580</v>
      </c>
      <c r="G21" s="9" t="s">
        <v>1580</v>
      </c>
      <c r="H21" s="9" t="s">
        <v>1580</v>
      </c>
      <c r="I21" s="9" t="s">
        <v>1580</v>
      </c>
      <c r="J21" s="9" t="s">
        <v>1580</v>
      </c>
      <c r="K21" s="9" t="s">
        <v>1580</v>
      </c>
    </row>
    <row r="22" spans="2:11" x14ac:dyDescent="0.3">
      <c r="B22" s="6" t="s">
        <v>887</v>
      </c>
      <c r="C22" s="6" t="s">
        <v>888</v>
      </c>
      <c r="D22" s="6" t="s">
        <v>1621</v>
      </c>
      <c r="E22" s="9" t="s">
        <v>1580</v>
      </c>
      <c r="F22" s="9" t="s">
        <v>1580</v>
      </c>
      <c r="G22" s="9" t="s">
        <v>1580</v>
      </c>
      <c r="H22" s="9" t="s">
        <v>1580</v>
      </c>
      <c r="I22" s="9" t="s">
        <v>1580</v>
      </c>
      <c r="J22" s="9" t="s">
        <v>1580</v>
      </c>
      <c r="K22" s="9" t="s">
        <v>1580</v>
      </c>
    </row>
    <row r="23" spans="2:11" x14ac:dyDescent="0.3">
      <c r="B23" s="6" t="s">
        <v>887</v>
      </c>
      <c r="C23" s="6" t="s">
        <v>888</v>
      </c>
      <c r="D23" s="6" t="s">
        <v>4452</v>
      </c>
      <c r="E23" s="9" t="s">
        <v>1580</v>
      </c>
      <c r="F23" s="9" t="s">
        <v>1580</v>
      </c>
      <c r="G23" s="9" t="s">
        <v>1580</v>
      </c>
      <c r="H23" s="9" t="s">
        <v>1580</v>
      </c>
      <c r="I23" s="9" t="s">
        <v>1580</v>
      </c>
      <c r="J23" s="9" t="s">
        <v>1580</v>
      </c>
      <c r="K23" s="9" t="s">
        <v>1580</v>
      </c>
    </row>
    <row r="24" spans="2:11" x14ac:dyDescent="0.3">
      <c r="B24" s="6" t="s">
        <v>891</v>
      </c>
      <c r="C24" s="6" t="s">
        <v>892</v>
      </c>
      <c r="D24" s="6" t="s">
        <v>1621</v>
      </c>
      <c r="E24" s="9" t="s">
        <v>1580</v>
      </c>
      <c r="F24" s="9" t="s">
        <v>1580</v>
      </c>
      <c r="G24" s="9" t="s">
        <v>1587</v>
      </c>
      <c r="H24" s="9" t="s">
        <v>1580</v>
      </c>
      <c r="I24" s="9" t="s">
        <v>1580</v>
      </c>
      <c r="J24" s="9" t="s">
        <v>1683</v>
      </c>
      <c r="K24" s="9" t="s">
        <v>1586</v>
      </c>
    </row>
    <row r="25" spans="2:11" x14ac:dyDescent="0.3">
      <c r="B25" s="6" t="s">
        <v>891</v>
      </c>
      <c r="C25" s="6" t="s">
        <v>892</v>
      </c>
      <c r="D25" s="6" t="s">
        <v>4452</v>
      </c>
      <c r="E25" s="9" t="s">
        <v>1580</v>
      </c>
      <c r="F25" s="9" t="s">
        <v>1580</v>
      </c>
      <c r="G25" s="9" t="s">
        <v>1580</v>
      </c>
      <c r="H25" s="9" t="s">
        <v>1580</v>
      </c>
      <c r="I25" s="9" t="s">
        <v>1580</v>
      </c>
      <c r="J25" s="9" t="s">
        <v>1580</v>
      </c>
      <c r="K25" s="9" t="s">
        <v>1580</v>
      </c>
    </row>
    <row r="26" spans="2:11" x14ac:dyDescent="0.3">
      <c r="B26" s="6" t="s">
        <v>893</v>
      </c>
      <c r="C26" s="6" t="s">
        <v>894</v>
      </c>
      <c r="D26" s="6" t="s">
        <v>1621</v>
      </c>
      <c r="E26" s="9" t="s">
        <v>1580</v>
      </c>
      <c r="F26" s="9" t="s">
        <v>1580</v>
      </c>
      <c r="G26" s="9" t="s">
        <v>1586</v>
      </c>
      <c r="H26" s="9" t="s">
        <v>1580</v>
      </c>
      <c r="I26" s="9" t="s">
        <v>1580</v>
      </c>
      <c r="J26" s="9" t="s">
        <v>1580</v>
      </c>
      <c r="K26" s="9" t="s">
        <v>1587</v>
      </c>
    </row>
    <row r="27" spans="2:11" x14ac:dyDescent="0.3">
      <c r="B27" s="6" t="s">
        <v>893</v>
      </c>
      <c r="C27" s="6" t="s">
        <v>894</v>
      </c>
      <c r="D27" s="6" t="s">
        <v>4452</v>
      </c>
      <c r="E27" s="9" t="s">
        <v>1580</v>
      </c>
      <c r="F27" s="9" t="s">
        <v>1580</v>
      </c>
      <c r="G27" s="9" t="s">
        <v>1580</v>
      </c>
      <c r="H27" s="9" t="s">
        <v>1580</v>
      </c>
      <c r="I27" s="9" t="s">
        <v>1580</v>
      </c>
      <c r="J27" s="9" t="s">
        <v>1580</v>
      </c>
      <c r="K27" s="9" t="s">
        <v>1580</v>
      </c>
    </row>
    <row r="28" spans="2:11" x14ac:dyDescent="0.3">
      <c r="B28" s="6" t="s">
        <v>897</v>
      </c>
      <c r="C28" s="6" t="s">
        <v>898</v>
      </c>
      <c r="D28" s="6" t="s">
        <v>1621</v>
      </c>
      <c r="E28" s="9" t="s">
        <v>1580</v>
      </c>
      <c r="F28" s="9" t="s">
        <v>1580</v>
      </c>
      <c r="G28" s="9" t="s">
        <v>1580</v>
      </c>
      <c r="H28" s="9" t="s">
        <v>1580</v>
      </c>
      <c r="I28" s="9" t="s">
        <v>1580</v>
      </c>
      <c r="J28" s="9" t="s">
        <v>1580</v>
      </c>
      <c r="K28" s="9" t="s">
        <v>1587</v>
      </c>
    </row>
    <row r="29" spans="2:11" x14ac:dyDescent="0.3">
      <c r="B29" s="6" t="s">
        <v>897</v>
      </c>
      <c r="C29" s="6" t="s">
        <v>898</v>
      </c>
      <c r="D29" s="6" t="s">
        <v>4452</v>
      </c>
      <c r="E29" s="9" t="s">
        <v>1580</v>
      </c>
      <c r="F29" s="9" t="s">
        <v>1580</v>
      </c>
      <c r="G29" s="9" t="s">
        <v>1580</v>
      </c>
      <c r="H29" s="9" t="s">
        <v>1580</v>
      </c>
      <c r="I29" s="9" t="s">
        <v>1580</v>
      </c>
      <c r="J29" s="9" t="s">
        <v>1580</v>
      </c>
      <c r="K29" s="9" t="s">
        <v>1580</v>
      </c>
    </row>
    <row r="30" spans="2:11" x14ac:dyDescent="0.3">
      <c r="B30"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7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3-000000000000}">
  <dimension ref="A1:K24"/>
  <sheetViews>
    <sheetView workbookViewId="0"/>
  </sheetViews>
  <sheetFormatPr baseColWidth="10" defaultRowHeight="14.4" x14ac:dyDescent="0.3"/>
  <cols>
    <col min="2" max="2" width="9.6640625" customWidth="1"/>
    <col min="3" max="3" width="113.8867187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MC'!A1", "Zurück")</f>
        <v>Zurück</v>
      </c>
    </row>
    <row r="3" spans="1:11" x14ac:dyDescent="0.3">
      <c r="B3" s="7" t="s">
        <v>4479</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322</v>
      </c>
      <c r="C7" s="6" t="s">
        <v>323</v>
      </c>
      <c r="D7" s="6" t="s">
        <v>1621</v>
      </c>
      <c r="E7" s="9" t="s">
        <v>1580</v>
      </c>
      <c r="F7" s="9" t="s">
        <v>1580</v>
      </c>
      <c r="G7" s="9" t="s">
        <v>1580</v>
      </c>
      <c r="H7" s="9" t="s">
        <v>1580</v>
      </c>
      <c r="I7" s="9" t="s">
        <v>1580</v>
      </c>
      <c r="J7" s="9" t="s">
        <v>1580</v>
      </c>
      <c r="K7" s="9" t="s">
        <v>1587</v>
      </c>
    </row>
    <row r="8" spans="1:11" x14ac:dyDescent="0.3">
      <c r="B8" s="6" t="s">
        <v>322</v>
      </c>
      <c r="C8" s="6" t="s">
        <v>323</v>
      </c>
      <c r="D8" s="6" t="s">
        <v>4452</v>
      </c>
      <c r="E8" s="9" t="s">
        <v>1580</v>
      </c>
      <c r="F8" s="9" t="s">
        <v>1580</v>
      </c>
      <c r="G8" s="9" t="s">
        <v>1580</v>
      </c>
      <c r="H8" s="9" t="s">
        <v>1580</v>
      </c>
      <c r="I8" s="9" t="s">
        <v>1580</v>
      </c>
      <c r="J8" s="9" t="s">
        <v>1580</v>
      </c>
      <c r="K8" s="9" t="s">
        <v>1580</v>
      </c>
    </row>
    <row r="9" spans="1:11" x14ac:dyDescent="0.3">
      <c r="B9" s="6" t="s">
        <v>324</v>
      </c>
      <c r="C9" s="6" t="s">
        <v>325</v>
      </c>
      <c r="D9" s="6" t="s">
        <v>1621</v>
      </c>
      <c r="E9" s="9" t="s">
        <v>1580</v>
      </c>
      <c r="F9" s="9" t="s">
        <v>1580</v>
      </c>
      <c r="G9" s="9" t="s">
        <v>1580</v>
      </c>
      <c r="H9" s="9" t="s">
        <v>1580</v>
      </c>
      <c r="I9" s="9" t="s">
        <v>1580</v>
      </c>
      <c r="J9" s="9" t="s">
        <v>1580</v>
      </c>
      <c r="K9" s="9" t="s">
        <v>1587</v>
      </c>
    </row>
    <row r="10" spans="1:11" x14ac:dyDescent="0.3">
      <c r="B10" s="6" t="s">
        <v>324</v>
      </c>
      <c r="C10" s="6" t="s">
        <v>325</v>
      </c>
      <c r="D10" s="6" t="s">
        <v>4452</v>
      </c>
      <c r="E10" s="9" t="s">
        <v>1580</v>
      </c>
      <c r="F10" s="9" t="s">
        <v>1580</v>
      </c>
      <c r="G10" s="9" t="s">
        <v>1580</v>
      </c>
      <c r="H10" s="9" t="s">
        <v>1580</v>
      </c>
      <c r="I10" s="9" t="s">
        <v>1580</v>
      </c>
      <c r="J10" s="9" t="s">
        <v>1580</v>
      </c>
      <c r="K10" s="9" t="s">
        <v>1580</v>
      </c>
    </row>
    <row r="11" spans="1:11" x14ac:dyDescent="0.3">
      <c r="B11" s="6" t="s">
        <v>326</v>
      </c>
      <c r="C11" s="6" t="s">
        <v>327</v>
      </c>
      <c r="D11" s="6" t="s">
        <v>1621</v>
      </c>
      <c r="E11" s="9" t="s">
        <v>1580</v>
      </c>
      <c r="F11" s="9" t="s">
        <v>1580</v>
      </c>
      <c r="G11" s="9" t="s">
        <v>1580</v>
      </c>
      <c r="H11" s="9" t="s">
        <v>1580</v>
      </c>
      <c r="I11" s="9" t="s">
        <v>1580</v>
      </c>
      <c r="J11" s="9" t="s">
        <v>1580</v>
      </c>
      <c r="K11" s="9" t="s">
        <v>1587</v>
      </c>
    </row>
    <row r="12" spans="1:11" x14ac:dyDescent="0.3">
      <c r="B12" s="6" t="s">
        <v>326</v>
      </c>
      <c r="C12" s="6" t="s">
        <v>327</v>
      </c>
      <c r="D12" s="6" t="s">
        <v>4452</v>
      </c>
      <c r="E12" s="9" t="s">
        <v>1580</v>
      </c>
      <c r="F12" s="9" t="s">
        <v>1580</v>
      </c>
      <c r="G12" s="9" t="s">
        <v>1580</v>
      </c>
      <c r="H12" s="9" t="s">
        <v>1580</v>
      </c>
      <c r="I12" s="9" t="s">
        <v>1580</v>
      </c>
      <c r="J12" s="9" t="s">
        <v>1580</v>
      </c>
      <c r="K12" s="9" t="s">
        <v>1580</v>
      </c>
    </row>
    <row r="13" spans="1:11" x14ac:dyDescent="0.3">
      <c r="B13" s="6" t="s">
        <v>328</v>
      </c>
      <c r="C13" s="6" t="s">
        <v>329</v>
      </c>
      <c r="D13" s="6" t="s">
        <v>1621</v>
      </c>
      <c r="E13" s="9" t="s">
        <v>1580</v>
      </c>
      <c r="F13" s="9" t="s">
        <v>1580</v>
      </c>
      <c r="G13" s="9" t="s">
        <v>1580</v>
      </c>
      <c r="H13" s="9" t="s">
        <v>1580</v>
      </c>
      <c r="I13" s="9" t="s">
        <v>1580</v>
      </c>
      <c r="J13" s="9" t="s">
        <v>1580</v>
      </c>
      <c r="K13" s="9" t="s">
        <v>1586</v>
      </c>
    </row>
    <row r="14" spans="1:11" x14ac:dyDescent="0.3">
      <c r="B14" s="6" t="s">
        <v>328</v>
      </c>
      <c r="C14" s="6" t="s">
        <v>329</v>
      </c>
      <c r="D14" s="6" t="s">
        <v>4452</v>
      </c>
      <c r="E14" s="9" t="s">
        <v>1580</v>
      </c>
      <c r="F14" s="9" t="s">
        <v>1580</v>
      </c>
      <c r="G14" s="9" t="s">
        <v>1580</v>
      </c>
      <c r="H14" s="9" t="s">
        <v>1580</v>
      </c>
      <c r="I14" s="9" t="s">
        <v>1580</v>
      </c>
      <c r="J14" s="9" t="s">
        <v>1580</v>
      </c>
      <c r="K14" s="9" t="s">
        <v>1580</v>
      </c>
    </row>
    <row r="15" spans="1:11" x14ac:dyDescent="0.3">
      <c r="B15" s="6" t="s">
        <v>330</v>
      </c>
      <c r="C15" s="6" t="s">
        <v>331</v>
      </c>
      <c r="D15" s="6" t="s">
        <v>1621</v>
      </c>
      <c r="E15" s="9" t="s">
        <v>1580</v>
      </c>
      <c r="F15" s="9" t="s">
        <v>1580</v>
      </c>
      <c r="G15" s="9" t="s">
        <v>1580</v>
      </c>
      <c r="H15" s="9" t="s">
        <v>1580</v>
      </c>
      <c r="I15" s="9" t="s">
        <v>1580</v>
      </c>
      <c r="J15" s="9" t="s">
        <v>1580</v>
      </c>
      <c r="K15" s="9" t="s">
        <v>1586</v>
      </c>
    </row>
    <row r="16" spans="1:11" x14ac:dyDescent="0.3">
      <c r="B16" s="6" t="s">
        <v>330</v>
      </c>
      <c r="C16" s="6" t="s">
        <v>331</v>
      </c>
      <c r="D16" s="6" t="s">
        <v>4452</v>
      </c>
      <c r="E16" s="9" t="s">
        <v>1580</v>
      </c>
      <c r="F16" s="9" t="s">
        <v>1580</v>
      </c>
      <c r="G16" s="9" t="s">
        <v>1580</v>
      </c>
      <c r="H16" s="9" t="s">
        <v>1580</v>
      </c>
      <c r="I16" s="9" t="s">
        <v>1580</v>
      </c>
      <c r="J16" s="9" t="s">
        <v>1580</v>
      </c>
      <c r="K16" s="9" t="s">
        <v>1580</v>
      </c>
    </row>
    <row r="17" spans="2:11" x14ac:dyDescent="0.3">
      <c r="B17" s="23" t="s">
        <v>40</v>
      </c>
      <c r="C17" s="23"/>
      <c r="D17" s="23"/>
      <c r="E17" s="29"/>
      <c r="F17" s="29"/>
      <c r="G17" s="29"/>
      <c r="H17" s="29"/>
      <c r="I17" s="29"/>
      <c r="J17" s="29"/>
      <c r="K17" s="29"/>
    </row>
    <row r="18" spans="2:11" x14ac:dyDescent="0.3">
      <c r="B18" s="6" t="s">
        <v>334</v>
      </c>
      <c r="C18" s="6" t="s">
        <v>42</v>
      </c>
      <c r="D18" s="6" t="s">
        <v>1621</v>
      </c>
      <c r="E18" s="9" t="s">
        <v>1580</v>
      </c>
      <c r="F18" s="9" t="s">
        <v>1580</v>
      </c>
      <c r="G18" s="9" t="s">
        <v>1580</v>
      </c>
      <c r="H18" s="9" t="s">
        <v>1580</v>
      </c>
      <c r="I18" s="9" t="s">
        <v>1580</v>
      </c>
      <c r="J18" s="9" t="s">
        <v>1580</v>
      </c>
      <c r="K18" s="9" t="s">
        <v>1587</v>
      </c>
    </row>
    <row r="19" spans="2:11" x14ac:dyDescent="0.3">
      <c r="B19" s="6" t="s">
        <v>334</v>
      </c>
      <c r="C19" s="6" t="s">
        <v>42</v>
      </c>
      <c r="D19" s="6" t="s">
        <v>4452</v>
      </c>
      <c r="E19" s="9" t="s">
        <v>1580</v>
      </c>
      <c r="F19" s="9" t="s">
        <v>1580</v>
      </c>
      <c r="G19" s="9" t="s">
        <v>1580</v>
      </c>
      <c r="H19" s="9" t="s">
        <v>1580</v>
      </c>
      <c r="I19" s="9" t="s">
        <v>1580</v>
      </c>
      <c r="J19" s="9" t="s">
        <v>1580</v>
      </c>
      <c r="K19" s="9" t="s">
        <v>1580</v>
      </c>
    </row>
    <row r="20" spans="2:11" x14ac:dyDescent="0.3">
      <c r="B20" s="6" t="s">
        <v>335</v>
      </c>
      <c r="C20" s="6" t="s">
        <v>46</v>
      </c>
      <c r="D20" s="6" t="s">
        <v>1621</v>
      </c>
      <c r="E20" s="9" t="s">
        <v>1580</v>
      </c>
      <c r="F20" s="9" t="s">
        <v>1580</v>
      </c>
      <c r="G20" s="9" t="s">
        <v>1580</v>
      </c>
      <c r="H20" s="9" t="s">
        <v>1580</v>
      </c>
      <c r="I20" s="9" t="s">
        <v>1580</v>
      </c>
      <c r="J20" s="9" t="s">
        <v>1580</v>
      </c>
      <c r="K20" s="9" t="s">
        <v>1580</v>
      </c>
    </row>
    <row r="21" spans="2:11" x14ac:dyDescent="0.3">
      <c r="B21" s="6" t="s">
        <v>335</v>
      </c>
      <c r="C21" s="6" t="s">
        <v>46</v>
      </c>
      <c r="D21" s="6" t="s">
        <v>4452</v>
      </c>
      <c r="E21" s="9" t="s">
        <v>1580</v>
      </c>
      <c r="F21" s="9" t="s">
        <v>1580</v>
      </c>
      <c r="G21" s="9" t="s">
        <v>1580</v>
      </c>
      <c r="H21" s="9" t="s">
        <v>1580</v>
      </c>
      <c r="I21" s="9" t="s">
        <v>1580</v>
      </c>
      <c r="J21" s="9" t="s">
        <v>1580</v>
      </c>
      <c r="K21" s="9" t="s">
        <v>1580</v>
      </c>
    </row>
    <row r="22" spans="2:11" x14ac:dyDescent="0.3">
      <c r="B22" s="6" t="s">
        <v>336</v>
      </c>
      <c r="C22" s="6" t="s">
        <v>50</v>
      </c>
      <c r="D22" s="6" t="s">
        <v>1621</v>
      </c>
      <c r="E22" s="9" t="s">
        <v>1580</v>
      </c>
      <c r="F22" s="9" t="s">
        <v>1580</v>
      </c>
      <c r="G22" s="9" t="s">
        <v>1580</v>
      </c>
      <c r="H22" s="9" t="s">
        <v>1580</v>
      </c>
      <c r="I22" s="9" t="s">
        <v>1580</v>
      </c>
      <c r="J22" s="9" t="s">
        <v>1580</v>
      </c>
      <c r="K22" s="9" t="s">
        <v>1580</v>
      </c>
    </row>
    <row r="23" spans="2:11" x14ac:dyDescent="0.3">
      <c r="B23" s="6" t="s">
        <v>336</v>
      </c>
      <c r="C23" s="6" t="s">
        <v>50</v>
      </c>
      <c r="D23" s="6" t="s">
        <v>4452</v>
      </c>
      <c r="E23" s="9" t="s">
        <v>1580</v>
      </c>
      <c r="F23" s="9" t="s">
        <v>1580</v>
      </c>
      <c r="G23" s="9" t="s">
        <v>1580</v>
      </c>
      <c r="H23" s="9" t="s">
        <v>1580</v>
      </c>
      <c r="I23" s="9" t="s">
        <v>1580</v>
      </c>
      <c r="J23" s="9" t="s">
        <v>1580</v>
      </c>
      <c r="K23" s="9" t="s">
        <v>1580</v>
      </c>
    </row>
    <row r="24" spans="2:11" x14ac:dyDescent="0.3">
      <c r="B24" s="17" t="s">
        <v>968</v>
      </c>
    </row>
  </sheetData>
  <mergeCells count="6">
    <mergeCell ref="B17:K17"/>
    <mergeCell ref="B4:B5"/>
    <mergeCell ref="C4:C5"/>
    <mergeCell ref="D4:D5"/>
    <mergeCell ref="E4:K4"/>
    <mergeCell ref="B6:K6"/>
  </mergeCells>
  <pageMargins left="0.7" right="0.7" top="0.75" bottom="0.75" header="0.3" footer="0.3"/>
  <pageSetup paperSize="9" orientation="portrait" horizontalDpi="300" verticalDpi="300"/>
</worksheet>
</file>

<file path=xl/worksheets/sheet7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MC'!A1", "Zurück")</f>
        <v>Zurück</v>
      </c>
    </row>
  </sheetData>
  <pageMargins left="0.7" right="0.7" top="0.75" bottom="0.75" header="0.3" footer="0.3"/>
  <pageSetup paperSize="9" orientation="portrait" horizontalDpi="300" verticalDpi="300"/>
</worksheet>
</file>

<file path=xl/worksheets/sheet7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3-000000000000}">
  <dimension ref="A1:C41"/>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HYPERLINK("#'GYN-OP - K3_1_QI'!A1", "Qualitätsindikatoren: Übersicht über Auffälligkeiten und Qualitätssicherungsmaßnahmen gem. § 17 DeQS-RL")</f>
        <v>Qualitätsindikatoren: Übersicht über Auffälligkeiten und Qualitätssicherungsmaßnahmen gem. § 17 DeQS-RL</v>
      </c>
      <c r="C6" s="2" t="str">
        <f>HYPERLINK("#'GYN-OP - K3_1_QI'!A1", "K3_1_QI")</f>
        <v>K3_1_QI</v>
      </c>
    </row>
    <row r="7" spans="1:3" x14ac:dyDescent="0.3">
      <c r="B7" s="2" t="str">
        <f>HYPERLINK("#'GYN-OP - K3_1_AK'!A1", "Auffälligkeitskriterien: Übersicht über Auffälligkeiten und Qualitätssicherungsmaßnahmen gem. § 17 DeQS-RL")</f>
        <v>Auffälligkeitskriterien: Übersicht über Auffälligkeiten und Qualitätssicherungsmaßnahmen gem. § 17 DeQS-RL</v>
      </c>
      <c r="C7" s="2" t="str">
        <f>HYPERLINK("#'GYN-OP - K3_1_AK'!A1", "K3_1_AK")</f>
        <v>K3_1_AK</v>
      </c>
    </row>
    <row r="8" spans="1:3" x14ac:dyDescent="0.3">
      <c r="B8" s="2" t="str">
        <f>HYPERLINK("#'GYN-OP - K3_2_QI'!A1", "Qualitätsindikatoren: Auffälligkeiten und Bewertungen nach Abschluss des Stellungnahmeverfahrens (AJ 2024)")</f>
        <v>Qualitätsindikatoren: Auffälligkeiten und Bewertungen nach Abschluss des Stellungnahmeverfahrens (AJ 2024)</v>
      </c>
      <c r="C8" s="2" t="str">
        <f>HYPERLINK("#'GYN-OP - K3_2_QI'!A1", "K3_2_QI")</f>
        <v>K3_2_QI</v>
      </c>
    </row>
    <row r="9" spans="1:3" x14ac:dyDescent="0.3">
      <c r="B9" s="2" t="str">
        <f>HYPERLINK("#'GYN-OP - K3_2_AK'!A1", "Auffälligkeitskriterien: Auffälligkeiten und Bewertungen nach Abschluss des Stellungnahmeverfahrens (AJ 2024)")</f>
        <v>Auffälligkeitskriterien: Auffälligkeiten und Bewertungen nach Abschluss des Stellungnahmeverfahrens (AJ 2024)</v>
      </c>
      <c r="C9" s="2" t="str">
        <f>HYPERLINK("#'GYN-OP - K3_2_AK'!A1", "K3_2_AK")</f>
        <v>K3_2_AK</v>
      </c>
    </row>
    <row r="10" spans="1:3" x14ac:dyDescent="0.3">
      <c r="B10" s="2" t="str">
        <f>HYPERLINK("#'GYN-OP - K3_3_QI'!A1", "Qualitätsindikatoren: Wiederholte Auffälligkeiten (AJ 2024 und Vorjahre)")</f>
        <v>Qualitätsindikatoren: Wiederholte Auffälligkeiten (AJ 2024 und Vorjahre)</v>
      </c>
      <c r="C10" s="2" t="str">
        <f>HYPERLINK("#'GYN-OP - K3_3_QI'!A1", "K3_3_QI")</f>
        <v>K3_3_QI</v>
      </c>
    </row>
    <row r="11" spans="1:3" x14ac:dyDescent="0.3">
      <c r="B11" s="2" t="str">
        <f>HYPERLINK("#'GYN-OP - K3_3_AK'!A1", "Auffälligkeitskriterien: Wiederholte Auffälligkeiten (AJ 2024 und Vorjahre)")</f>
        <v>Auffälligkeitskriterien: Wiederholte Auffälligkeiten (AJ 2024 und Vorjahre)</v>
      </c>
      <c r="C11" s="2" t="str">
        <f>HYPERLINK("#'GYN-OP - K3_3_AK'!A1", "K3_3_AK")</f>
        <v>K3_3_AK</v>
      </c>
    </row>
    <row r="12" spans="1:3" x14ac:dyDescent="0.3">
      <c r="B12" s="2" t="str">
        <f>HYPERLINK("#'GYN-OP - K3_4_QI'!A1", "Qualitätsindikatoren: Mehrfache Auffälligkeiten bei Leistungserbringern (AJ 2024)")</f>
        <v>Qualitätsindikatoren: Mehrfache Auffälligkeiten bei Leistungserbringern (AJ 2024)</v>
      </c>
      <c r="C12" s="2" t="str">
        <f>HYPERLINK("#'GYN-OP - K3_4_QI'!A1", "K3_4_QI")</f>
        <v>K3_4_QI</v>
      </c>
    </row>
    <row r="13" spans="1:3" x14ac:dyDescent="0.3">
      <c r="B13" s="2" t="str">
        <f>HYPERLINK("#'GYN-OP - K3_4_AK'!A1", "Auffälligkeitskriterien: Mehrfache Auffälligkeiten bei Leistungserbringern (AJ 2024)")</f>
        <v>Auffälligkeitskriterien: Mehrfache Auffälligkeiten bei Leistungserbringern (AJ 2024)</v>
      </c>
      <c r="C13" s="2" t="str">
        <f>HYPERLINK("#'GYN-OP - K3_4_AK'!A1", "K3_4_AK")</f>
        <v>K3_4_AK</v>
      </c>
    </row>
    <row r="14" spans="1:3" x14ac:dyDescent="0.3">
      <c r="B14" s="2" t="str">
        <f>HYPERLINK("#'GYN-OP - K3_5_QI'!A1", "Auffälligkeiten und Stellungnahmeverfahren nach Fallzahl pro Qualitätsindikator (AJ 2024)")</f>
        <v>Auffälligkeiten und Stellungnahmeverfahren nach Fallzahl pro Qualitätsindikator (AJ 2024)</v>
      </c>
      <c r="C14" s="2" t="str">
        <f>HYPERLINK("#'GYN-OP - K3_5_QI'!A1", "K3_5_QI")</f>
        <v>K3_5_QI</v>
      </c>
    </row>
    <row r="15" spans="1:3" x14ac:dyDescent="0.3">
      <c r="B15" s="2" t="str">
        <f>HYPERLINK("#'GYN-OP - A_1_QI'!A1", "Qualitätsindikatoren: Art der Auffälligkeit (AJ 2024)")</f>
        <v>Qualitätsindikatoren: Art der Auffälligkeit (AJ 2024)</v>
      </c>
      <c r="C15" s="2" t="str">
        <f>HYPERLINK("#'GYN-OP - A_1_QI'!A1", "A_1_QI")</f>
        <v>A_1_QI</v>
      </c>
    </row>
    <row r="16" spans="1:3" x14ac:dyDescent="0.3">
      <c r="B16" s="2" t="str">
        <f>HYPERLINK("#'GYN-OP - A_1_AK'!A1", "Auffälligkeitskriterien: Art der Auffälligkeit (AJ 2024)")</f>
        <v>Auffälligkeitskriterien: Art der Auffälligkeit (AJ 2024)</v>
      </c>
      <c r="C16" s="2" t="str">
        <f>HYPERLINK("#'GYN-OP - A_1_AK'!A1", "A_1_AK")</f>
        <v>A_1_AK</v>
      </c>
    </row>
    <row r="17" spans="2:3" x14ac:dyDescent="0.3">
      <c r="B17" s="2" t="str">
        <f>HYPERLINK("#'GYN-OP - A_2_QI_a'!A1", "Qualitätsindikatoren: Stellungnahmeverfahren (AJ 2024)")</f>
        <v>Qualitätsindikatoren: Stellungnahmeverfahren (AJ 2024)</v>
      </c>
      <c r="C17" s="2" t="str">
        <f>HYPERLINK("#'GYN-OP - A_2_QI_a'!A1", "A_2_QI_a")</f>
        <v>A_2_QI_a</v>
      </c>
    </row>
    <row r="18" spans="2:3" x14ac:dyDescent="0.3">
      <c r="B18" s="2" t="str">
        <f>HYPERLINK("#'GYN-OP - A_2_AK_a'!A1", "Auffälligkeitskriterien: Stellungnahmeverfahren (AJ 2024)")</f>
        <v>Auffälligkeitskriterien: Stellungnahmeverfahren (AJ 2024)</v>
      </c>
      <c r="C18" s="2" t="str">
        <f>HYPERLINK("#'GYN-OP - A_2_AK_a'!A1", "A_2_AK_a")</f>
        <v>A_2_AK_a</v>
      </c>
    </row>
    <row r="19" spans="2:3" x14ac:dyDescent="0.3">
      <c r="B19" s="2" t="str">
        <f>HYPERLINK("#'GYN-OP - A_2_QI_b'!A1", "Qualitätsindikatoren: Freitextkommentare zur Nicht-Einleitung von Stellungnahmeverfahren (AJ 2024)")</f>
        <v>Qualitätsindikatoren: Freitextkommentare zur Nicht-Einleitung von Stellungnahmeverfahren (AJ 2024)</v>
      </c>
      <c r="C19" s="2" t="str">
        <f>HYPERLINK("#'GYN-OP - A_2_QI_b'!A1", "A_2_QI_b")</f>
        <v>A_2_QI_b</v>
      </c>
    </row>
    <row r="20" spans="2:3" x14ac:dyDescent="0.3">
      <c r="B20" s="2" t="str">
        <f>HYPERLINK("#'GYN-OP - A_2_AK_b'!A1", "Auffälligkeitskriterien: Freitextkommentare zur Nicht-Einleitung von Stellungnahmeverfahren (AJ 2024)")</f>
        <v>Auffälligkeitskriterien: Freitextkommentare zur Nicht-Einleitung von Stellungnahmeverfahren (AJ 2024)</v>
      </c>
      <c r="C20" s="2" t="str">
        <f>HYPERLINK("#'GYN-OP - A_2_AK_b'!A1", "A_2_AK_b")</f>
        <v>A_2_AK_b</v>
      </c>
    </row>
    <row r="21" spans="2:3" x14ac:dyDescent="0.3">
      <c r="B21" s="2" t="str">
        <f>HYPERLINK("#'GYN-OP - A_3_AK_a'!A1", "Auffälligkeitskriterien: Bewertung der qualitativ auffälligen Ergebnisse (AJ 2024)")</f>
        <v>Auffälligkeitskriterien: Bewertung der qualitativ auffälligen Ergebnisse (AJ 2024)</v>
      </c>
      <c r="C21" s="2" t="str">
        <f>HYPERLINK("#'GYN-OP - A_3_AK_a'!A1", "A_3_AK_a")</f>
        <v>A_3_AK_a</v>
      </c>
    </row>
    <row r="22" spans="2:3" x14ac:dyDescent="0.3">
      <c r="B22" s="2" t="str">
        <f>HYPERLINK("#'GYN-OP - A_3_AK_b'!A1", "Auffälligkeitskriterien: Freitextkommentare zur Bewertung der qualitativ auffälligen Ergebnisse (AJ 2024)")</f>
        <v>Auffälligkeitskriterien: Freitextkommentare zur Bewertung der qualitativ auffälligen Ergebnisse (AJ 2024)</v>
      </c>
      <c r="C22" s="2" t="str">
        <f>HYPERLINK("#'GYN-OP - A_3_AK_b'!A1", "A_3_AK_b")</f>
        <v>A_3_AK_b</v>
      </c>
    </row>
    <row r="23" spans="2:3" x14ac:dyDescent="0.3">
      <c r="B23" s="2" t="str">
        <f>HYPERLINK("#'GYN-OP - A_4_QI_a'!A1", "Qualitätsindikatoren: Bewertung der qualitativ auffälligen Ergebnisse (AJ 2024)")</f>
        <v>Qualitätsindikatoren: Bewertung der qualitativ auffälligen Ergebnisse (AJ 2024)</v>
      </c>
      <c r="C23" s="2" t="str">
        <f>HYPERLINK("#'GYN-OP - A_4_QI_a'!A1", "A_4_QI_a")</f>
        <v>A_4_QI_a</v>
      </c>
    </row>
    <row r="24" spans="2:3" x14ac:dyDescent="0.3">
      <c r="B24" s="2" t="str">
        <f>HYPERLINK("#'GYN-OP - A_4_QI_b'!A1", "Qualitätsindikatoren: Freitextkommentare zur Bewertung der qualitativ auffälligen Ergebnisse (AJ 2024)")</f>
        <v>Qualitätsindikatoren: Freitextkommentare zur Bewertung der qualitativ auffälligen Ergebnisse (AJ 2024)</v>
      </c>
      <c r="C24" s="2" t="str">
        <f>HYPERLINK("#'GYN-OP - A_4_QI_b'!A1", "A_4_QI_b")</f>
        <v>A_4_QI_b</v>
      </c>
    </row>
    <row r="25" spans="2:3" x14ac:dyDescent="0.3">
      <c r="B25" s="2" t="str">
        <f>HYPERLINK("#'GYN-OP - A_5_AK_a'!A1", "Auffälligkeitskriterien: Bewertung der qualitativ unauffälligen Ergebnisse (AJ 2024)")</f>
        <v>Auffälligkeitskriterien: Bewertung der qualitativ unauffälligen Ergebnisse (AJ 2024)</v>
      </c>
      <c r="C25" s="2" t="str">
        <f>HYPERLINK("#'GYN-OP - A_5_AK_a'!A1", "A_5_AK_a")</f>
        <v>A_5_AK_a</v>
      </c>
    </row>
    <row r="26" spans="2:3" x14ac:dyDescent="0.3">
      <c r="B26" s="2" t="str">
        <f>HYPERLINK("#'GYN-OP - A_5_AK_b'!A1", "Auffälligkeitskriterien: Freitextkommentare zur Bewertung der qualitativ unauffälligen Ergebnisse (AJ 2024)")</f>
        <v>Auffälligkeitskriterien: Freitextkommentare zur Bewertung der qualitativ unauffälligen Ergebnisse (AJ 2024)</v>
      </c>
      <c r="C26" s="2" t="str">
        <f>HYPERLINK("#'GYN-OP - A_5_AK_b'!A1", "A_5_AK_b")</f>
        <v>A_5_AK_b</v>
      </c>
    </row>
    <row r="27" spans="2:3" x14ac:dyDescent="0.3">
      <c r="B27" s="2" t="str">
        <f>HYPERLINK("#'GYN-OP - A_6_QI_a'!A1", "Qualitätsindikatoren: Bewertung der qualitativ unauffälligen Ergebnisse (AJ 2024)")</f>
        <v>Qualitätsindikatoren: Bewertung der qualitativ unauffälligen Ergebnisse (AJ 2024)</v>
      </c>
      <c r="C27" s="2" t="str">
        <f>HYPERLINK("#'GYN-OP - A_6_QI_a'!A1", "A_6_QI_a")</f>
        <v>A_6_QI_a</v>
      </c>
    </row>
    <row r="28" spans="2:3" x14ac:dyDescent="0.3">
      <c r="B28" s="2" t="str">
        <f>HYPERLINK("#'GYN-OP - A_6_QI_b'!A1", "Qualitätsindikatoren: Freitextkommentare zur Bewertung der qualitativ unauffälligen Ergebnisse (AJ 2024)")</f>
        <v>Qualitätsindikatoren: Freitextkommentare zur Bewertung der qualitativ unauffälligen Ergebnisse (AJ 2024)</v>
      </c>
      <c r="C28" s="2" t="str">
        <f>HYPERLINK("#'GYN-OP - A_6_QI_b'!A1", "A_6_QI_b")</f>
        <v>A_6_QI_b</v>
      </c>
    </row>
    <row r="29" spans="2:3" x14ac:dyDescent="0.3">
      <c r="B29" s="2" t="str">
        <f>HYPERLINK("#'GYN-OP - A_7_AK_a'!A1", "Auffälligkeitskriterien: Bewertung der  Ergebnisse als Sonstiges (AJ 2024)")</f>
        <v>Auffälligkeitskriterien: Bewertung der  Ergebnisse als Sonstiges (AJ 2024)</v>
      </c>
      <c r="C29" s="2" t="str">
        <f>HYPERLINK("#'GYN-OP - A_7_AK_a'!A1", "A_7_AK_a")</f>
        <v>A_7_AK_a</v>
      </c>
    </row>
    <row r="30" spans="2:3" x14ac:dyDescent="0.3">
      <c r="B30" s="2" t="str">
        <f>HYPERLINK("#'GYN-OP - A_7_AK_b'!A1", "Auffälligkeitskriterien: Freitextkommentare zur Bewertung der Ergebnisse als Sonstiges (AJ 2024)")</f>
        <v>Auffälligkeitskriterien: Freitextkommentare zur Bewertung der Ergebnisse als Sonstiges (AJ 2024)</v>
      </c>
      <c r="C30" s="2" t="str">
        <f>HYPERLINK("#'GYN-OP - A_7_AK_b'!A1", "A_7_AK_b")</f>
        <v>A_7_AK_b</v>
      </c>
    </row>
    <row r="31" spans="2:3" x14ac:dyDescent="0.3">
      <c r="B31" s="2" t="str">
        <f>HYPERLINK("#'GYN-OP - A_8_QI_a'!A1", "Qualitätsindikatoren: Bewertung der Ergebnisse als Dokumentationsfehler oder Sonstiges (AJ 2024)")</f>
        <v>Qualitätsindikatoren: Bewertung der Ergebnisse als Dokumentationsfehler oder Sonstiges (AJ 2024)</v>
      </c>
      <c r="C31" s="2" t="str">
        <f>HYPERLINK("#'GYN-OP - A_8_QI_a'!A1", "A_8_QI_a")</f>
        <v>A_8_QI_a</v>
      </c>
    </row>
    <row r="32" spans="2:3" x14ac:dyDescent="0.3">
      <c r="B32" s="2" t="str">
        <f>HYPERLINK("#'GYN-OP - A_8_QI_b'!A1", "Qualitätsindikatoren: Freitextkommentare zur Bewertung der Ergebnisse als Dokumentationsfehler oder Sonstiges (AJ 2024)")</f>
        <v>Qualitätsindikatoren: Freitextkommentare zur Bewertung der Ergebnisse als Dokumentationsfehler oder Sonstiges (AJ 2024)</v>
      </c>
      <c r="C32" s="2" t="str">
        <f>HYPERLINK("#'GYN-OP - A_8_QI_b'!A1", "A_8_QI_b")</f>
        <v>A_8_QI_b</v>
      </c>
    </row>
    <row r="33" spans="2:3" x14ac:dyDescent="0.3">
      <c r="B33" s="2" t="str">
        <f>HYPERLINK("#'GYN-OP - A_9_QI'!A1", "Qualitätsindikatoren: Initiierung Maßnahmenstufe 1 und 2 (AJ 2024)")</f>
        <v>Qualitätsindikatoren: Initiierung Maßnahmenstufe 1 und 2 (AJ 2024)</v>
      </c>
      <c r="C33" s="2" t="str">
        <f>HYPERLINK("#'GYN-OP - A_9_QI'!A1", "A_9_QI")</f>
        <v>A_9_QI</v>
      </c>
    </row>
    <row r="34" spans="2:3" x14ac:dyDescent="0.3">
      <c r="B34" s="2" t="str">
        <f>HYPERLINK("#'GYN-OP - A_9_AK'!A1", "Auffälligkeitskriterien: Initiierung Maßnahmenstufe 1 und 2 (AJ 2024)")</f>
        <v>Auffälligkeitskriterien: Initiierung Maßnahmenstufe 1 und 2 (AJ 2024)</v>
      </c>
      <c r="C34" s="2" t="str">
        <f>HYPERLINK("#'GYN-OP - A_9_AK'!A1", "A_9_AK")</f>
        <v>A_9_AK</v>
      </c>
    </row>
    <row r="35" spans="2:3" x14ac:dyDescent="0.3">
      <c r="B35" s="2" t="str">
        <f>HYPERLINK("#'GYN-OP - A_10_QI'!A1", "Qualitätsindikatoren: Ergebnisse nach Stellungnahmeverfahren pro Bundesland (AJ 2024)")</f>
        <v>Qualitätsindikatoren: Ergebnisse nach Stellungnahmeverfahren pro Bundesland (AJ 2024)</v>
      </c>
      <c r="C35" s="2" t="str">
        <f>HYPERLINK("#'GYN-OP - A_10_QI'!A1", "A_10_QI")</f>
        <v>A_10_QI</v>
      </c>
    </row>
    <row r="36" spans="2:3" x14ac:dyDescent="0.3">
      <c r="B36" s="2" t="str">
        <f>HYPERLINK("#'GYN-OP - A_10_AK'!A1", "Auffälligkeitskriterien: Ergebnisse nach Stellungnahmeverfahren pro Bundesland (AJ 2024)")</f>
        <v>Auffälligkeitskriterien: Ergebnisse nach Stellungnahmeverfahren pro Bundesland (AJ 2024)</v>
      </c>
      <c r="C36" s="2" t="str">
        <f>HYPERLINK("#'GYN-OP - A_10_AK'!A1", "A_10_AK")</f>
        <v>A_10_AK</v>
      </c>
    </row>
    <row r="37" spans="2:3" x14ac:dyDescent="0.3">
      <c r="B37" s="2" t="str">
        <f>HYPERLINK("#'GYN-OP - A_11_QI_AK'!A1", "Qualitätsindikatoren und Auffälligkeitskriterien: Best Practice (AJ 2024)")</f>
        <v>Qualitätsindikatoren und Auffälligkeitskriterien: Best Practice (AJ 2024)</v>
      </c>
      <c r="C37" s="2" t="str">
        <f>HYPERLINK("#'GYN-OP - A_11_QI_AK'!A1", "A_11_QI_AK")</f>
        <v>A_11_QI_AK</v>
      </c>
    </row>
    <row r="38" spans="2:3" x14ac:dyDescent="0.3">
      <c r="B38" s="2" t="str">
        <f>HYPERLINK("#'GYN-OP - A_12_QI'!A1", "Darstellung des Verlaufs der Bewertung (AJ 2024)")</f>
        <v>Darstellung des Verlaufs der Bewertung (AJ 2024)</v>
      </c>
      <c r="C38" s="2" t="str">
        <f>HYPERLINK("#'GYN-OP - A_12_QI'!A1", "A_12_QI")</f>
        <v>A_12_QI</v>
      </c>
    </row>
    <row r="39" spans="2:3" x14ac:dyDescent="0.3">
      <c r="B39" s="2" t="str">
        <f>HYPERLINK("#'GYN-OP - A_13_QI'!A1", "Qualitätsindikatoren: Art der Maßnahme in Maßnahmenstufe 1 (AJ 2023 und 2024)")</f>
        <v>Qualitätsindikatoren: Art der Maßnahme in Maßnahmenstufe 1 (AJ 2023 und 2024)</v>
      </c>
      <c r="C39" s="2" t="str">
        <f>HYPERLINK("#'GYN-OP - A_13_QI'!A1", "A_13_QI")</f>
        <v>A_13_QI</v>
      </c>
    </row>
    <row r="40" spans="2:3" x14ac:dyDescent="0.3">
      <c r="B40" s="2" t="str">
        <f>HYPERLINK("#'GYN-OP - A_13_AK'!A1", "Auffälligkeitskriterien: Art der Maßnahme in Maßnahmenstufe 1 (AJ 2023 und 2024)")</f>
        <v>Auffälligkeitskriterien: Art der Maßnahme in Maßnahmenstufe 1 (AJ 2023 und 2024)</v>
      </c>
      <c r="C40" s="2" t="str">
        <f>HYPERLINK("#'GYN-OP - A_13_AK'!A1", "A_13_AK")</f>
        <v>A_13_AK</v>
      </c>
    </row>
    <row r="41" spans="2:3" x14ac:dyDescent="0.3">
      <c r="B41" s="2" t="str">
        <f>HYPERLINK("#'GYN-OP - A_14_QI_AK'!A1", "Qualitätsindikatoren und Auffälligkeitskriterien: Freitextkommentare zu Maßnahmenstufe 2 (AJ 2024)")</f>
        <v>Qualitätsindikatoren und Auffälligkeitskriterien: Freitextkommentare zu Maßnahmenstufe 2 (AJ 2024)</v>
      </c>
      <c r="C41" s="2" t="str">
        <f>HYPERLINK("#'GYN-OP - A_14_QI_AK'!A1", "A_14_QI_AK")</f>
        <v>A_14_QI_AK</v>
      </c>
    </row>
  </sheetData>
  <pageMargins left="0.7" right="0.7" top="0.75" bottom="0.75" header="0.3" footer="0.3"/>
  <pageSetup paperSize="9" orientation="portrait" horizontalDpi="300" verticalDpi="300"/>
</worksheet>
</file>

<file path=xl/worksheets/sheet7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3-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GYN-OP'!A1", "Zurück")</f>
        <v>Zurück</v>
      </c>
    </row>
    <row r="3" spans="1:6" x14ac:dyDescent="0.3">
      <c r="B3" s="7" t="s">
        <v>5267</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5245</v>
      </c>
      <c r="D6" s="9" t="s">
        <v>3429</v>
      </c>
      <c r="E6" s="9" t="s">
        <v>5246</v>
      </c>
      <c r="F6" s="9" t="s">
        <v>3429</v>
      </c>
    </row>
    <row r="7" spans="1:6" x14ac:dyDescent="0.3">
      <c r="B7" s="10" t="s">
        <v>4873</v>
      </c>
      <c r="C7" s="9" t="s">
        <v>5245</v>
      </c>
      <c r="D7" s="9" t="s">
        <v>4530</v>
      </c>
      <c r="E7" s="9" t="s">
        <v>5246</v>
      </c>
      <c r="F7" s="9" t="s">
        <v>4530</v>
      </c>
    </row>
    <row r="8" spans="1:6" x14ac:dyDescent="0.3">
      <c r="B8" s="10" t="s">
        <v>4532</v>
      </c>
      <c r="C8" s="9" t="s">
        <v>5247</v>
      </c>
      <c r="D8" s="9" t="s">
        <v>5248</v>
      </c>
      <c r="E8" s="9" t="s">
        <v>1896</v>
      </c>
      <c r="F8" s="9" t="s">
        <v>5249</v>
      </c>
    </row>
    <row r="9" spans="1:6" x14ac:dyDescent="0.3">
      <c r="B9" s="9" t="s">
        <v>4535</v>
      </c>
      <c r="C9" s="9" t="s">
        <v>1597</v>
      </c>
      <c r="D9" s="9" t="s">
        <v>5250</v>
      </c>
      <c r="E9" s="9" t="s">
        <v>1580</v>
      </c>
      <c r="F9" s="9" t="s">
        <v>4536</v>
      </c>
    </row>
    <row r="10" spans="1:6" x14ac:dyDescent="0.3">
      <c r="B10" s="10" t="s">
        <v>4537</v>
      </c>
      <c r="C10" s="9" t="s">
        <v>5251</v>
      </c>
      <c r="D10" s="9" t="s">
        <v>4530</v>
      </c>
      <c r="E10" s="9" t="s">
        <v>1896</v>
      </c>
      <c r="F10" s="9" t="s">
        <v>4530</v>
      </c>
    </row>
    <row r="11" spans="1:6" x14ac:dyDescent="0.3">
      <c r="B11" s="9" t="s">
        <v>4879</v>
      </c>
      <c r="C11" s="9" t="s">
        <v>5251</v>
      </c>
      <c r="D11" s="9" t="s">
        <v>4530</v>
      </c>
      <c r="E11" s="9" t="s">
        <v>1896</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1664</v>
      </c>
      <c r="D15" s="9" t="s">
        <v>5252</v>
      </c>
      <c r="E15" s="9" t="s">
        <v>2031</v>
      </c>
      <c r="F15" s="9" t="s">
        <v>5253</v>
      </c>
    </row>
    <row r="16" spans="1:6" x14ac:dyDescent="0.3">
      <c r="B16" s="6" t="s">
        <v>4543</v>
      </c>
      <c r="C16" s="9" t="s">
        <v>5254</v>
      </c>
      <c r="D16" s="9" t="s">
        <v>5255</v>
      </c>
      <c r="E16" s="9" t="s">
        <v>5256</v>
      </c>
      <c r="F16" s="9" t="s">
        <v>5257</v>
      </c>
    </row>
    <row r="17" spans="2:6" x14ac:dyDescent="0.3">
      <c r="B17" s="9" t="s">
        <v>4546</v>
      </c>
      <c r="C17" s="9" t="s">
        <v>5254</v>
      </c>
      <c r="D17" s="9" t="s">
        <v>4530</v>
      </c>
      <c r="E17" s="9" t="s">
        <v>5256</v>
      </c>
      <c r="F17" s="9" t="s">
        <v>4530</v>
      </c>
    </row>
    <row r="18" spans="2:6" x14ac:dyDescent="0.3">
      <c r="B18" s="9" t="s">
        <v>4547</v>
      </c>
      <c r="C18" s="9" t="s">
        <v>1582</v>
      </c>
      <c r="D18" s="9" t="s">
        <v>5258</v>
      </c>
      <c r="E18" s="9" t="s">
        <v>1587</v>
      </c>
      <c r="F18" s="9" t="s">
        <v>5259</v>
      </c>
    </row>
    <row r="19" spans="2:6" x14ac:dyDescent="0.3">
      <c r="B19" s="9" t="s">
        <v>4548</v>
      </c>
      <c r="C19" s="9" t="s">
        <v>1580</v>
      </c>
      <c r="D19" s="9" t="s">
        <v>4536</v>
      </c>
      <c r="E19" s="9" t="s">
        <v>1580</v>
      </c>
      <c r="F19" s="9" t="s">
        <v>4536</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5260</v>
      </c>
      <c r="D22" s="9" t="s">
        <v>5261</v>
      </c>
      <c r="E22" s="9" t="s">
        <v>5262</v>
      </c>
      <c r="F22" s="9" t="s">
        <v>5263</v>
      </c>
    </row>
    <row r="23" spans="2:6" x14ac:dyDescent="0.3">
      <c r="B23" s="6" t="s">
        <v>4553</v>
      </c>
      <c r="C23" s="9" t="s">
        <v>1855</v>
      </c>
      <c r="D23" s="9" t="s">
        <v>5264</v>
      </c>
      <c r="E23" s="9" t="s">
        <v>2049</v>
      </c>
      <c r="F23" s="9" t="s">
        <v>5265</v>
      </c>
    </row>
    <row r="24" spans="2:6" x14ac:dyDescent="0.3">
      <c r="B24" s="6" t="s">
        <v>4898</v>
      </c>
      <c r="C24" s="9" t="s">
        <v>1650</v>
      </c>
      <c r="D24" s="9" t="s">
        <v>5140</v>
      </c>
      <c r="E24" s="9" t="s">
        <v>1756</v>
      </c>
      <c r="F24" s="9" t="s">
        <v>5266</v>
      </c>
    </row>
    <row r="25" spans="2:6" x14ac:dyDescent="0.3">
      <c r="B25" s="6" t="s">
        <v>4556</v>
      </c>
      <c r="C25" s="9" t="s">
        <v>1680</v>
      </c>
      <c r="D25" s="9" t="s">
        <v>4562</v>
      </c>
      <c r="E25" s="9" t="s">
        <v>1609</v>
      </c>
      <c r="F25" s="9" t="s">
        <v>4948</v>
      </c>
    </row>
    <row r="26" spans="2:6" x14ac:dyDescent="0.3">
      <c r="B26" s="23" t="s">
        <v>4558</v>
      </c>
      <c r="C26" s="24" t="s">
        <v>4523</v>
      </c>
      <c r="D26" s="24" t="s">
        <v>4523</v>
      </c>
      <c r="E26" s="24" t="s">
        <v>4523</v>
      </c>
      <c r="F26" s="24" t="s">
        <v>4523</v>
      </c>
    </row>
    <row r="27" spans="2:6" x14ac:dyDescent="0.3">
      <c r="B27" s="6" t="s">
        <v>4444</v>
      </c>
      <c r="C27" s="9" t="s">
        <v>1884</v>
      </c>
      <c r="D27" s="9" t="s">
        <v>4559</v>
      </c>
      <c r="E27" s="9" t="s">
        <v>1693</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7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3-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GYN-OP'!A1", "Zurück")</f>
        <v>Zurück</v>
      </c>
    </row>
    <row r="3" spans="1:6" x14ac:dyDescent="0.3">
      <c r="B3" s="7" t="s">
        <v>4758</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4745</v>
      </c>
      <c r="D6" s="9" t="s">
        <v>4530</v>
      </c>
      <c r="E6" s="9" t="s">
        <v>4746</v>
      </c>
      <c r="F6" s="9" t="s">
        <v>4530</v>
      </c>
    </row>
    <row r="7" spans="1:6" x14ac:dyDescent="0.3">
      <c r="B7" s="10" t="s">
        <v>4532</v>
      </c>
      <c r="C7" s="9" t="s">
        <v>4747</v>
      </c>
      <c r="D7" s="9" t="s">
        <v>4706</v>
      </c>
      <c r="E7" s="9" t="s">
        <v>4183</v>
      </c>
      <c r="F7" s="9" t="s">
        <v>4748</v>
      </c>
    </row>
    <row r="8" spans="1:6" x14ac:dyDescent="0.3">
      <c r="B8" s="9" t="s">
        <v>4535</v>
      </c>
      <c r="C8" s="9" t="s">
        <v>1580</v>
      </c>
      <c r="D8" s="9" t="s">
        <v>4536</v>
      </c>
      <c r="E8" s="9" t="s">
        <v>1580</v>
      </c>
      <c r="F8" s="9" t="s">
        <v>4536</v>
      </c>
    </row>
    <row r="9" spans="1:6" x14ac:dyDescent="0.3">
      <c r="B9" s="10" t="s">
        <v>4537</v>
      </c>
      <c r="C9" s="9" t="s">
        <v>4747</v>
      </c>
      <c r="D9" s="9" t="s">
        <v>4530</v>
      </c>
      <c r="E9" s="9" t="s">
        <v>4183</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1579</v>
      </c>
      <c r="D12" s="9" t="s">
        <v>4749</v>
      </c>
      <c r="E12" s="9" t="s">
        <v>1582</v>
      </c>
      <c r="F12" s="9" t="s">
        <v>4750</v>
      </c>
    </row>
    <row r="13" spans="1:6" x14ac:dyDescent="0.3">
      <c r="B13" s="6" t="s">
        <v>4543</v>
      </c>
      <c r="C13" s="9" t="s">
        <v>3817</v>
      </c>
      <c r="D13" s="9" t="s">
        <v>4751</v>
      </c>
      <c r="E13" s="9" t="s">
        <v>1906</v>
      </c>
      <c r="F13" s="9" t="s">
        <v>4752</v>
      </c>
    </row>
    <row r="14" spans="1:6" x14ac:dyDescent="0.3">
      <c r="B14" s="9" t="s">
        <v>4546</v>
      </c>
      <c r="C14" s="9" t="s">
        <v>3817</v>
      </c>
      <c r="D14" s="9" t="s">
        <v>4530</v>
      </c>
      <c r="E14" s="9" t="s">
        <v>1906</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1986</v>
      </c>
      <c r="D19" s="9" t="s">
        <v>4753</v>
      </c>
      <c r="E19" s="9" t="s">
        <v>1721</v>
      </c>
      <c r="F19" s="9" t="s">
        <v>4754</v>
      </c>
    </row>
    <row r="20" spans="2:6" x14ac:dyDescent="0.3">
      <c r="B20" s="6" t="s">
        <v>4553</v>
      </c>
      <c r="C20" s="9" t="s">
        <v>1748</v>
      </c>
      <c r="D20" s="9" t="s">
        <v>4755</v>
      </c>
      <c r="E20" s="9" t="s">
        <v>3442</v>
      </c>
      <c r="F20" s="9" t="s">
        <v>4594</v>
      </c>
    </row>
    <row r="21" spans="2:6" x14ac:dyDescent="0.3">
      <c r="B21" s="6" t="s">
        <v>4556</v>
      </c>
      <c r="C21" s="9" t="s">
        <v>1582</v>
      </c>
      <c r="D21" s="9" t="s">
        <v>4756</v>
      </c>
      <c r="E21" s="9" t="s">
        <v>1584</v>
      </c>
      <c r="F21" s="9" t="s">
        <v>4757</v>
      </c>
    </row>
    <row r="22" spans="2:6" x14ac:dyDescent="0.3">
      <c r="B22" s="23" t="s">
        <v>4558</v>
      </c>
      <c r="C22" s="24" t="s">
        <v>4523</v>
      </c>
      <c r="D22" s="24" t="s">
        <v>4523</v>
      </c>
      <c r="E22" s="24" t="s">
        <v>4523</v>
      </c>
      <c r="F22" s="24" t="s">
        <v>4523</v>
      </c>
    </row>
    <row r="23" spans="2:6" x14ac:dyDescent="0.3">
      <c r="B23" s="6" t="s">
        <v>4444</v>
      </c>
      <c r="C23" s="9" t="s">
        <v>1587</v>
      </c>
      <c r="D23" s="9" t="s">
        <v>4559</v>
      </c>
      <c r="E23" s="9" t="s">
        <v>1584</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2"/>
  <sheetViews>
    <sheetView workbookViewId="0"/>
  </sheetViews>
  <sheetFormatPr baseColWidth="10" defaultRowHeight="14.4" x14ac:dyDescent="0.3"/>
  <cols>
    <col min="2" max="2" width="74.44140625" customWidth="1"/>
    <col min="3" max="3" width="25.6640625" customWidth="1"/>
    <col min="4" max="4" width="54.6640625" customWidth="1"/>
    <col min="5"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Ü'!A1", "Zurück")</f>
        <v>Zurück</v>
      </c>
    </row>
    <row r="3" spans="1:8" x14ac:dyDescent="0.3">
      <c r="B3" s="7" t="s">
        <v>7838</v>
      </c>
    </row>
    <row r="4" spans="1:8" x14ac:dyDescent="0.3">
      <c r="B4" s="4" t="s">
        <v>3417</v>
      </c>
      <c r="C4" s="19" t="s">
        <v>3418</v>
      </c>
      <c r="D4" s="19" t="s">
        <v>7641</v>
      </c>
      <c r="E4" s="19" t="s">
        <v>3420</v>
      </c>
      <c r="F4" s="19" t="s">
        <v>3421</v>
      </c>
      <c r="G4" s="19" t="s">
        <v>3422</v>
      </c>
      <c r="H4" s="19" t="s">
        <v>3423</v>
      </c>
    </row>
    <row r="5" spans="1:8" ht="25.2" x14ac:dyDescent="0.3">
      <c r="B5" s="6" t="s">
        <v>3424</v>
      </c>
      <c r="C5" s="9" t="s">
        <v>7751</v>
      </c>
      <c r="D5" s="9" t="s">
        <v>7752</v>
      </c>
      <c r="E5" s="9" t="s">
        <v>1580</v>
      </c>
      <c r="F5" s="9" t="s">
        <v>7753</v>
      </c>
      <c r="G5" s="9" t="s">
        <v>7754</v>
      </c>
      <c r="H5" s="9" t="s">
        <v>7755</v>
      </c>
    </row>
    <row r="6" spans="1:8" ht="25.2" x14ac:dyDescent="0.3">
      <c r="B6" s="12" t="s">
        <v>3427</v>
      </c>
      <c r="C6" s="13" t="s">
        <v>7756</v>
      </c>
      <c r="D6" s="13" t="s">
        <v>7757</v>
      </c>
      <c r="E6" s="13" t="s">
        <v>1594</v>
      </c>
      <c r="F6" s="13" t="s">
        <v>7758</v>
      </c>
      <c r="G6" s="13" t="s">
        <v>7759</v>
      </c>
      <c r="H6" s="13" t="s">
        <v>7760</v>
      </c>
    </row>
    <row r="7" spans="1:8" ht="25.2" x14ac:dyDescent="0.3">
      <c r="B7" s="6" t="s">
        <v>3431</v>
      </c>
      <c r="C7" s="9" t="s">
        <v>7761</v>
      </c>
      <c r="D7" s="9" t="s">
        <v>7762</v>
      </c>
      <c r="E7" s="9" t="s">
        <v>1580</v>
      </c>
      <c r="F7" s="9" t="s">
        <v>7763</v>
      </c>
      <c r="G7" s="9" t="s">
        <v>7764</v>
      </c>
      <c r="H7" s="9" t="s">
        <v>7765</v>
      </c>
    </row>
    <row r="8" spans="1:8" ht="25.2" x14ac:dyDescent="0.3">
      <c r="B8" s="12" t="s">
        <v>3433</v>
      </c>
      <c r="C8" s="13" t="s">
        <v>7766</v>
      </c>
      <c r="D8" s="13" t="s">
        <v>7767</v>
      </c>
      <c r="E8" s="13" t="s">
        <v>1600</v>
      </c>
      <c r="F8" s="13" t="s">
        <v>7768</v>
      </c>
      <c r="G8" s="13" t="s">
        <v>7769</v>
      </c>
      <c r="H8" s="13" t="s">
        <v>7770</v>
      </c>
    </row>
    <row r="9" spans="1:8" ht="25.2" x14ac:dyDescent="0.3">
      <c r="B9" s="6" t="s">
        <v>3435</v>
      </c>
      <c r="C9" s="9" t="s">
        <v>2056</v>
      </c>
      <c r="D9" s="9" t="s">
        <v>7771</v>
      </c>
      <c r="E9" s="9" t="s">
        <v>1589</v>
      </c>
      <c r="F9" s="9" t="s">
        <v>7772</v>
      </c>
      <c r="G9" s="9" t="s">
        <v>7773</v>
      </c>
      <c r="H9" s="9" t="s">
        <v>7774</v>
      </c>
    </row>
    <row r="10" spans="1:8" ht="25.2" x14ac:dyDescent="0.3">
      <c r="B10" s="12" t="s">
        <v>3436</v>
      </c>
      <c r="C10" s="13" t="s">
        <v>7775</v>
      </c>
      <c r="D10" s="13" t="s">
        <v>7776</v>
      </c>
      <c r="E10" s="13" t="s">
        <v>1884</v>
      </c>
      <c r="F10" s="13" t="s">
        <v>7777</v>
      </c>
      <c r="G10" s="13" t="s">
        <v>7778</v>
      </c>
      <c r="H10" s="13" t="s">
        <v>7779</v>
      </c>
    </row>
    <row r="11" spans="1:8" ht="25.2" x14ac:dyDescent="0.3">
      <c r="B11" s="6" t="s">
        <v>3439</v>
      </c>
      <c r="C11" s="9" t="s">
        <v>7780</v>
      </c>
      <c r="D11" s="9" t="s">
        <v>7781</v>
      </c>
      <c r="E11" s="9" t="s">
        <v>1894</v>
      </c>
      <c r="F11" s="9" t="s">
        <v>7782</v>
      </c>
      <c r="G11" s="9" t="s">
        <v>7783</v>
      </c>
      <c r="H11" s="9" t="s">
        <v>7784</v>
      </c>
    </row>
    <row r="12" spans="1:8" ht="25.2" x14ac:dyDescent="0.3">
      <c r="B12" s="12" t="s">
        <v>3440</v>
      </c>
      <c r="C12" s="13" t="s">
        <v>7785</v>
      </c>
      <c r="D12" s="13" t="s">
        <v>7786</v>
      </c>
      <c r="E12" s="13" t="s">
        <v>1580</v>
      </c>
      <c r="F12" s="13" t="s">
        <v>7787</v>
      </c>
      <c r="G12" s="13" t="s">
        <v>7788</v>
      </c>
      <c r="H12" s="13" t="s">
        <v>7789</v>
      </c>
    </row>
    <row r="13" spans="1:8" ht="25.2" x14ac:dyDescent="0.3">
      <c r="B13" s="6" t="s">
        <v>3441</v>
      </c>
      <c r="C13" s="9" t="s">
        <v>7790</v>
      </c>
      <c r="D13" s="9" t="s">
        <v>7791</v>
      </c>
      <c r="E13" s="9" t="s">
        <v>1959</v>
      </c>
      <c r="F13" s="9" t="s">
        <v>7792</v>
      </c>
      <c r="G13" s="9" t="s">
        <v>7793</v>
      </c>
      <c r="H13" s="9" t="s">
        <v>7794</v>
      </c>
    </row>
    <row r="14" spans="1:8" ht="25.2" x14ac:dyDescent="0.3">
      <c r="B14" s="12" t="s">
        <v>3444</v>
      </c>
      <c r="C14" s="13" t="s">
        <v>7795</v>
      </c>
      <c r="D14" s="13" t="s">
        <v>7796</v>
      </c>
      <c r="E14" s="13" t="s">
        <v>3817</v>
      </c>
      <c r="F14" s="13" t="s">
        <v>7797</v>
      </c>
      <c r="G14" s="13" t="s">
        <v>7798</v>
      </c>
      <c r="H14" s="13" t="s">
        <v>7799</v>
      </c>
    </row>
    <row r="15" spans="1:8" ht="25.2" x14ac:dyDescent="0.3">
      <c r="B15" s="6" t="s">
        <v>3447</v>
      </c>
      <c r="C15" s="9" t="s">
        <v>7800</v>
      </c>
      <c r="D15" s="9" t="s">
        <v>7801</v>
      </c>
      <c r="E15" s="9" t="s">
        <v>1580</v>
      </c>
      <c r="F15" s="9" t="s">
        <v>7802</v>
      </c>
      <c r="G15" s="9" t="s">
        <v>7803</v>
      </c>
      <c r="H15" s="9" t="s">
        <v>7804</v>
      </c>
    </row>
    <row r="16" spans="1:8" ht="25.2" x14ac:dyDescent="0.3">
      <c r="B16" s="12" t="s">
        <v>3450</v>
      </c>
      <c r="C16" s="13" t="s">
        <v>7805</v>
      </c>
      <c r="D16" s="13" t="s">
        <v>7806</v>
      </c>
      <c r="E16" s="13" t="s">
        <v>1640</v>
      </c>
      <c r="F16" s="13" t="s">
        <v>7807</v>
      </c>
      <c r="G16" s="13" t="s">
        <v>7808</v>
      </c>
      <c r="H16" s="13" t="s">
        <v>7809</v>
      </c>
    </row>
    <row r="17" spans="2:8" ht="25.2" x14ac:dyDescent="0.3">
      <c r="B17" s="6" t="s">
        <v>3452</v>
      </c>
      <c r="C17" s="9" t="s">
        <v>3827</v>
      </c>
      <c r="D17" s="9" t="s">
        <v>7810</v>
      </c>
      <c r="E17" s="9" t="s">
        <v>1579</v>
      </c>
      <c r="F17" s="9" t="s">
        <v>7811</v>
      </c>
      <c r="G17" s="9" t="s">
        <v>7812</v>
      </c>
      <c r="H17" s="9" t="s">
        <v>7813</v>
      </c>
    </row>
    <row r="18" spans="2:8" ht="25.2" x14ac:dyDescent="0.3">
      <c r="B18" s="12" t="s">
        <v>3453</v>
      </c>
      <c r="C18" s="13" t="s">
        <v>7814</v>
      </c>
      <c r="D18" s="13" t="s">
        <v>7815</v>
      </c>
      <c r="E18" s="13" t="s">
        <v>1597</v>
      </c>
      <c r="F18" s="13" t="s">
        <v>7816</v>
      </c>
      <c r="G18" s="13" t="s">
        <v>7817</v>
      </c>
      <c r="H18" s="13" t="s">
        <v>7818</v>
      </c>
    </row>
    <row r="19" spans="2:8" ht="25.2" x14ac:dyDescent="0.3">
      <c r="B19" s="6" t="s">
        <v>3455</v>
      </c>
      <c r="C19" s="9" t="s">
        <v>7819</v>
      </c>
      <c r="D19" s="9" t="s">
        <v>7820</v>
      </c>
      <c r="E19" s="9" t="s">
        <v>1580</v>
      </c>
      <c r="F19" s="9" t="s">
        <v>7821</v>
      </c>
      <c r="G19" s="9" t="s">
        <v>7822</v>
      </c>
      <c r="H19" s="9" t="s">
        <v>7823</v>
      </c>
    </row>
    <row r="20" spans="2:8" ht="25.2" x14ac:dyDescent="0.3">
      <c r="B20" s="12" t="s">
        <v>3457</v>
      </c>
      <c r="C20" s="13" t="s">
        <v>7824</v>
      </c>
      <c r="D20" s="13" t="s">
        <v>7825</v>
      </c>
      <c r="E20" s="13" t="s">
        <v>1614</v>
      </c>
      <c r="F20" s="13" t="s">
        <v>7826</v>
      </c>
      <c r="G20" s="13" t="s">
        <v>7827</v>
      </c>
      <c r="H20" s="13" t="s">
        <v>7828</v>
      </c>
    </row>
    <row r="21" spans="2:8" ht="25.2" x14ac:dyDescent="0.3">
      <c r="B21" s="6" t="s">
        <v>7742</v>
      </c>
      <c r="C21" s="9" t="s">
        <v>7829</v>
      </c>
      <c r="D21" s="9" t="s">
        <v>7830</v>
      </c>
      <c r="E21" s="9" t="s">
        <v>1580</v>
      </c>
      <c r="F21" s="9" t="s">
        <v>7831</v>
      </c>
      <c r="G21" s="9" t="s">
        <v>7832</v>
      </c>
      <c r="H21" s="9" t="s">
        <v>7833</v>
      </c>
    </row>
    <row r="22" spans="2:8" ht="25.2" x14ac:dyDescent="0.3">
      <c r="B22" s="14" t="s">
        <v>3459</v>
      </c>
      <c r="C22" s="15" t="s">
        <v>3429</v>
      </c>
      <c r="D22" s="15" t="s">
        <v>7834</v>
      </c>
      <c r="E22" s="15" t="s">
        <v>7529</v>
      </c>
      <c r="F22" s="15" t="s">
        <v>7835</v>
      </c>
      <c r="G22" s="15" t="s">
        <v>7836</v>
      </c>
      <c r="H22" s="15" t="s">
        <v>7837</v>
      </c>
    </row>
  </sheetData>
  <pageMargins left="0.7" right="0.7" top="0.75" bottom="0.75" header="0.3" footer="0.3"/>
  <pageSetup paperSize="9" orientation="portrait" horizontalDpi="300" verticalDpi="30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E7"/>
  <sheetViews>
    <sheetView workbookViewId="0"/>
  </sheetViews>
  <sheetFormatPr baseColWidth="10" defaultRowHeight="14.4" x14ac:dyDescent="0.3"/>
  <cols>
    <col min="2" max="2" width="9.6640625" customWidth="1"/>
    <col min="3" max="3" width="60.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WI-HI-S'!A1", "Zurück")</f>
        <v>Zurück</v>
      </c>
    </row>
    <row r="3" spans="1:5" x14ac:dyDescent="0.3">
      <c r="B3" s="7" t="s">
        <v>2764</v>
      </c>
    </row>
    <row r="4" spans="1:5" x14ac:dyDescent="0.3">
      <c r="B4" s="3" t="s">
        <v>35</v>
      </c>
      <c r="C4" s="4" t="s">
        <v>394</v>
      </c>
      <c r="D4" s="3" t="s">
        <v>1765</v>
      </c>
      <c r="E4" s="4" t="s">
        <v>1101</v>
      </c>
    </row>
    <row r="5" spans="1:5" x14ac:dyDescent="0.3">
      <c r="B5" s="5" t="s">
        <v>676</v>
      </c>
      <c r="C5" s="6" t="s">
        <v>677</v>
      </c>
      <c r="D5" s="5" t="s">
        <v>26</v>
      </c>
      <c r="E5" s="6" t="s">
        <v>2761</v>
      </c>
    </row>
    <row r="6" spans="1:5" ht="37.799999999999997" x14ac:dyDescent="0.3">
      <c r="B6" s="18" t="s">
        <v>676</v>
      </c>
      <c r="C6" s="12" t="s">
        <v>677</v>
      </c>
      <c r="D6" s="18" t="s">
        <v>28</v>
      </c>
      <c r="E6" s="12" t="s">
        <v>2762</v>
      </c>
    </row>
    <row r="7" spans="1:5" ht="75.599999999999994" x14ac:dyDescent="0.3">
      <c r="B7" s="5" t="s">
        <v>676</v>
      </c>
      <c r="C7" s="6" t="s">
        <v>677</v>
      </c>
      <c r="D7" s="5" t="s">
        <v>32</v>
      </c>
      <c r="E7" s="6" t="s">
        <v>2763</v>
      </c>
    </row>
  </sheetData>
  <pageMargins left="0.7" right="0.7" top="0.75" bottom="0.75" header="0.3" footer="0.3"/>
  <pageSetup paperSize="9" orientation="portrait" horizontalDpi="300" verticalDpi="300"/>
</worksheet>
</file>

<file path=xl/worksheets/sheet8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3-000000000000}">
  <dimension ref="A1:O13"/>
  <sheetViews>
    <sheetView workbookViewId="0"/>
  </sheetViews>
  <sheetFormatPr baseColWidth="10" defaultRowHeight="14.4" x14ac:dyDescent="0.3"/>
  <cols>
    <col min="2" max="2" width="9.6640625" customWidth="1"/>
    <col min="3" max="3" width="134.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GYN-OP'!A1", "Zurück")</f>
        <v>Zurück</v>
      </c>
    </row>
    <row r="3" spans="1:15" x14ac:dyDescent="0.3">
      <c r="B3" s="7" t="s">
        <v>6509</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764</v>
      </c>
      <c r="C7" s="6" t="s">
        <v>765</v>
      </c>
      <c r="D7" s="9" t="s">
        <v>6459</v>
      </c>
      <c r="E7" s="9" t="s">
        <v>1586</v>
      </c>
      <c r="F7" s="9" t="s">
        <v>234</v>
      </c>
      <c r="G7" s="9" t="s">
        <v>6460</v>
      </c>
      <c r="H7" s="9" t="s">
        <v>6461</v>
      </c>
      <c r="I7" s="9" t="s">
        <v>6462</v>
      </c>
      <c r="J7" s="9" t="s">
        <v>2018</v>
      </c>
      <c r="K7" s="9" t="s">
        <v>6463</v>
      </c>
      <c r="L7" s="9" t="s">
        <v>1017</v>
      </c>
      <c r="M7" s="9" t="s">
        <v>6464</v>
      </c>
      <c r="N7" s="9" t="s">
        <v>234</v>
      </c>
      <c r="O7" s="9" t="s">
        <v>6460</v>
      </c>
    </row>
    <row r="8" spans="1:15" ht="25.2" x14ac:dyDescent="0.3">
      <c r="B8" s="12" t="s">
        <v>766</v>
      </c>
      <c r="C8" s="12" t="s">
        <v>767</v>
      </c>
      <c r="D8" s="13" t="s">
        <v>6465</v>
      </c>
      <c r="E8" s="13" t="s">
        <v>1580</v>
      </c>
      <c r="F8" s="13" t="s">
        <v>769</v>
      </c>
      <c r="G8" s="13" t="s">
        <v>6466</v>
      </c>
      <c r="H8" s="13" t="s">
        <v>6467</v>
      </c>
      <c r="I8" s="13" t="s">
        <v>6468</v>
      </c>
      <c r="J8" s="13" t="s">
        <v>1653</v>
      </c>
      <c r="K8" s="13" t="s">
        <v>6469</v>
      </c>
      <c r="L8" s="13" t="s">
        <v>6470</v>
      </c>
      <c r="M8" s="13" t="s">
        <v>6471</v>
      </c>
      <c r="N8" s="13" t="s">
        <v>769</v>
      </c>
      <c r="O8" s="13" t="s">
        <v>6466</v>
      </c>
    </row>
    <row r="9" spans="1:15" ht="25.2" x14ac:dyDescent="0.3">
      <c r="B9" s="6" t="s">
        <v>770</v>
      </c>
      <c r="C9" s="6" t="s">
        <v>771</v>
      </c>
      <c r="D9" s="9" t="s">
        <v>6472</v>
      </c>
      <c r="E9" s="9" t="s">
        <v>1592</v>
      </c>
      <c r="F9" s="9" t="s">
        <v>510</v>
      </c>
      <c r="G9" s="9" t="s">
        <v>5656</v>
      </c>
      <c r="H9" s="9" t="s">
        <v>6473</v>
      </c>
      <c r="I9" s="9" t="s">
        <v>6474</v>
      </c>
      <c r="J9" s="9" t="s">
        <v>1313</v>
      </c>
      <c r="K9" s="9" t="s">
        <v>6475</v>
      </c>
      <c r="L9" s="9" t="s">
        <v>3085</v>
      </c>
      <c r="M9" s="9" t="s">
        <v>6476</v>
      </c>
      <c r="N9" s="9" t="s">
        <v>3086</v>
      </c>
      <c r="O9" s="9" t="s">
        <v>6477</v>
      </c>
    </row>
    <row r="10" spans="1:15" ht="25.2" x14ac:dyDescent="0.3">
      <c r="B10" s="12" t="s">
        <v>772</v>
      </c>
      <c r="C10" s="12" t="s">
        <v>773</v>
      </c>
      <c r="D10" s="13" t="s">
        <v>6478</v>
      </c>
      <c r="E10" s="13" t="s">
        <v>1617</v>
      </c>
      <c r="F10" s="13" t="s">
        <v>775</v>
      </c>
      <c r="G10" s="13" t="s">
        <v>6479</v>
      </c>
      <c r="H10" s="13" t="s">
        <v>6480</v>
      </c>
      <c r="I10" s="13" t="s">
        <v>6481</v>
      </c>
      <c r="J10" s="13" t="s">
        <v>6482</v>
      </c>
      <c r="K10" s="13" t="s">
        <v>6483</v>
      </c>
      <c r="L10" s="13" t="s">
        <v>6484</v>
      </c>
      <c r="M10" s="13" t="s">
        <v>6485</v>
      </c>
      <c r="N10" s="13" t="s">
        <v>3088</v>
      </c>
      <c r="O10" s="13" t="s">
        <v>6486</v>
      </c>
    </row>
    <row r="11" spans="1:15" ht="25.2" x14ac:dyDescent="0.3">
      <c r="B11" s="6" t="s">
        <v>776</v>
      </c>
      <c r="C11" s="6" t="s">
        <v>777</v>
      </c>
      <c r="D11" s="9" t="s">
        <v>6487</v>
      </c>
      <c r="E11" s="9" t="s">
        <v>1578</v>
      </c>
      <c r="F11" s="9" t="s">
        <v>655</v>
      </c>
      <c r="G11" s="9" t="s">
        <v>6488</v>
      </c>
      <c r="H11" s="9" t="s">
        <v>6489</v>
      </c>
      <c r="I11" s="9" t="s">
        <v>6490</v>
      </c>
      <c r="J11" s="9" t="s">
        <v>6491</v>
      </c>
      <c r="K11" s="9" t="s">
        <v>6492</v>
      </c>
      <c r="L11" s="9" t="s">
        <v>1277</v>
      </c>
      <c r="M11" s="9" t="s">
        <v>6493</v>
      </c>
      <c r="N11" s="9" t="s">
        <v>2524</v>
      </c>
      <c r="O11" s="9" t="s">
        <v>6494</v>
      </c>
    </row>
    <row r="12" spans="1:15" ht="25.2" x14ac:dyDescent="0.3">
      <c r="B12" s="12" t="s">
        <v>778</v>
      </c>
      <c r="C12" s="12" t="s">
        <v>779</v>
      </c>
      <c r="D12" s="13" t="s">
        <v>6495</v>
      </c>
      <c r="E12" s="13" t="s">
        <v>1617</v>
      </c>
      <c r="F12" s="13" t="s">
        <v>781</v>
      </c>
      <c r="G12" s="13" t="s">
        <v>6496</v>
      </c>
      <c r="H12" s="13" t="s">
        <v>6497</v>
      </c>
      <c r="I12" s="13" t="s">
        <v>6498</v>
      </c>
      <c r="J12" s="13" t="s">
        <v>6499</v>
      </c>
      <c r="K12" s="13" t="s">
        <v>6500</v>
      </c>
      <c r="L12" s="13" t="s">
        <v>1319</v>
      </c>
      <c r="M12" s="13" t="s">
        <v>6501</v>
      </c>
      <c r="N12" s="13" t="s">
        <v>3089</v>
      </c>
      <c r="O12" s="13" t="s">
        <v>6502</v>
      </c>
    </row>
    <row r="13" spans="1:15" ht="25.2" x14ac:dyDescent="0.3">
      <c r="B13" s="6" t="s">
        <v>782</v>
      </c>
      <c r="C13" s="6" t="s">
        <v>783</v>
      </c>
      <c r="D13" s="9" t="s">
        <v>6503</v>
      </c>
      <c r="E13" s="9" t="s">
        <v>1674</v>
      </c>
      <c r="F13" s="9" t="s">
        <v>711</v>
      </c>
      <c r="G13" s="9" t="s">
        <v>6504</v>
      </c>
      <c r="H13" s="9" t="s">
        <v>1271</v>
      </c>
      <c r="I13" s="9" t="s">
        <v>6505</v>
      </c>
      <c r="J13" s="9" t="s">
        <v>6506</v>
      </c>
      <c r="K13" s="9" t="s">
        <v>6507</v>
      </c>
      <c r="L13" s="9" t="s">
        <v>3090</v>
      </c>
      <c r="M13" s="9" t="s">
        <v>6508</v>
      </c>
      <c r="N13" s="9" t="s">
        <v>3090</v>
      </c>
      <c r="O13" s="9" t="s">
        <v>6508</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8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3-000000000000}">
  <dimension ref="A1:M13"/>
  <sheetViews>
    <sheetView workbookViewId="0"/>
  </sheetViews>
  <sheetFormatPr baseColWidth="10" defaultRowHeight="14.4" x14ac:dyDescent="0.3"/>
  <cols>
    <col min="2" max="2" width="9.6640625" customWidth="1"/>
    <col min="3" max="3" width="77.8867187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GYN-OP'!A1", "Zurück")</f>
        <v>Zurück</v>
      </c>
    </row>
    <row r="3" spans="1:13" x14ac:dyDescent="0.3">
      <c r="B3" s="7" t="s">
        <v>5672</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256</v>
      </c>
      <c r="C8" s="6" t="s">
        <v>257</v>
      </c>
      <c r="D8" s="9" t="s">
        <v>5655</v>
      </c>
      <c r="E8" s="9" t="s">
        <v>1586</v>
      </c>
      <c r="F8" s="9" t="s">
        <v>259</v>
      </c>
      <c r="G8" s="9" t="s">
        <v>5656</v>
      </c>
      <c r="H8" s="9" t="s">
        <v>3891</v>
      </c>
      <c r="I8" s="9" t="s">
        <v>5657</v>
      </c>
      <c r="J8" s="9" t="s">
        <v>1700</v>
      </c>
      <c r="K8" s="9" t="s">
        <v>5658</v>
      </c>
      <c r="L8" s="9" t="s">
        <v>259</v>
      </c>
      <c r="M8" s="9" t="s">
        <v>5656</v>
      </c>
    </row>
    <row r="9" spans="1:13" ht="25.2" x14ac:dyDescent="0.3">
      <c r="B9" s="6" t="s">
        <v>260</v>
      </c>
      <c r="C9" s="6" t="s">
        <v>261</v>
      </c>
      <c r="D9" s="9" t="s">
        <v>5659</v>
      </c>
      <c r="E9" s="9" t="s">
        <v>1580</v>
      </c>
      <c r="F9" s="9" t="s">
        <v>263</v>
      </c>
      <c r="G9" s="9" t="s">
        <v>5660</v>
      </c>
      <c r="H9" s="9" t="s">
        <v>5661</v>
      </c>
      <c r="I9" s="9" t="s">
        <v>5662</v>
      </c>
      <c r="J9" s="9" t="s">
        <v>5663</v>
      </c>
      <c r="K9" s="9" t="s">
        <v>5664</v>
      </c>
      <c r="L9" s="9" t="s">
        <v>1703</v>
      </c>
      <c r="M9" s="9" t="s">
        <v>5665</v>
      </c>
    </row>
    <row r="10" spans="1:13" x14ac:dyDescent="0.3">
      <c r="B10" s="23" t="s">
        <v>40</v>
      </c>
      <c r="C10" s="23"/>
      <c r="D10" s="29"/>
      <c r="E10" s="29"/>
      <c r="F10" s="29"/>
      <c r="G10" s="29"/>
      <c r="H10" s="29"/>
      <c r="I10" s="29"/>
      <c r="J10" s="29"/>
      <c r="K10" s="29"/>
      <c r="L10" s="29"/>
      <c r="M10" s="29"/>
    </row>
    <row r="11" spans="1:13" ht="25.2" x14ac:dyDescent="0.3">
      <c r="B11" s="6" t="s">
        <v>264</v>
      </c>
      <c r="C11" s="6" t="s">
        <v>42</v>
      </c>
      <c r="D11" s="9" t="s">
        <v>5666</v>
      </c>
      <c r="E11" s="9" t="s">
        <v>1580</v>
      </c>
      <c r="F11" s="9" t="s">
        <v>44</v>
      </c>
      <c r="G11" s="9" t="s">
        <v>5667</v>
      </c>
      <c r="H11" s="9" t="s">
        <v>44</v>
      </c>
      <c r="I11" s="9" t="s">
        <v>5667</v>
      </c>
      <c r="J11" s="9" t="s">
        <v>1064</v>
      </c>
      <c r="K11" s="9" t="s">
        <v>5668</v>
      </c>
      <c r="L11" s="9" t="s">
        <v>1063</v>
      </c>
      <c r="M11" s="9" t="s">
        <v>5669</v>
      </c>
    </row>
    <row r="12" spans="1:13" ht="25.2" x14ac:dyDescent="0.3">
      <c r="B12" s="6" t="s">
        <v>265</v>
      </c>
      <c r="C12" s="6" t="s">
        <v>46</v>
      </c>
      <c r="D12" s="9" t="s">
        <v>5670</v>
      </c>
      <c r="E12" s="9" t="s">
        <v>1587</v>
      </c>
      <c r="F12" s="9" t="s">
        <v>48</v>
      </c>
      <c r="G12" s="9" t="s">
        <v>5667</v>
      </c>
      <c r="H12" s="9" t="s">
        <v>48</v>
      </c>
      <c r="I12" s="9" t="s">
        <v>5667</v>
      </c>
      <c r="J12" s="9" t="s">
        <v>48</v>
      </c>
      <c r="K12" s="9" t="s">
        <v>5667</v>
      </c>
      <c r="L12" s="9" t="s">
        <v>966</v>
      </c>
      <c r="M12" s="9" t="s">
        <v>5671</v>
      </c>
    </row>
    <row r="13" spans="1:13" ht="25.2" x14ac:dyDescent="0.3">
      <c r="B13" s="6" t="s">
        <v>266</v>
      </c>
      <c r="C13" s="6" t="s">
        <v>50</v>
      </c>
      <c r="D13" s="9" t="s">
        <v>5670</v>
      </c>
      <c r="E13" s="9" t="s">
        <v>1586</v>
      </c>
      <c r="F13" s="9" t="s">
        <v>48</v>
      </c>
      <c r="G13" s="9" t="s">
        <v>5667</v>
      </c>
      <c r="H13" s="9" t="s">
        <v>48</v>
      </c>
      <c r="I13" s="9" t="s">
        <v>5667</v>
      </c>
      <c r="J13" s="9" t="s">
        <v>1015</v>
      </c>
      <c r="K13" s="9" t="s">
        <v>5669</v>
      </c>
      <c r="L13" s="9" t="s">
        <v>48</v>
      </c>
      <c r="M13" s="9" t="s">
        <v>5667</v>
      </c>
    </row>
  </sheetData>
  <mergeCells count="11">
    <mergeCell ref="B7:M7"/>
    <mergeCell ref="B10:M10"/>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8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3-000000000000}">
  <dimension ref="A1:I12"/>
  <sheetViews>
    <sheetView workbookViewId="0"/>
  </sheetViews>
  <sheetFormatPr baseColWidth="10" defaultRowHeight="14.4" x14ac:dyDescent="0.3"/>
  <cols>
    <col min="2" max="2" width="9.6640625" customWidth="1"/>
    <col min="3" max="3" width="134.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GYN-OP'!A1", "Zurück")</f>
        <v>Zurück</v>
      </c>
    </row>
    <row r="3" spans="1:9" x14ac:dyDescent="0.3">
      <c r="B3" s="7" t="s">
        <v>6927</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764</v>
      </c>
      <c r="C6" s="6" t="s">
        <v>765</v>
      </c>
      <c r="D6" s="9" t="s">
        <v>1688</v>
      </c>
      <c r="E6" s="9" t="s">
        <v>1587</v>
      </c>
      <c r="F6" s="9" t="s">
        <v>1580</v>
      </c>
      <c r="G6" s="9" t="s">
        <v>1683</v>
      </c>
      <c r="H6" s="9" t="s">
        <v>1580</v>
      </c>
      <c r="I6" s="9" t="s">
        <v>1580</v>
      </c>
    </row>
    <row r="7" spans="1:9" x14ac:dyDescent="0.3">
      <c r="B7" s="12" t="s">
        <v>766</v>
      </c>
      <c r="C7" s="12" t="s">
        <v>767</v>
      </c>
      <c r="D7" s="13" t="s">
        <v>1650</v>
      </c>
      <c r="E7" s="13" t="s">
        <v>1586</v>
      </c>
      <c r="F7" s="13" t="s">
        <v>1587</v>
      </c>
      <c r="G7" s="13" t="s">
        <v>1683</v>
      </c>
      <c r="H7" s="13" t="s">
        <v>1580</v>
      </c>
      <c r="I7" s="13" t="s">
        <v>1580</v>
      </c>
    </row>
    <row r="8" spans="1:9" x14ac:dyDescent="0.3">
      <c r="B8" s="6" t="s">
        <v>770</v>
      </c>
      <c r="C8" s="6" t="s">
        <v>771</v>
      </c>
      <c r="D8" s="9" t="s">
        <v>1870</v>
      </c>
      <c r="E8" s="9" t="s">
        <v>1589</v>
      </c>
      <c r="F8" s="9" t="s">
        <v>1587</v>
      </c>
      <c r="G8" s="9" t="s">
        <v>1592</v>
      </c>
      <c r="H8" s="9" t="s">
        <v>1580</v>
      </c>
      <c r="I8" s="9" t="s">
        <v>1580</v>
      </c>
    </row>
    <row r="9" spans="1:9" x14ac:dyDescent="0.3">
      <c r="B9" s="12" t="s">
        <v>772</v>
      </c>
      <c r="C9" s="12" t="s">
        <v>773</v>
      </c>
      <c r="D9" s="13" t="s">
        <v>2022</v>
      </c>
      <c r="E9" s="13" t="s">
        <v>4578</v>
      </c>
      <c r="F9" s="13" t="s">
        <v>2037</v>
      </c>
      <c r="G9" s="13" t="s">
        <v>1614</v>
      </c>
      <c r="H9" s="13" t="s">
        <v>1587</v>
      </c>
      <c r="I9" s="13" t="s">
        <v>1580</v>
      </c>
    </row>
    <row r="10" spans="1:9" x14ac:dyDescent="0.3">
      <c r="B10" s="6" t="s">
        <v>776</v>
      </c>
      <c r="C10" s="6" t="s">
        <v>777</v>
      </c>
      <c r="D10" s="9" t="s">
        <v>1939</v>
      </c>
      <c r="E10" s="9" t="s">
        <v>1600</v>
      </c>
      <c r="F10" s="9" t="s">
        <v>1579</v>
      </c>
      <c r="G10" s="9" t="s">
        <v>1614</v>
      </c>
      <c r="H10" s="9" t="s">
        <v>1586</v>
      </c>
      <c r="I10" s="9" t="s">
        <v>1580</v>
      </c>
    </row>
    <row r="11" spans="1:9" x14ac:dyDescent="0.3">
      <c r="B11" s="12" t="s">
        <v>778</v>
      </c>
      <c r="C11" s="12" t="s">
        <v>779</v>
      </c>
      <c r="D11" s="13" t="s">
        <v>2026</v>
      </c>
      <c r="E11" s="13" t="s">
        <v>1611</v>
      </c>
      <c r="F11" s="13" t="s">
        <v>1578</v>
      </c>
      <c r="G11" s="13" t="s">
        <v>3553</v>
      </c>
      <c r="H11" s="13" t="s">
        <v>1586</v>
      </c>
      <c r="I11" s="13" t="s">
        <v>1580</v>
      </c>
    </row>
    <row r="12" spans="1:9" x14ac:dyDescent="0.3">
      <c r="B12" s="6" t="s">
        <v>782</v>
      </c>
      <c r="C12" s="6" t="s">
        <v>783</v>
      </c>
      <c r="D12" s="9" t="s">
        <v>1988</v>
      </c>
      <c r="E12" s="9" t="s">
        <v>1662</v>
      </c>
      <c r="F12" s="9" t="s">
        <v>1609</v>
      </c>
      <c r="G12" s="9" t="s">
        <v>1589</v>
      </c>
      <c r="H12" s="9" t="s">
        <v>1586</v>
      </c>
      <c r="I12" s="9"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8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3-000000000000}">
  <dimension ref="A1:I12"/>
  <sheetViews>
    <sheetView workbookViewId="0"/>
  </sheetViews>
  <sheetFormatPr baseColWidth="10" defaultRowHeight="14.4" x14ac:dyDescent="0.3"/>
  <cols>
    <col min="2" max="2" width="9.6640625" customWidth="1"/>
    <col min="3" max="3" width="77.886718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GYN-OP'!A1", "Zurück")</f>
        <v>Zurück</v>
      </c>
    </row>
    <row r="3" spans="1:9" x14ac:dyDescent="0.3">
      <c r="B3" s="7" t="s">
        <v>6891</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256</v>
      </c>
      <c r="C7" s="6" t="s">
        <v>257</v>
      </c>
      <c r="D7" s="9" t="s">
        <v>1699</v>
      </c>
      <c r="E7" s="9" t="s">
        <v>1579</v>
      </c>
      <c r="F7" s="9" t="s">
        <v>1580</v>
      </c>
      <c r="G7" s="9" t="s">
        <v>2037</v>
      </c>
      <c r="H7" s="9" t="s">
        <v>1683</v>
      </c>
      <c r="I7" s="9" t="s">
        <v>1580</v>
      </c>
    </row>
    <row r="8" spans="1:9" x14ac:dyDescent="0.3">
      <c r="B8" s="6" t="s">
        <v>260</v>
      </c>
      <c r="C8" s="6" t="s">
        <v>261</v>
      </c>
      <c r="D8" s="9" t="s">
        <v>1701</v>
      </c>
      <c r="E8" s="9" t="s">
        <v>1597</v>
      </c>
      <c r="F8" s="9" t="s">
        <v>1582</v>
      </c>
      <c r="G8" s="9" t="s">
        <v>1892</v>
      </c>
      <c r="H8" s="9" t="s">
        <v>1578</v>
      </c>
      <c r="I8" s="9" t="s">
        <v>1580</v>
      </c>
    </row>
    <row r="9" spans="1:9" x14ac:dyDescent="0.3">
      <c r="B9" s="23" t="s">
        <v>40</v>
      </c>
      <c r="C9" s="23"/>
      <c r="D9" s="29"/>
      <c r="E9" s="29"/>
      <c r="F9" s="29"/>
      <c r="G9" s="29"/>
      <c r="H9" s="29"/>
      <c r="I9" s="29"/>
    </row>
    <row r="10" spans="1:9" x14ac:dyDescent="0.3">
      <c r="B10" s="6" t="s">
        <v>264</v>
      </c>
      <c r="C10" s="6" t="s">
        <v>42</v>
      </c>
      <c r="D10" s="9" t="s">
        <v>1578</v>
      </c>
      <c r="E10" s="9" t="s">
        <v>1580</v>
      </c>
      <c r="F10" s="9" t="s">
        <v>1580</v>
      </c>
      <c r="G10" s="9" t="s">
        <v>1582</v>
      </c>
      <c r="H10" s="9" t="s">
        <v>1580</v>
      </c>
      <c r="I10" s="9" t="s">
        <v>1580</v>
      </c>
    </row>
    <row r="11" spans="1:9" x14ac:dyDescent="0.3">
      <c r="B11" s="6" t="s">
        <v>265</v>
      </c>
      <c r="C11" s="6" t="s">
        <v>46</v>
      </c>
      <c r="D11" s="9" t="s">
        <v>1579</v>
      </c>
      <c r="E11" s="9" t="s">
        <v>1580</v>
      </c>
      <c r="F11" s="9" t="s">
        <v>1580</v>
      </c>
      <c r="G11" s="9" t="s">
        <v>1580</v>
      </c>
      <c r="H11" s="9" t="s">
        <v>1580</v>
      </c>
      <c r="I11" s="9" t="s">
        <v>1580</v>
      </c>
    </row>
    <row r="12" spans="1:9" x14ac:dyDescent="0.3">
      <c r="B12" s="6" t="s">
        <v>266</v>
      </c>
      <c r="C12" s="6" t="s">
        <v>50</v>
      </c>
      <c r="D12" s="9" t="s">
        <v>1579</v>
      </c>
      <c r="E12" s="9" t="s">
        <v>1586</v>
      </c>
      <c r="F12" s="9" t="s">
        <v>1587</v>
      </c>
      <c r="G12" s="9" t="s">
        <v>1586</v>
      </c>
      <c r="H12" s="9" t="s">
        <v>1587</v>
      </c>
      <c r="I12" s="9" t="s">
        <v>1580</v>
      </c>
    </row>
  </sheetData>
  <mergeCells count="6">
    <mergeCell ref="B9:I9"/>
    <mergeCell ref="B4:B5"/>
    <mergeCell ref="C4:C5"/>
    <mergeCell ref="D4:F4"/>
    <mergeCell ref="G4:I4"/>
    <mergeCell ref="B6:I6"/>
  </mergeCells>
  <pageMargins left="0.7" right="0.7" top="0.75" bottom="0.75" header="0.3" footer="0.3"/>
  <pageSetup paperSize="9" orientation="portrait" horizontalDpi="300" verticalDpi="300"/>
</worksheet>
</file>

<file path=xl/worksheets/sheet8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3-000000000000}">
  <dimension ref="A1:G6"/>
  <sheetViews>
    <sheetView workbookViewId="0"/>
  </sheetViews>
  <sheetFormatPr baseColWidth="10" defaultRowHeight="14.4" x14ac:dyDescent="0.3"/>
  <cols>
    <col min="2" max="2" width="94.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GYN-OP'!A1", "Zurück")</f>
        <v>Zurück</v>
      </c>
    </row>
    <row r="3" spans="1:7" x14ac:dyDescent="0.3">
      <c r="B3" s="7" t="s">
        <v>7002</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7001</v>
      </c>
      <c r="C6" s="5" t="s">
        <v>1966</v>
      </c>
      <c r="D6" s="5" t="s">
        <v>1705</v>
      </c>
      <c r="E6" s="5" t="s">
        <v>1753</v>
      </c>
      <c r="F6" s="5" t="s">
        <v>1592</v>
      </c>
      <c r="G6" s="5" t="s">
        <v>1579</v>
      </c>
    </row>
  </sheetData>
  <mergeCells count="2">
    <mergeCell ref="B4:D4"/>
    <mergeCell ref="E4:G4"/>
  </mergeCells>
  <pageMargins left="0.7" right="0.7" top="0.75" bottom="0.75" header="0.3" footer="0.3"/>
  <pageSetup paperSize="9" orientation="portrait" horizontalDpi="300" verticalDpi="300"/>
</worksheet>
</file>

<file path=xl/worksheets/sheet8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3-000000000000}">
  <dimension ref="A1:G6"/>
  <sheetViews>
    <sheetView workbookViewId="0"/>
  </sheetViews>
  <sheetFormatPr baseColWidth="10" defaultRowHeight="14.4" x14ac:dyDescent="0.3"/>
  <cols>
    <col min="2" max="2" width="97.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GYN-OP'!A1", "Zurück")</f>
        <v>Zurück</v>
      </c>
    </row>
    <row r="3" spans="1:7" x14ac:dyDescent="0.3">
      <c r="B3" s="7" t="s">
        <v>6964</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4747</v>
      </c>
      <c r="C6" s="5" t="s">
        <v>1617</v>
      </c>
      <c r="D6" s="5" t="s">
        <v>1587</v>
      </c>
      <c r="E6" s="5" t="s">
        <v>3598</v>
      </c>
      <c r="F6" s="5" t="s">
        <v>1578</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8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3-000000000000}">
  <dimension ref="A1:E10"/>
  <sheetViews>
    <sheetView workbookViewId="0"/>
  </sheetViews>
  <sheetFormatPr baseColWidth="10" defaultRowHeight="14.4" x14ac:dyDescent="0.3"/>
  <cols>
    <col min="2" max="2" width="88.21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GYN-OP'!A1", "Zurück")</f>
        <v>Zurück</v>
      </c>
    </row>
    <row r="3" spans="1:5" x14ac:dyDescent="0.3">
      <c r="B3" s="7" t="s">
        <v>7274</v>
      </c>
    </row>
    <row r="4" spans="1:5" x14ac:dyDescent="0.3">
      <c r="B4" s="4" t="s">
        <v>7014</v>
      </c>
      <c r="C4" s="3" t="s">
        <v>7015</v>
      </c>
      <c r="D4" s="3" t="s">
        <v>7016</v>
      </c>
      <c r="E4" s="3" t="s">
        <v>7017</v>
      </c>
    </row>
    <row r="5" spans="1:5" x14ac:dyDescent="0.3">
      <c r="B5" s="6" t="s">
        <v>7071</v>
      </c>
      <c r="C5" s="5" t="s">
        <v>3973</v>
      </c>
      <c r="D5" s="5" t="s">
        <v>7258</v>
      </c>
      <c r="E5" s="5" t="s">
        <v>7259</v>
      </c>
    </row>
    <row r="6" spans="1:5" x14ac:dyDescent="0.3">
      <c r="B6" s="12" t="s">
        <v>7260</v>
      </c>
      <c r="C6" s="18" t="s">
        <v>4106</v>
      </c>
      <c r="D6" s="18" t="s">
        <v>7261</v>
      </c>
      <c r="E6" s="18" t="s">
        <v>7262</v>
      </c>
    </row>
    <row r="7" spans="1:5" x14ac:dyDescent="0.3">
      <c r="B7" s="6" t="s">
        <v>7263</v>
      </c>
      <c r="C7" s="5" t="s">
        <v>3982</v>
      </c>
      <c r="D7" s="5" t="s">
        <v>7264</v>
      </c>
      <c r="E7" s="5" t="s">
        <v>7265</v>
      </c>
    </row>
    <row r="8" spans="1:5" x14ac:dyDescent="0.3">
      <c r="B8" s="12" t="s">
        <v>7266</v>
      </c>
      <c r="C8" s="18" t="s">
        <v>3928</v>
      </c>
      <c r="D8" s="18" t="s">
        <v>7267</v>
      </c>
      <c r="E8" s="18" t="s">
        <v>7268</v>
      </c>
    </row>
    <row r="9" spans="1:5" x14ac:dyDescent="0.3">
      <c r="B9" s="6" t="s">
        <v>7269</v>
      </c>
      <c r="C9" s="5" t="s">
        <v>4747</v>
      </c>
      <c r="D9" s="5" t="s">
        <v>7270</v>
      </c>
      <c r="E9" s="5" t="s">
        <v>7271</v>
      </c>
    </row>
    <row r="10" spans="1:5" x14ac:dyDescent="0.3">
      <c r="B10" s="12" t="s">
        <v>3459</v>
      </c>
      <c r="C10" s="18" t="s">
        <v>1896</v>
      </c>
      <c r="D10" s="18" t="s">
        <v>7272</v>
      </c>
      <c r="E10" s="18" t="s">
        <v>7273</v>
      </c>
    </row>
  </sheetData>
  <pageMargins left="0.7" right="0.7" top="0.75" bottom="0.75" header="0.3" footer="0.3"/>
  <pageSetup paperSize="9" orientation="portrait" horizontalDpi="300" verticalDpi="300"/>
</worksheet>
</file>

<file path=xl/worksheets/sheet8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3-000000000000}">
  <dimension ref="A1:E13"/>
  <sheetViews>
    <sheetView workbookViewId="0"/>
  </sheetViews>
  <sheetFormatPr baseColWidth="10" defaultRowHeight="14.4" x14ac:dyDescent="0.3"/>
  <cols>
    <col min="2" max="2" width="9.6640625" customWidth="1"/>
    <col min="3" max="3" width="134.664062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GYN-OP'!A1", "Zurück")</f>
        <v>Zurück</v>
      </c>
    </row>
    <row r="3" spans="1:5" x14ac:dyDescent="0.3">
      <c r="B3" s="7" t="s">
        <v>784</v>
      </c>
    </row>
    <row r="4" spans="1:5" x14ac:dyDescent="0.3">
      <c r="B4" s="25" t="s">
        <v>35</v>
      </c>
      <c r="C4" s="25" t="s">
        <v>394</v>
      </c>
      <c r="D4" s="21" t="s">
        <v>37</v>
      </c>
      <c r="E4" s="25" t="s">
        <v>37</v>
      </c>
    </row>
    <row r="5" spans="1:5" x14ac:dyDescent="0.3">
      <c r="B5" s="22"/>
      <c r="C5" s="22"/>
      <c r="D5" s="8" t="s">
        <v>38</v>
      </c>
      <c r="E5" s="8" t="s">
        <v>39</v>
      </c>
    </row>
    <row r="6" spans="1:5" ht="25.2" x14ac:dyDescent="0.3">
      <c r="B6" s="6" t="s">
        <v>764</v>
      </c>
      <c r="C6" s="6" t="s">
        <v>765</v>
      </c>
      <c r="D6" s="9" t="s">
        <v>233</v>
      </c>
      <c r="E6" s="9" t="s">
        <v>234</v>
      </c>
    </row>
    <row r="7" spans="1:5" ht="25.2" x14ac:dyDescent="0.3">
      <c r="B7" s="12" t="s">
        <v>766</v>
      </c>
      <c r="C7" s="12" t="s">
        <v>767</v>
      </c>
      <c r="D7" s="13" t="s">
        <v>768</v>
      </c>
      <c r="E7" s="13" t="s">
        <v>769</v>
      </c>
    </row>
    <row r="8" spans="1:5" ht="25.2" x14ac:dyDescent="0.3">
      <c r="B8" s="6" t="s">
        <v>770</v>
      </c>
      <c r="C8" s="6" t="s">
        <v>771</v>
      </c>
      <c r="D8" s="9" t="s">
        <v>509</v>
      </c>
      <c r="E8" s="9" t="s">
        <v>510</v>
      </c>
    </row>
    <row r="9" spans="1:5" ht="25.2" x14ac:dyDescent="0.3">
      <c r="B9" s="12" t="s">
        <v>772</v>
      </c>
      <c r="C9" s="12" t="s">
        <v>773</v>
      </c>
      <c r="D9" s="13" t="s">
        <v>774</v>
      </c>
      <c r="E9" s="13" t="s">
        <v>775</v>
      </c>
    </row>
    <row r="10" spans="1:5" ht="25.2" x14ac:dyDescent="0.3">
      <c r="B10" s="6" t="s">
        <v>776</v>
      </c>
      <c r="C10" s="6" t="s">
        <v>777</v>
      </c>
      <c r="D10" s="9" t="s">
        <v>654</v>
      </c>
      <c r="E10" s="9" t="s">
        <v>655</v>
      </c>
    </row>
    <row r="11" spans="1:5" ht="25.2" x14ac:dyDescent="0.3">
      <c r="B11" s="12" t="s">
        <v>778</v>
      </c>
      <c r="C11" s="12" t="s">
        <v>779</v>
      </c>
      <c r="D11" s="13" t="s">
        <v>780</v>
      </c>
      <c r="E11" s="13" t="s">
        <v>781</v>
      </c>
    </row>
    <row r="12" spans="1:5" ht="25.2" x14ac:dyDescent="0.3">
      <c r="B12" s="6" t="s">
        <v>782</v>
      </c>
      <c r="C12" s="6" t="s">
        <v>783</v>
      </c>
      <c r="D12" s="9" t="s">
        <v>710</v>
      </c>
      <c r="E12" s="9" t="s">
        <v>711</v>
      </c>
    </row>
    <row r="13" spans="1:5" ht="25.2" x14ac:dyDescent="0.3">
      <c r="B13" s="14" t="s">
        <v>52</v>
      </c>
      <c r="C13" s="14"/>
      <c r="D13" s="15" t="s">
        <v>596</v>
      </c>
      <c r="E13" s="15" t="s">
        <v>597</v>
      </c>
    </row>
  </sheetData>
  <mergeCells count="3">
    <mergeCell ref="B4:B5"/>
    <mergeCell ref="C4:C5"/>
    <mergeCell ref="D4:E4"/>
  </mergeCells>
  <pageMargins left="0.7" right="0.7" top="0.75" bottom="0.75" header="0.3" footer="0.3"/>
  <pageSetup paperSize="9" orientation="portrait" horizontalDpi="300" verticalDpi="300"/>
</worksheet>
</file>

<file path=xl/worksheets/sheet8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3-000000000000}">
  <dimension ref="A1:E13"/>
  <sheetViews>
    <sheetView workbookViewId="0"/>
  </sheetViews>
  <sheetFormatPr baseColWidth="10" defaultRowHeight="14.4" x14ac:dyDescent="0.3"/>
  <cols>
    <col min="2" max="2" width="9.6640625" customWidth="1"/>
    <col min="3" max="3" width="77.8867187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GYN-OP'!A1", "Zurück")</f>
        <v>Zurück</v>
      </c>
    </row>
    <row r="3" spans="1:5" x14ac:dyDescent="0.3">
      <c r="B3" s="7" t="s">
        <v>269</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256</v>
      </c>
      <c r="C7" s="6" t="s">
        <v>257</v>
      </c>
      <c r="D7" s="9" t="s">
        <v>258</v>
      </c>
      <c r="E7" s="9" t="s">
        <v>259</v>
      </c>
    </row>
    <row r="8" spans="1:5" ht="25.2" x14ac:dyDescent="0.3">
      <c r="B8" s="6" t="s">
        <v>260</v>
      </c>
      <c r="C8" s="6" t="s">
        <v>261</v>
      </c>
      <c r="D8" s="9" t="s">
        <v>262</v>
      </c>
      <c r="E8" s="9" t="s">
        <v>263</v>
      </c>
    </row>
    <row r="9" spans="1:5" x14ac:dyDescent="0.3">
      <c r="B9" s="23" t="s">
        <v>40</v>
      </c>
      <c r="C9" s="23"/>
      <c r="D9" s="29"/>
      <c r="E9" s="29"/>
    </row>
    <row r="10" spans="1:5" ht="25.2" x14ac:dyDescent="0.3">
      <c r="B10" s="6" t="s">
        <v>264</v>
      </c>
      <c r="C10" s="6" t="s">
        <v>42</v>
      </c>
      <c r="D10" s="9" t="s">
        <v>43</v>
      </c>
      <c r="E10" s="9" t="s">
        <v>44</v>
      </c>
    </row>
    <row r="11" spans="1:5" ht="25.2" x14ac:dyDescent="0.3">
      <c r="B11" s="6" t="s">
        <v>265</v>
      </c>
      <c r="C11" s="6" t="s">
        <v>46</v>
      </c>
      <c r="D11" s="9" t="s">
        <v>47</v>
      </c>
      <c r="E11" s="9" t="s">
        <v>48</v>
      </c>
    </row>
    <row r="12" spans="1:5" ht="25.2" x14ac:dyDescent="0.3">
      <c r="B12" s="6" t="s">
        <v>266</v>
      </c>
      <c r="C12" s="6" t="s">
        <v>50</v>
      </c>
      <c r="D12" s="9" t="s">
        <v>47</v>
      </c>
      <c r="E12" s="9" t="s">
        <v>48</v>
      </c>
    </row>
    <row r="13" spans="1:5" ht="25.2" x14ac:dyDescent="0.3">
      <c r="B13" s="10" t="s">
        <v>52</v>
      </c>
      <c r="C13" s="10"/>
      <c r="D13" s="11" t="s">
        <v>267</v>
      </c>
      <c r="E13" s="11" t="s">
        <v>268</v>
      </c>
    </row>
  </sheetData>
  <mergeCells count="5">
    <mergeCell ref="B4:B5"/>
    <mergeCell ref="C4:C5"/>
    <mergeCell ref="D4:E4"/>
    <mergeCell ref="B6:E6"/>
    <mergeCell ref="B9:E9"/>
  </mergeCells>
  <pageMargins left="0.7" right="0.7" top="0.75" bottom="0.75" header="0.3" footer="0.3"/>
  <pageSetup paperSize="9" orientation="portrait" horizontalDpi="300" verticalDpi="300"/>
</worksheet>
</file>

<file path=xl/worksheets/sheet8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3-000000000000}">
  <dimension ref="A1:G13"/>
  <sheetViews>
    <sheetView workbookViewId="0"/>
  </sheetViews>
  <sheetFormatPr baseColWidth="10" defaultRowHeight="14.4" x14ac:dyDescent="0.3"/>
  <cols>
    <col min="2" max="2" width="9.6640625" customWidth="1"/>
    <col min="3" max="3" width="134.6640625" customWidth="1"/>
    <col min="4" max="4" width="39.6640625" customWidth="1"/>
    <col min="5" max="5" width="22.6640625" customWidth="1"/>
    <col min="6" max="7" width="20.44140625" customWidth="1"/>
  </cols>
  <sheetData>
    <row r="1" spans="1:7" x14ac:dyDescent="0.3">
      <c r="A1" s="2" t="str">
        <f>HYPERLINK("#'Auswahl Auswertungsmodul'!A1", "Zurück zum Start")</f>
        <v>Zurück zum Start</v>
      </c>
    </row>
    <row r="2" spans="1:7" x14ac:dyDescent="0.3">
      <c r="A2" s="2" t="str">
        <f>HYPERLINK("#'Auswahl GYN-OP'!A1", "Zurück")</f>
        <v>Zurück</v>
      </c>
    </row>
    <row r="3" spans="1:7" x14ac:dyDescent="0.3">
      <c r="B3" s="7" t="s">
        <v>1322</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764</v>
      </c>
      <c r="C6" s="6" t="s">
        <v>765</v>
      </c>
      <c r="D6" s="9" t="s">
        <v>1311</v>
      </c>
      <c r="E6" s="9" t="s">
        <v>1312</v>
      </c>
      <c r="F6" s="9" t="s">
        <v>234</v>
      </c>
      <c r="G6" s="9" t="s">
        <v>234</v>
      </c>
    </row>
    <row r="7" spans="1:7" ht="25.2" x14ac:dyDescent="0.3">
      <c r="B7" s="12" t="s">
        <v>766</v>
      </c>
      <c r="C7" s="12" t="s">
        <v>767</v>
      </c>
      <c r="D7" s="13" t="s">
        <v>769</v>
      </c>
      <c r="E7" s="13" t="s">
        <v>768</v>
      </c>
      <c r="F7" s="13" t="s">
        <v>769</v>
      </c>
      <c r="G7" s="13" t="s">
        <v>769</v>
      </c>
    </row>
    <row r="8" spans="1:7" ht="25.2" x14ac:dyDescent="0.3">
      <c r="B8" s="6" t="s">
        <v>770</v>
      </c>
      <c r="C8" s="6" t="s">
        <v>771</v>
      </c>
      <c r="D8" s="9" t="s">
        <v>1313</v>
      </c>
      <c r="E8" s="9" t="s">
        <v>1314</v>
      </c>
      <c r="F8" s="9" t="s">
        <v>510</v>
      </c>
      <c r="G8" s="9" t="s">
        <v>510</v>
      </c>
    </row>
    <row r="9" spans="1:7" ht="25.2" x14ac:dyDescent="0.3">
      <c r="B9" s="12" t="s">
        <v>772</v>
      </c>
      <c r="C9" s="12" t="s">
        <v>773</v>
      </c>
      <c r="D9" s="13" t="s">
        <v>1315</v>
      </c>
      <c r="E9" s="13" t="s">
        <v>1316</v>
      </c>
      <c r="F9" s="13" t="s">
        <v>775</v>
      </c>
      <c r="G9" s="13" t="s">
        <v>775</v>
      </c>
    </row>
    <row r="10" spans="1:7" ht="25.2" x14ac:dyDescent="0.3">
      <c r="B10" s="6" t="s">
        <v>776</v>
      </c>
      <c r="C10" s="6" t="s">
        <v>777</v>
      </c>
      <c r="D10" s="9" t="s">
        <v>1275</v>
      </c>
      <c r="E10" s="9" t="s">
        <v>1276</v>
      </c>
      <c r="F10" s="9" t="s">
        <v>655</v>
      </c>
      <c r="G10" s="9" t="s">
        <v>655</v>
      </c>
    </row>
    <row r="11" spans="1:7" ht="25.2" x14ac:dyDescent="0.3">
      <c r="B11" s="12" t="s">
        <v>778</v>
      </c>
      <c r="C11" s="12" t="s">
        <v>779</v>
      </c>
      <c r="D11" s="13" t="s">
        <v>1317</v>
      </c>
      <c r="E11" s="13" t="s">
        <v>1318</v>
      </c>
      <c r="F11" s="13" t="s">
        <v>1319</v>
      </c>
      <c r="G11" s="13" t="s">
        <v>781</v>
      </c>
    </row>
    <row r="12" spans="1:7" ht="25.2" x14ac:dyDescent="0.3">
      <c r="B12" s="6" t="s">
        <v>782</v>
      </c>
      <c r="C12" s="6" t="s">
        <v>783</v>
      </c>
      <c r="D12" s="9" t="s">
        <v>1320</v>
      </c>
      <c r="E12" s="9" t="s">
        <v>1321</v>
      </c>
      <c r="F12" s="9" t="s">
        <v>711</v>
      </c>
      <c r="G12" s="9" t="s">
        <v>711</v>
      </c>
    </row>
    <row r="13" spans="1:7" x14ac:dyDescent="0.3">
      <c r="B13"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I8"/>
  <sheetViews>
    <sheetView workbookViewId="0"/>
  </sheetViews>
  <sheetFormatPr baseColWidth="10" defaultRowHeight="14.4" x14ac:dyDescent="0.3"/>
  <cols>
    <col min="2" max="2" width="9.6640625" customWidth="1"/>
    <col min="3" max="3" width="52.109375" customWidth="1"/>
    <col min="4" max="4" width="17" customWidth="1"/>
    <col min="5" max="5" width="22.6640625" customWidth="1"/>
    <col min="6" max="6" width="41.6640625" customWidth="1"/>
    <col min="7" max="7" width="60.6640625" customWidth="1"/>
    <col min="8" max="8" width="29.6640625" customWidth="1"/>
    <col min="9" max="9" width="35.6640625" customWidth="1"/>
  </cols>
  <sheetData>
    <row r="1" spans="1:9" x14ac:dyDescent="0.3">
      <c r="A1" s="2" t="str">
        <f>HYPERLINK("#'Auswahl Auswertungsmodul'!A1", "Zurück zum Start")</f>
        <v>Zurück zum Start</v>
      </c>
    </row>
    <row r="2" spans="1:9" x14ac:dyDescent="0.3">
      <c r="A2" s="2" t="str">
        <f>HYPERLINK("#'Auswahl WI-HI-S'!A1", "Zurück")</f>
        <v>Zurück</v>
      </c>
    </row>
    <row r="3" spans="1:9" x14ac:dyDescent="0.3">
      <c r="B3" s="7" t="s">
        <v>3066</v>
      </c>
    </row>
    <row r="4" spans="1:9" x14ac:dyDescent="0.3">
      <c r="B4" s="25" t="s">
        <v>35</v>
      </c>
      <c r="C4" s="25" t="s">
        <v>394</v>
      </c>
      <c r="D4" s="25" t="s">
        <v>1619</v>
      </c>
      <c r="E4" s="28" t="s">
        <v>1574</v>
      </c>
      <c r="F4" s="21" t="s">
        <v>1575</v>
      </c>
      <c r="G4" s="25" t="s">
        <v>1575</v>
      </c>
      <c r="H4" s="25" t="s">
        <v>1575</v>
      </c>
      <c r="I4" s="25" t="s">
        <v>1575</v>
      </c>
    </row>
    <row r="5" spans="1:9" x14ac:dyDescent="0.3">
      <c r="B5" s="22"/>
      <c r="C5" s="22"/>
      <c r="D5" s="22"/>
      <c r="E5" s="27"/>
      <c r="F5" s="8" t="s">
        <v>15</v>
      </c>
      <c r="G5" s="8" t="s">
        <v>17</v>
      </c>
      <c r="H5" s="8" t="s">
        <v>3007</v>
      </c>
      <c r="I5" s="8" t="s">
        <v>2910</v>
      </c>
    </row>
    <row r="6" spans="1:9" ht="25.2" x14ac:dyDescent="0.3">
      <c r="B6" s="6" t="s">
        <v>676</v>
      </c>
      <c r="C6" s="6" t="s">
        <v>677</v>
      </c>
      <c r="D6" s="6" t="s">
        <v>1621</v>
      </c>
      <c r="E6" s="9" t="s">
        <v>1959</v>
      </c>
      <c r="F6" s="9" t="s">
        <v>3063</v>
      </c>
      <c r="G6" s="9" t="s">
        <v>2548</v>
      </c>
      <c r="H6" s="9" t="s">
        <v>1961</v>
      </c>
      <c r="I6" s="9" t="s">
        <v>3063</v>
      </c>
    </row>
    <row r="7" spans="1:9" ht="25.2" x14ac:dyDescent="0.3">
      <c r="B7" s="6" t="s">
        <v>676</v>
      </c>
      <c r="C7" s="6" t="s">
        <v>677</v>
      </c>
      <c r="D7" s="6" t="s">
        <v>1626</v>
      </c>
      <c r="E7" s="9" t="s">
        <v>1963</v>
      </c>
      <c r="F7" s="9" t="s">
        <v>3064</v>
      </c>
      <c r="G7" s="9" t="s">
        <v>2551</v>
      </c>
      <c r="H7" s="9" t="s">
        <v>1965</v>
      </c>
      <c r="I7" s="9" t="s">
        <v>3065</v>
      </c>
    </row>
    <row r="8" spans="1:9" ht="25.2" x14ac:dyDescent="0.3">
      <c r="B8" s="6" t="s">
        <v>676</v>
      </c>
      <c r="C8" s="6" t="s">
        <v>677</v>
      </c>
      <c r="D8" s="6" t="s">
        <v>1631</v>
      </c>
      <c r="E8" s="9" t="s">
        <v>1966</v>
      </c>
      <c r="F8" s="9" t="s">
        <v>1399</v>
      </c>
      <c r="G8" s="9" t="s">
        <v>890</v>
      </c>
      <c r="H8" s="9" t="s">
        <v>1967</v>
      </c>
      <c r="I8" s="9" t="s">
        <v>2554</v>
      </c>
    </row>
  </sheetData>
  <mergeCells count="5">
    <mergeCell ref="B4:B5"/>
    <mergeCell ref="C4:C5"/>
    <mergeCell ref="D4:D5"/>
    <mergeCell ref="E4:E5"/>
    <mergeCell ref="F4:I4"/>
  </mergeCells>
  <pageMargins left="0.7" right="0.7" top="0.75" bottom="0.75" header="0.3" footer="0.3"/>
  <pageSetup paperSize="9" orientation="portrait" horizontalDpi="300" verticalDpi="300"/>
</worksheet>
</file>

<file path=xl/worksheets/sheet8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3-000000000000}">
  <dimension ref="A1:G13"/>
  <sheetViews>
    <sheetView workbookViewId="0"/>
  </sheetViews>
  <sheetFormatPr baseColWidth="10" defaultRowHeight="14.4" x14ac:dyDescent="0.3"/>
  <cols>
    <col min="2" max="2" width="9.6640625" customWidth="1"/>
    <col min="3" max="3" width="77.8867187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GYN-OP'!A1", "Zurück")</f>
        <v>Zurück</v>
      </c>
    </row>
    <row r="3" spans="1:7" x14ac:dyDescent="0.3">
      <c r="B3" s="7" t="s">
        <v>1034</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256</v>
      </c>
      <c r="C7" s="6" t="s">
        <v>257</v>
      </c>
      <c r="D7" s="9" t="s">
        <v>1032</v>
      </c>
      <c r="E7" s="9" t="s">
        <v>1033</v>
      </c>
      <c r="F7" s="9" t="s">
        <v>259</v>
      </c>
      <c r="G7" s="9" t="s">
        <v>259</v>
      </c>
    </row>
    <row r="8" spans="1:7" ht="25.2" x14ac:dyDescent="0.3">
      <c r="B8" s="6" t="s">
        <v>260</v>
      </c>
      <c r="C8" s="6" t="s">
        <v>261</v>
      </c>
      <c r="D8" s="9" t="s">
        <v>263</v>
      </c>
      <c r="E8" s="9" t="s">
        <v>262</v>
      </c>
      <c r="F8" s="9" t="s">
        <v>263</v>
      </c>
      <c r="G8" s="9" t="s">
        <v>263</v>
      </c>
    </row>
    <row r="9" spans="1:7" x14ac:dyDescent="0.3">
      <c r="B9" s="23" t="s">
        <v>40</v>
      </c>
      <c r="C9" s="23"/>
      <c r="D9" s="29"/>
      <c r="E9" s="29"/>
      <c r="F9" s="29"/>
      <c r="G9" s="29"/>
    </row>
    <row r="10" spans="1:7" ht="25.2" x14ac:dyDescent="0.3">
      <c r="B10" s="6" t="s">
        <v>264</v>
      </c>
      <c r="C10" s="6" t="s">
        <v>42</v>
      </c>
      <c r="D10" s="9" t="s">
        <v>44</v>
      </c>
      <c r="E10" s="9" t="s">
        <v>43</v>
      </c>
      <c r="F10" s="9" t="s">
        <v>44</v>
      </c>
      <c r="G10" s="9" t="s">
        <v>44</v>
      </c>
    </row>
    <row r="11" spans="1:7" ht="25.2" x14ac:dyDescent="0.3">
      <c r="B11" s="6" t="s">
        <v>265</v>
      </c>
      <c r="C11" s="6" t="s">
        <v>46</v>
      </c>
      <c r="D11" s="9" t="s">
        <v>965</v>
      </c>
      <c r="E11" s="9" t="s">
        <v>966</v>
      </c>
      <c r="F11" s="9" t="s">
        <v>48</v>
      </c>
      <c r="G11" s="9" t="s">
        <v>48</v>
      </c>
    </row>
    <row r="12" spans="1:7" ht="25.2" x14ac:dyDescent="0.3">
      <c r="B12" s="6" t="s">
        <v>266</v>
      </c>
      <c r="C12" s="6" t="s">
        <v>50</v>
      </c>
      <c r="D12" s="9" t="s">
        <v>1015</v>
      </c>
      <c r="E12" s="9" t="s">
        <v>1015</v>
      </c>
      <c r="F12" s="9" t="s">
        <v>48</v>
      </c>
      <c r="G12" s="9" t="s">
        <v>48</v>
      </c>
    </row>
    <row r="13" spans="1:7" x14ac:dyDescent="0.3">
      <c r="B13" s="17" t="s">
        <v>968</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8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3-000000000000}">
  <dimension ref="A1:D10"/>
  <sheetViews>
    <sheetView workbookViewId="0"/>
  </sheetViews>
  <sheetFormatPr baseColWidth="10" defaultRowHeight="14.4" x14ac:dyDescent="0.3"/>
  <cols>
    <col min="2" max="2" width="9.6640625" customWidth="1"/>
    <col min="3" max="3" width="144.6640625" customWidth="1"/>
    <col min="4" max="4" width="250.6640625" customWidth="1"/>
  </cols>
  <sheetData>
    <row r="1" spans="1:4" x14ac:dyDescent="0.3">
      <c r="A1" s="2" t="str">
        <f>HYPERLINK("#'Auswahl Auswertungsmodul'!A1", "Zurück zum Start")</f>
        <v>Zurück zum Start</v>
      </c>
    </row>
    <row r="2" spans="1:4" x14ac:dyDescent="0.3">
      <c r="A2" s="2" t="str">
        <f>HYPERLINK("#'Auswahl GYN-OP'!A1", "Zurück")</f>
        <v>Zurück</v>
      </c>
    </row>
    <row r="3" spans="1:4" x14ac:dyDescent="0.3">
      <c r="B3" s="7" t="s">
        <v>1522</v>
      </c>
    </row>
    <row r="4" spans="1:4" x14ac:dyDescent="0.3">
      <c r="B4" s="3" t="s">
        <v>35</v>
      </c>
      <c r="C4" s="4" t="s">
        <v>394</v>
      </c>
      <c r="D4" s="4" t="s">
        <v>1101</v>
      </c>
    </row>
    <row r="5" spans="1:4" x14ac:dyDescent="0.3">
      <c r="B5" s="5" t="s">
        <v>764</v>
      </c>
      <c r="C5" s="6" t="s">
        <v>765</v>
      </c>
      <c r="D5" s="6" t="s">
        <v>1516</v>
      </c>
    </row>
    <row r="6" spans="1:4" ht="63" x14ac:dyDescent="0.3">
      <c r="B6" s="18" t="s">
        <v>770</v>
      </c>
      <c r="C6" s="12" t="s">
        <v>771</v>
      </c>
      <c r="D6" s="12" t="s">
        <v>1517</v>
      </c>
    </row>
    <row r="7" spans="1:4" ht="63" x14ac:dyDescent="0.3">
      <c r="B7" s="5" t="s">
        <v>772</v>
      </c>
      <c r="C7" s="6" t="s">
        <v>773</v>
      </c>
      <c r="D7" s="6" t="s">
        <v>1518</v>
      </c>
    </row>
    <row r="8" spans="1:4" ht="37.799999999999997" x14ac:dyDescent="0.3">
      <c r="B8" s="18" t="s">
        <v>776</v>
      </c>
      <c r="C8" s="12" t="s">
        <v>777</v>
      </c>
      <c r="D8" s="12" t="s">
        <v>1519</v>
      </c>
    </row>
    <row r="9" spans="1:4" ht="88.2" x14ac:dyDescent="0.3">
      <c r="B9" s="5" t="s">
        <v>778</v>
      </c>
      <c r="C9" s="6" t="s">
        <v>779</v>
      </c>
      <c r="D9" s="6" t="s">
        <v>1520</v>
      </c>
    </row>
    <row r="10" spans="1:4" ht="138.6" x14ac:dyDescent="0.3">
      <c r="B10" s="18" t="s">
        <v>782</v>
      </c>
      <c r="C10" s="12" t="s">
        <v>783</v>
      </c>
      <c r="D10" s="12" t="s">
        <v>1521</v>
      </c>
    </row>
  </sheetData>
  <pageMargins left="0.7" right="0.7" top="0.75" bottom="0.75" header="0.3" footer="0.3"/>
  <pageSetup paperSize="9" orientation="portrait" horizontalDpi="300" verticalDpi="300"/>
</worksheet>
</file>

<file path=xl/worksheets/sheet8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3-000000000000}">
  <dimension ref="A1:D9"/>
  <sheetViews>
    <sheetView workbookViewId="0"/>
  </sheetViews>
  <sheetFormatPr baseColWidth="10" defaultRowHeight="14.4" x14ac:dyDescent="0.3"/>
  <cols>
    <col min="2" max="2" width="9.6640625" customWidth="1"/>
    <col min="3" max="3" width="53" customWidth="1"/>
    <col min="4" max="4" width="107.88671875" customWidth="1"/>
  </cols>
  <sheetData>
    <row r="1" spans="1:4" x14ac:dyDescent="0.3">
      <c r="A1" s="2" t="str">
        <f>HYPERLINK("#'Auswahl Auswertungsmodul'!A1", "Zurück zum Start")</f>
        <v>Zurück zum Start</v>
      </c>
    </row>
    <row r="2" spans="1:4" x14ac:dyDescent="0.3">
      <c r="A2" s="2" t="str">
        <f>HYPERLINK("#'Auswahl GYN-OP'!A1", "Zurück")</f>
        <v>Zurück</v>
      </c>
    </row>
    <row r="3" spans="1:4" x14ac:dyDescent="0.3">
      <c r="B3" s="7" t="s">
        <v>1137</v>
      </c>
    </row>
    <row r="4" spans="1:4" x14ac:dyDescent="0.3">
      <c r="B4" s="3" t="s">
        <v>35</v>
      </c>
      <c r="C4" s="4" t="s">
        <v>36</v>
      </c>
      <c r="D4" s="4" t="s">
        <v>1101</v>
      </c>
    </row>
    <row r="5" spans="1:4" x14ac:dyDescent="0.3">
      <c r="B5" s="23" t="s">
        <v>56</v>
      </c>
      <c r="C5" s="23"/>
      <c r="D5" s="23"/>
    </row>
    <row r="6" spans="1:4" x14ac:dyDescent="0.3">
      <c r="B6" s="5" t="s">
        <v>256</v>
      </c>
      <c r="C6" s="6" t="s">
        <v>257</v>
      </c>
      <c r="D6" s="6" t="s">
        <v>1135</v>
      </c>
    </row>
    <row r="7" spans="1:4" x14ac:dyDescent="0.3">
      <c r="B7" s="23" t="s">
        <v>40</v>
      </c>
      <c r="C7" s="23"/>
      <c r="D7" s="23"/>
    </row>
    <row r="8" spans="1:4" x14ac:dyDescent="0.3">
      <c r="B8" s="5" t="s">
        <v>265</v>
      </c>
      <c r="C8" s="6" t="s">
        <v>46</v>
      </c>
      <c r="D8" s="6" t="s">
        <v>1103</v>
      </c>
    </row>
    <row r="9" spans="1:4" ht="37.799999999999997" x14ac:dyDescent="0.3">
      <c r="B9" s="5" t="s">
        <v>266</v>
      </c>
      <c r="C9" s="6" t="s">
        <v>50</v>
      </c>
      <c r="D9" s="6" t="s">
        <v>1136</v>
      </c>
    </row>
  </sheetData>
  <mergeCells count="2">
    <mergeCell ref="B5:D5"/>
    <mergeCell ref="B7:D7"/>
  </mergeCells>
  <pageMargins left="0.7" right="0.7" top="0.75" bottom="0.75" header="0.3" footer="0.3"/>
  <pageSetup paperSize="9" orientation="portrait" horizontalDpi="300" verticalDpi="300"/>
</worksheet>
</file>

<file path=xl/worksheets/sheet8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3-000000000000}">
  <dimension ref="A1:G12"/>
  <sheetViews>
    <sheetView workbookViewId="0"/>
  </sheetViews>
  <sheetFormatPr baseColWidth="10" defaultRowHeight="14.4" x14ac:dyDescent="0.3"/>
  <cols>
    <col min="2" max="2" width="9.6640625" customWidth="1"/>
    <col min="3" max="3" width="77.8867187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GYN-OP'!A1", "Zurück")</f>
        <v>Zurück</v>
      </c>
    </row>
    <row r="3" spans="1:7" x14ac:dyDescent="0.3">
      <c r="B3" s="7" t="s">
        <v>1704</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256</v>
      </c>
      <c r="C7" s="6" t="s">
        <v>257</v>
      </c>
      <c r="D7" s="9" t="s">
        <v>1699</v>
      </c>
      <c r="E7" s="9" t="s">
        <v>1700</v>
      </c>
      <c r="F7" s="9" t="s">
        <v>259</v>
      </c>
      <c r="G7" s="9" t="s">
        <v>259</v>
      </c>
    </row>
    <row r="8" spans="1:7" ht="25.2" x14ac:dyDescent="0.3">
      <c r="B8" s="6" t="s">
        <v>260</v>
      </c>
      <c r="C8" s="6" t="s">
        <v>261</v>
      </c>
      <c r="D8" s="9" t="s">
        <v>1701</v>
      </c>
      <c r="E8" s="9" t="s">
        <v>1702</v>
      </c>
      <c r="F8" s="9" t="s">
        <v>1703</v>
      </c>
      <c r="G8" s="9" t="s">
        <v>263</v>
      </c>
    </row>
    <row r="9" spans="1:7" x14ac:dyDescent="0.3">
      <c r="B9" s="23" t="s">
        <v>40</v>
      </c>
      <c r="C9" s="23"/>
      <c r="D9" s="29"/>
      <c r="E9" s="29"/>
      <c r="F9" s="29"/>
      <c r="G9" s="29"/>
    </row>
    <row r="10" spans="1:7" ht="25.2" x14ac:dyDescent="0.3">
      <c r="B10" s="6" t="s">
        <v>264</v>
      </c>
      <c r="C10" s="6" t="s">
        <v>42</v>
      </c>
      <c r="D10" s="9" t="s">
        <v>1578</v>
      </c>
      <c r="E10" s="9" t="s">
        <v>1064</v>
      </c>
      <c r="F10" s="9" t="s">
        <v>44</v>
      </c>
      <c r="G10" s="9" t="s">
        <v>44</v>
      </c>
    </row>
    <row r="11" spans="1:7" ht="25.2" x14ac:dyDescent="0.3">
      <c r="B11" s="6" t="s">
        <v>265</v>
      </c>
      <c r="C11" s="6" t="s">
        <v>46</v>
      </c>
      <c r="D11" s="9" t="s">
        <v>1579</v>
      </c>
      <c r="E11" s="9" t="s">
        <v>48</v>
      </c>
      <c r="F11" s="9" t="s">
        <v>48</v>
      </c>
      <c r="G11" s="9" t="s">
        <v>48</v>
      </c>
    </row>
    <row r="12" spans="1:7" ht="25.2" x14ac:dyDescent="0.3">
      <c r="B12" s="6" t="s">
        <v>266</v>
      </c>
      <c r="C12" s="6" t="s">
        <v>50</v>
      </c>
      <c r="D12" s="9" t="s">
        <v>1579</v>
      </c>
      <c r="E12" s="9" t="s">
        <v>1015</v>
      </c>
      <c r="F12" s="9" t="s">
        <v>48</v>
      </c>
      <c r="G12" s="9" t="s">
        <v>48</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8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3-000000000000}">
  <dimension ref="A1:E8"/>
  <sheetViews>
    <sheetView workbookViewId="0"/>
  </sheetViews>
  <sheetFormatPr baseColWidth="10" defaultRowHeight="14.4" x14ac:dyDescent="0.3"/>
  <cols>
    <col min="2" max="2" width="9.6640625" customWidth="1"/>
    <col min="3" max="3" width="77.8867187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GYN-OP'!A1", "Zurück")</f>
        <v>Zurück</v>
      </c>
    </row>
    <row r="3" spans="1:5" x14ac:dyDescent="0.3">
      <c r="B3" s="7" t="s">
        <v>1799</v>
      </c>
    </row>
    <row r="4" spans="1:5" x14ac:dyDescent="0.3">
      <c r="B4" s="3" t="s">
        <v>35</v>
      </c>
      <c r="C4" s="4" t="s">
        <v>36</v>
      </c>
      <c r="D4" s="3" t="s">
        <v>1765</v>
      </c>
      <c r="E4" s="4" t="s">
        <v>1101</v>
      </c>
    </row>
    <row r="5" spans="1:5" x14ac:dyDescent="0.3">
      <c r="B5" s="23" t="s">
        <v>56</v>
      </c>
      <c r="C5" s="23"/>
      <c r="D5" s="30"/>
      <c r="E5" s="23"/>
    </row>
    <row r="6" spans="1:5" ht="25.2" x14ac:dyDescent="0.3">
      <c r="B6" s="5" t="s">
        <v>256</v>
      </c>
      <c r="C6" s="6" t="s">
        <v>257</v>
      </c>
      <c r="D6" s="5" t="s">
        <v>3</v>
      </c>
      <c r="E6" s="6" t="s">
        <v>1786</v>
      </c>
    </row>
    <row r="7" spans="1:5" x14ac:dyDescent="0.3">
      <c r="B7" s="5" t="s">
        <v>260</v>
      </c>
      <c r="C7" s="6" t="s">
        <v>261</v>
      </c>
      <c r="D7" s="5" t="s">
        <v>3</v>
      </c>
      <c r="E7" s="6" t="s">
        <v>1798</v>
      </c>
    </row>
    <row r="8" spans="1:5" x14ac:dyDescent="0.3">
      <c r="B8" s="5" t="s">
        <v>260</v>
      </c>
      <c r="C8" s="6" t="s">
        <v>261</v>
      </c>
      <c r="D8" s="5" t="s">
        <v>9</v>
      </c>
      <c r="E8" s="6" t="s">
        <v>1793</v>
      </c>
    </row>
  </sheetData>
  <mergeCells count="1">
    <mergeCell ref="B5:E5"/>
  </mergeCells>
  <pageMargins left="0.7" right="0.7" top="0.75" bottom="0.75" header="0.3" footer="0.3"/>
  <pageSetup paperSize="9" orientation="portrait" horizontalDpi="300" verticalDpi="300"/>
</worksheet>
</file>

<file path=xl/worksheets/sheet8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3-000000000000}">
  <dimension ref="A1:G12"/>
  <sheetViews>
    <sheetView workbookViewId="0"/>
  </sheetViews>
  <sheetFormatPr baseColWidth="10" defaultRowHeight="14.4" x14ac:dyDescent="0.3"/>
  <cols>
    <col min="2" max="2" width="9.6640625" customWidth="1"/>
    <col min="3" max="3" width="134.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GYN-OP'!A1", "Zurück")</f>
        <v>Zurück</v>
      </c>
    </row>
    <row r="3" spans="1:7" x14ac:dyDescent="0.3">
      <c r="B3" s="7" t="s">
        <v>2030</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764</v>
      </c>
      <c r="C6" s="6" t="s">
        <v>765</v>
      </c>
      <c r="D6" s="9" t="s">
        <v>1688</v>
      </c>
      <c r="E6" s="9" t="s">
        <v>2018</v>
      </c>
      <c r="F6" s="9" t="s">
        <v>234</v>
      </c>
      <c r="G6" s="9" t="s">
        <v>234</v>
      </c>
    </row>
    <row r="7" spans="1:7" ht="25.2" x14ac:dyDescent="0.3">
      <c r="B7" s="12" t="s">
        <v>766</v>
      </c>
      <c r="C7" s="12" t="s">
        <v>767</v>
      </c>
      <c r="D7" s="13" t="s">
        <v>1650</v>
      </c>
      <c r="E7" s="13" t="s">
        <v>2019</v>
      </c>
      <c r="F7" s="13" t="s">
        <v>1652</v>
      </c>
      <c r="G7" s="13" t="s">
        <v>769</v>
      </c>
    </row>
    <row r="8" spans="1:7" ht="25.2" x14ac:dyDescent="0.3">
      <c r="B8" s="6" t="s">
        <v>770</v>
      </c>
      <c r="C8" s="6" t="s">
        <v>771</v>
      </c>
      <c r="D8" s="9" t="s">
        <v>1870</v>
      </c>
      <c r="E8" s="9" t="s">
        <v>2020</v>
      </c>
      <c r="F8" s="9" t="s">
        <v>2021</v>
      </c>
      <c r="G8" s="9" t="s">
        <v>510</v>
      </c>
    </row>
    <row r="9" spans="1:7" ht="25.2" x14ac:dyDescent="0.3">
      <c r="B9" s="12" t="s">
        <v>772</v>
      </c>
      <c r="C9" s="12" t="s">
        <v>773</v>
      </c>
      <c r="D9" s="13" t="s">
        <v>2022</v>
      </c>
      <c r="E9" s="13" t="s">
        <v>2023</v>
      </c>
      <c r="F9" s="13" t="s">
        <v>2024</v>
      </c>
      <c r="G9" s="13" t="s">
        <v>2025</v>
      </c>
    </row>
    <row r="10" spans="1:7" ht="25.2" x14ac:dyDescent="0.3">
      <c r="B10" s="6" t="s">
        <v>776</v>
      </c>
      <c r="C10" s="6" t="s">
        <v>777</v>
      </c>
      <c r="D10" s="9" t="s">
        <v>1939</v>
      </c>
      <c r="E10" s="9" t="s">
        <v>1275</v>
      </c>
      <c r="F10" s="9" t="s">
        <v>1940</v>
      </c>
      <c r="G10" s="9" t="s">
        <v>655</v>
      </c>
    </row>
    <row r="11" spans="1:7" ht="25.2" x14ac:dyDescent="0.3">
      <c r="B11" s="12" t="s">
        <v>778</v>
      </c>
      <c r="C11" s="12" t="s">
        <v>779</v>
      </c>
      <c r="D11" s="13" t="s">
        <v>2026</v>
      </c>
      <c r="E11" s="13" t="s">
        <v>1317</v>
      </c>
      <c r="F11" s="13" t="s">
        <v>2027</v>
      </c>
      <c r="G11" s="13" t="s">
        <v>781</v>
      </c>
    </row>
    <row r="12" spans="1:7" ht="25.2" x14ac:dyDescent="0.3">
      <c r="B12" s="6" t="s">
        <v>782</v>
      </c>
      <c r="C12" s="6" t="s">
        <v>783</v>
      </c>
      <c r="D12" s="9" t="s">
        <v>1988</v>
      </c>
      <c r="E12" s="9" t="s">
        <v>2028</v>
      </c>
      <c r="F12" s="9" t="s">
        <v>2029</v>
      </c>
      <c r="G12" s="9" t="s">
        <v>1272</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8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3-000000000000}">
  <dimension ref="A1:E18"/>
  <sheetViews>
    <sheetView workbookViewId="0"/>
  </sheetViews>
  <sheetFormatPr baseColWidth="10" defaultRowHeight="14.4" x14ac:dyDescent="0.3"/>
  <cols>
    <col min="2" max="2" width="9.6640625" customWidth="1"/>
    <col min="3" max="3" width="144.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GYN-OP'!A1", "Zurück")</f>
        <v>Zurück</v>
      </c>
    </row>
    <row r="3" spans="1:5" x14ac:dyDescent="0.3">
      <c r="B3" s="7" t="s">
        <v>2223</v>
      </c>
    </row>
    <row r="4" spans="1:5" x14ac:dyDescent="0.3">
      <c r="B4" s="3" t="s">
        <v>35</v>
      </c>
      <c r="C4" s="4" t="s">
        <v>394</v>
      </c>
      <c r="D4" s="3" t="s">
        <v>1765</v>
      </c>
      <c r="E4" s="4" t="s">
        <v>1101</v>
      </c>
    </row>
    <row r="5" spans="1:5" ht="50.4" x14ac:dyDescent="0.3">
      <c r="B5" s="5" t="s">
        <v>764</v>
      </c>
      <c r="C5" s="6" t="s">
        <v>765</v>
      </c>
      <c r="D5" s="5" t="s">
        <v>6</v>
      </c>
      <c r="E5" s="6" t="s">
        <v>2210</v>
      </c>
    </row>
    <row r="6" spans="1:5" ht="37.799999999999997" x14ac:dyDescent="0.3">
      <c r="B6" s="18" t="s">
        <v>766</v>
      </c>
      <c r="C6" s="12" t="s">
        <v>767</v>
      </c>
      <c r="D6" s="18" t="s">
        <v>6</v>
      </c>
      <c r="E6" s="12" t="s">
        <v>2211</v>
      </c>
    </row>
    <row r="7" spans="1:5" x14ac:dyDescent="0.3">
      <c r="B7" s="5" t="s">
        <v>766</v>
      </c>
      <c r="C7" s="6" t="s">
        <v>767</v>
      </c>
      <c r="D7" s="5" t="s">
        <v>9</v>
      </c>
      <c r="E7" s="6" t="s">
        <v>1841</v>
      </c>
    </row>
    <row r="8" spans="1:5" ht="37.799999999999997" x14ac:dyDescent="0.3">
      <c r="B8" s="18" t="s">
        <v>770</v>
      </c>
      <c r="C8" s="12" t="s">
        <v>771</v>
      </c>
      <c r="D8" s="18" t="s">
        <v>6</v>
      </c>
      <c r="E8" s="12" t="s">
        <v>2212</v>
      </c>
    </row>
    <row r="9" spans="1:5" ht="88.2" x14ac:dyDescent="0.3">
      <c r="B9" s="5" t="s">
        <v>770</v>
      </c>
      <c r="C9" s="6" t="s">
        <v>771</v>
      </c>
      <c r="D9" s="5" t="s">
        <v>9</v>
      </c>
      <c r="E9" s="6" t="s">
        <v>2213</v>
      </c>
    </row>
    <row r="10" spans="1:5" ht="63" x14ac:dyDescent="0.3">
      <c r="B10" s="18" t="s">
        <v>772</v>
      </c>
      <c r="C10" s="12" t="s">
        <v>773</v>
      </c>
      <c r="D10" s="18" t="s">
        <v>6</v>
      </c>
      <c r="E10" s="12" t="s">
        <v>2214</v>
      </c>
    </row>
    <row r="11" spans="1:5" ht="100.8" x14ac:dyDescent="0.3">
      <c r="B11" s="5" t="s">
        <v>772</v>
      </c>
      <c r="C11" s="6" t="s">
        <v>773</v>
      </c>
      <c r="D11" s="5" t="s">
        <v>9</v>
      </c>
      <c r="E11" s="6" t="s">
        <v>2215</v>
      </c>
    </row>
    <row r="12" spans="1:5" ht="37.799999999999997" x14ac:dyDescent="0.3">
      <c r="B12" s="18" t="s">
        <v>772</v>
      </c>
      <c r="C12" s="12" t="s">
        <v>773</v>
      </c>
      <c r="D12" s="18" t="s">
        <v>12</v>
      </c>
      <c r="E12" s="12" t="s">
        <v>2216</v>
      </c>
    </row>
    <row r="13" spans="1:5" ht="163.80000000000001" x14ac:dyDescent="0.3">
      <c r="B13" s="5" t="s">
        <v>776</v>
      </c>
      <c r="C13" s="6" t="s">
        <v>777</v>
      </c>
      <c r="D13" s="5" t="s">
        <v>6</v>
      </c>
      <c r="E13" s="6" t="s">
        <v>2217</v>
      </c>
    </row>
    <row r="14" spans="1:5" ht="37.799999999999997" x14ac:dyDescent="0.3">
      <c r="B14" s="18" t="s">
        <v>776</v>
      </c>
      <c r="C14" s="12" t="s">
        <v>777</v>
      </c>
      <c r="D14" s="18" t="s">
        <v>9</v>
      </c>
      <c r="E14" s="12" t="s">
        <v>2218</v>
      </c>
    </row>
    <row r="15" spans="1:5" ht="252" x14ac:dyDescent="0.3">
      <c r="B15" s="5" t="s">
        <v>778</v>
      </c>
      <c r="C15" s="6" t="s">
        <v>779</v>
      </c>
      <c r="D15" s="5" t="s">
        <v>6</v>
      </c>
      <c r="E15" s="6" t="s">
        <v>2219</v>
      </c>
    </row>
    <row r="16" spans="1:5" ht="88.2" x14ac:dyDescent="0.3">
      <c r="B16" s="18" t="s">
        <v>778</v>
      </c>
      <c r="C16" s="12" t="s">
        <v>779</v>
      </c>
      <c r="D16" s="18" t="s">
        <v>9</v>
      </c>
      <c r="E16" s="12" t="s">
        <v>2220</v>
      </c>
    </row>
    <row r="17" spans="2:5" ht="163.80000000000001" x14ac:dyDescent="0.3">
      <c r="B17" s="5" t="s">
        <v>782</v>
      </c>
      <c r="C17" s="6" t="s">
        <v>783</v>
      </c>
      <c r="D17" s="5" t="s">
        <v>6</v>
      </c>
      <c r="E17" s="6" t="s">
        <v>2221</v>
      </c>
    </row>
    <row r="18" spans="2:5" ht="37.799999999999997" x14ac:dyDescent="0.3">
      <c r="B18" s="18" t="s">
        <v>782</v>
      </c>
      <c r="C18" s="12" t="s">
        <v>783</v>
      </c>
      <c r="D18" s="18" t="s">
        <v>12</v>
      </c>
      <c r="E18" s="12" t="s">
        <v>2222</v>
      </c>
    </row>
  </sheetData>
  <pageMargins left="0.7" right="0.7" top="0.75" bottom="0.75" header="0.3" footer="0.3"/>
  <pageSetup paperSize="9" orientation="portrait" horizontalDpi="300" verticalDpi="300"/>
</worksheet>
</file>

<file path=xl/worksheets/sheet8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3-000000000000}">
  <dimension ref="A1:F12"/>
  <sheetViews>
    <sheetView workbookViewId="0"/>
  </sheetViews>
  <sheetFormatPr baseColWidth="10" defaultRowHeight="14.4" x14ac:dyDescent="0.3"/>
  <cols>
    <col min="2" max="2" width="9.6640625" customWidth="1"/>
    <col min="3" max="3" width="77.8867187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GYN-OP'!A1", "Zurück")</f>
        <v>Zurück</v>
      </c>
    </row>
    <row r="3" spans="1:6" x14ac:dyDescent="0.3">
      <c r="B3" s="7" t="s">
        <v>2350</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256</v>
      </c>
      <c r="C7" s="6" t="s">
        <v>257</v>
      </c>
      <c r="D7" s="9" t="s">
        <v>1699</v>
      </c>
      <c r="E7" s="9" t="s">
        <v>2347</v>
      </c>
      <c r="F7" s="9" t="s">
        <v>1032</v>
      </c>
    </row>
    <row r="8" spans="1:6" ht="25.2" x14ac:dyDescent="0.3">
      <c r="B8" s="6" t="s">
        <v>260</v>
      </c>
      <c r="C8" s="6" t="s">
        <v>261</v>
      </c>
      <c r="D8" s="9" t="s">
        <v>1701</v>
      </c>
      <c r="E8" s="9" t="s">
        <v>2348</v>
      </c>
      <c r="F8" s="9" t="s">
        <v>2349</v>
      </c>
    </row>
    <row r="9" spans="1:6" x14ac:dyDescent="0.3">
      <c r="B9" s="23" t="s">
        <v>40</v>
      </c>
      <c r="C9" s="23"/>
      <c r="D9" s="29"/>
      <c r="E9" s="29"/>
      <c r="F9" s="29"/>
    </row>
    <row r="10" spans="1:6" ht="25.2" x14ac:dyDescent="0.3">
      <c r="B10" s="6" t="s">
        <v>264</v>
      </c>
      <c r="C10" s="6" t="s">
        <v>42</v>
      </c>
      <c r="D10" s="9" t="s">
        <v>1578</v>
      </c>
      <c r="E10" s="9" t="s">
        <v>44</v>
      </c>
      <c r="F10" s="9" t="s">
        <v>44</v>
      </c>
    </row>
    <row r="11" spans="1:6" ht="25.2" x14ac:dyDescent="0.3">
      <c r="B11" s="6" t="s">
        <v>265</v>
      </c>
      <c r="C11" s="6" t="s">
        <v>46</v>
      </c>
      <c r="D11" s="9" t="s">
        <v>1579</v>
      </c>
      <c r="E11" s="9" t="s">
        <v>48</v>
      </c>
      <c r="F11" s="9" t="s">
        <v>48</v>
      </c>
    </row>
    <row r="12" spans="1:6" ht="25.2" x14ac:dyDescent="0.3">
      <c r="B12" s="6" t="s">
        <v>266</v>
      </c>
      <c r="C12" s="6" t="s">
        <v>50</v>
      </c>
      <c r="D12" s="9" t="s">
        <v>1579</v>
      </c>
      <c r="E12" s="9" t="s">
        <v>48</v>
      </c>
      <c r="F12" s="9" t="s">
        <v>48</v>
      </c>
    </row>
  </sheetData>
  <mergeCells count="6">
    <mergeCell ref="B9:F9"/>
    <mergeCell ref="B4:B5"/>
    <mergeCell ref="C4:C5"/>
    <mergeCell ref="D4:D5"/>
    <mergeCell ref="E4:F4"/>
    <mergeCell ref="B6:F6"/>
  </mergeCells>
  <pageMargins left="0.7" right="0.7" top="0.75" bottom="0.75" header="0.3" footer="0.3"/>
  <pageSetup paperSize="9" orientation="portrait" horizontalDpi="300" verticalDpi="300"/>
</worksheet>
</file>

<file path=xl/worksheets/sheet8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3-000000000000}">
  <dimension ref="A1:E7"/>
  <sheetViews>
    <sheetView workbookViewId="0"/>
  </sheetViews>
  <sheetFormatPr baseColWidth="10" defaultRowHeight="14.4" x14ac:dyDescent="0.3"/>
  <cols>
    <col min="2" max="2" width="9.6640625" customWidth="1"/>
    <col min="3" max="3" width="77.88671875" customWidth="1"/>
    <col min="4" max="4" width="9.6640625" customWidth="1"/>
    <col min="5" max="5" width="189.33203125" customWidth="1"/>
  </cols>
  <sheetData>
    <row r="1" spans="1:5" x14ac:dyDescent="0.3">
      <c r="A1" s="2" t="str">
        <f>HYPERLINK("#'Auswahl Auswertungsmodul'!A1", "Zurück zum Start")</f>
        <v>Zurück zum Start</v>
      </c>
    </row>
    <row r="2" spans="1:5" x14ac:dyDescent="0.3">
      <c r="A2" s="2" t="str">
        <f>HYPERLINK("#'Auswahl GYN-OP'!A1", "Zurück")</f>
        <v>Zurück</v>
      </c>
    </row>
    <row r="3" spans="1:5" x14ac:dyDescent="0.3">
      <c r="B3" s="7" t="s">
        <v>2399</v>
      </c>
    </row>
    <row r="4" spans="1:5" x14ac:dyDescent="0.3">
      <c r="B4" s="3" t="s">
        <v>35</v>
      </c>
      <c r="C4" s="4" t="s">
        <v>36</v>
      </c>
      <c r="D4" s="3" t="s">
        <v>1765</v>
      </c>
      <c r="E4" s="4" t="s">
        <v>1101</v>
      </c>
    </row>
    <row r="5" spans="1:5" x14ac:dyDescent="0.3">
      <c r="B5" s="23" t="s">
        <v>56</v>
      </c>
      <c r="C5" s="23"/>
      <c r="D5" s="30"/>
      <c r="E5" s="23"/>
    </row>
    <row r="6" spans="1:5" ht="37.799999999999997" x14ac:dyDescent="0.3">
      <c r="B6" s="5" t="s">
        <v>256</v>
      </c>
      <c r="C6" s="6" t="s">
        <v>257</v>
      </c>
      <c r="D6" s="5" t="s">
        <v>32</v>
      </c>
      <c r="E6" s="6" t="s">
        <v>2397</v>
      </c>
    </row>
    <row r="7" spans="1:5" ht="37.799999999999997" x14ac:dyDescent="0.3">
      <c r="B7" s="5" t="s">
        <v>260</v>
      </c>
      <c r="C7" s="6" t="s">
        <v>261</v>
      </c>
      <c r="D7" s="5" t="s">
        <v>32</v>
      </c>
      <c r="E7" s="6" t="s">
        <v>2398</v>
      </c>
    </row>
  </sheetData>
  <mergeCells count="1">
    <mergeCell ref="B5:E5"/>
  </mergeCells>
  <pageMargins left="0.7" right="0.7" top="0.75" bottom="0.75" header="0.3" footer="0.3"/>
  <pageSetup paperSize="9" orientation="portrait" horizontalDpi="300" verticalDpi="300"/>
</worksheet>
</file>

<file path=xl/worksheets/sheet8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3-000000000000}">
  <dimension ref="A1:H12"/>
  <sheetViews>
    <sheetView workbookViewId="0"/>
  </sheetViews>
  <sheetFormatPr baseColWidth="10" defaultRowHeight="14.4" x14ac:dyDescent="0.3"/>
  <cols>
    <col min="2" max="2" width="9.6640625" customWidth="1"/>
    <col min="3" max="3" width="134.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GYN-OP'!A1", "Zurück")</f>
        <v>Zurück</v>
      </c>
    </row>
    <row r="3" spans="1:8" x14ac:dyDescent="0.3">
      <c r="B3" s="7" t="s">
        <v>2611</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764</v>
      </c>
      <c r="C6" s="6" t="s">
        <v>765</v>
      </c>
      <c r="D6" s="9" t="s">
        <v>1688</v>
      </c>
      <c r="E6" s="9" t="s">
        <v>234</v>
      </c>
      <c r="F6" s="9" t="s">
        <v>2598</v>
      </c>
      <c r="G6" s="9" t="s">
        <v>2018</v>
      </c>
      <c r="H6" s="9" t="s">
        <v>1017</v>
      </c>
    </row>
    <row r="7" spans="1:8" ht="25.2" x14ac:dyDescent="0.3">
      <c r="B7" s="12" t="s">
        <v>766</v>
      </c>
      <c r="C7" s="12" t="s">
        <v>767</v>
      </c>
      <c r="D7" s="13" t="s">
        <v>1650</v>
      </c>
      <c r="E7" s="13" t="s">
        <v>769</v>
      </c>
      <c r="F7" s="13" t="s">
        <v>2599</v>
      </c>
      <c r="G7" s="13" t="s">
        <v>2600</v>
      </c>
      <c r="H7" s="13" t="s">
        <v>769</v>
      </c>
    </row>
    <row r="8" spans="1:8" ht="25.2" x14ac:dyDescent="0.3">
      <c r="B8" s="6" t="s">
        <v>770</v>
      </c>
      <c r="C8" s="6" t="s">
        <v>771</v>
      </c>
      <c r="D8" s="9" t="s">
        <v>1870</v>
      </c>
      <c r="E8" s="9" t="s">
        <v>510</v>
      </c>
      <c r="F8" s="9" t="s">
        <v>2601</v>
      </c>
      <c r="G8" s="9" t="s">
        <v>1313</v>
      </c>
      <c r="H8" s="9" t="s">
        <v>2602</v>
      </c>
    </row>
    <row r="9" spans="1:8" ht="25.2" x14ac:dyDescent="0.3">
      <c r="B9" s="12" t="s">
        <v>772</v>
      </c>
      <c r="C9" s="12" t="s">
        <v>773</v>
      </c>
      <c r="D9" s="13" t="s">
        <v>2022</v>
      </c>
      <c r="E9" s="13" t="s">
        <v>2603</v>
      </c>
      <c r="F9" s="13" t="s">
        <v>2604</v>
      </c>
      <c r="G9" s="13" t="s">
        <v>2605</v>
      </c>
      <c r="H9" s="13" t="s">
        <v>775</v>
      </c>
    </row>
    <row r="10" spans="1:8" ht="25.2" x14ac:dyDescent="0.3">
      <c r="B10" s="6" t="s">
        <v>776</v>
      </c>
      <c r="C10" s="6" t="s">
        <v>777</v>
      </c>
      <c r="D10" s="9" t="s">
        <v>1939</v>
      </c>
      <c r="E10" s="9" t="s">
        <v>655</v>
      </c>
      <c r="F10" s="9" t="s">
        <v>2606</v>
      </c>
      <c r="G10" s="9" t="s">
        <v>1991</v>
      </c>
      <c r="H10" s="9" t="s">
        <v>1277</v>
      </c>
    </row>
    <row r="11" spans="1:8" ht="25.2" x14ac:dyDescent="0.3">
      <c r="B11" s="12" t="s">
        <v>778</v>
      </c>
      <c r="C11" s="12" t="s">
        <v>779</v>
      </c>
      <c r="D11" s="13" t="s">
        <v>2026</v>
      </c>
      <c r="E11" s="13" t="s">
        <v>781</v>
      </c>
      <c r="F11" s="13" t="s">
        <v>2607</v>
      </c>
      <c r="G11" s="13" t="s">
        <v>2608</v>
      </c>
      <c r="H11" s="13" t="s">
        <v>781</v>
      </c>
    </row>
    <row r="12" spans="1:8" ht="25.2" x14ac:dyDescent="0.3">
      <c r="B12" s="6" t="s">
        <v>782</v>
      </c>
      <c r="C12" s="6" t="s">
        <v>783</v>
      </c>
      <c r="D12" s="9" t="s">
        <v>1988</v>
      </c>
      <c r="E12" s="9" t="s">
        <v>2029</v>
      </c>
      <c r="F12" s="9" t="s">
        <v>2609</v>
      </c>
      <c r="G12" s="9" t="s">
        <v>2610</v>
      </c>
      <c r="H12" s="9" t="s">
        <v>711</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E6"/>
  <sheetViews>
    <sheetView workbookViewId="0"/>
  </sheetViews>
  <sheetFormatPr baseColWidth="10" defaultRowHeight="14.4" x14ac:dyDescent="0.3"/>
  <cols>
    <col min="2" max="2" width="9.6640625" customWidth="1"/>
    <col min="3" max="3" width="60.6640625" customWidth="1"/>
    <col min="4" max="4" width="11.6640625" customWidth="1"/>
    <col min="5" max="5" width="250.6640625" customWidth="1"/>
  </cols>
  <sheetData>
    <row r="1" spans="1:5" x14ac:dyDescent="0.3">
      <c r="A1" s="2" t="str">
        <f>HYPERLINK("#'Auswahl Auswertungsmodul'!A1", "Zurück zum Start")</f>
        <v>Zurück zum Start</v>
      </c>
    </row>
    <row r="2" spans="1:5" x14ac:dyDescent="0.3">
      <c r="A2" s="2" t="str">
        <f>HYPERLINK("#'Auswahl WI-HI-S'!A1", "Zurück")</f>
        <v>Zurück</v>
      </c>
    </row>
    <row r="3" spans="1:5" x14ac:dyDescent="0.3">
      <c r="B3" s="7" t="s">
        <v>3176</v>
      </c>
    </row>
    <row r="4" spans="1:5" x14ac:dyDescent="0.3">
      <c r="B4" s="3" t="s">
        <v>35</v>
      </c>
      <c r="C4" s="4" t="s">
        <v>394</v>
      </c>
      <c r="D4" s="3" t="s">
        <v>1765</v>
      </c>
      <c r="E4" s="4" t="s">
        <v>1101</v>
      </c>
    </row>
    <row r="5" spans="1:5" ht="100.8" x14ac:dyDescent="0.3">
      <c r="B5" s="5" t="s">
        <v>676</v>
      </c>
      <c r="C5" s="6" t="s">
        <v>677</v>
      </c>
      <c r="D5" s="5" t="s">
        <v>14</v>
      </c>
      <c r="E5" s="6" t="s">
        <v>3174</v>
      </c>
    </row>
    <row r="6" spans="1:5" ht="409.6" x14ac:dyDescent="0.3">
      <c r="B6" s="18" t="s">
        <v>676</v>
      </c>
      <c r="C6" s="12" t="s">
        <v>677</v>
      </c>
      <c r="D6" s="18" t="s">
        <v>3171</v>
      </c>
      <c r="E6" s="12" t="s">
        <v>3175</v>
      </c>
    </row>
  </sheetData>
  <pageMargins left="0.7" right="0.7" top="0.75" bottom="0.75" header="0.3" footer="0.3"/>
  <pageSetup paperSize="9" orientation="portrait" horizontalDpi="300" verticalDpi="300"/>
</worksheet>
</file>

<file path=xl/worksheets/sheet8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3-000000000000}">
  <dimension ref="A1:E14"/>
  <sheetViews>
    <sheetView workbookViewId="0"/>
  </sheetViews>
  <sheetFormatPr baseColWidth="10" defaultRowHeight="14.4" x14ac:dyDescent="0.3"/>
  <cols>
    <col min="2" max="2" width="9.6640625" customWidth="1"/>
    <col min="3" max="3" width="134.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GYN-OP'!A1", "Zurück")</f>
        <v>Zurück</v>
      </c>
    </row>
    <row r="3" spans="1:5" x14ac:dyDescent="0.3">
      <c r="B3" s="7" t="s">
        <v>2822</v>
      </c>
    </row>
    <row r="4" spans="1:5" x14ac:dyDescent="0.3">
      <c r="B4" s="3" t="s">
        <v>35</v>
      </c>
      <c r="C4" s="4" t="s">
        <v>394</v>
      </c>
      <c r="D4" s="3" t="s">
        <v>1765</v>
      </c>
      <c r="E4" s="4" t="s">
        <v>1101</v>
      </c>
    </row>
    <row r="5" spans="1:5" x14ac:dyDescent="0.3">
      <c r="B5" s="5" t="s">
        <v>764</v>
      </c>
      <c r="C5" s="6" t="s">
        <v>765</v>
      </c>
      <c r="D5" s="5" t="s">
        <v>32</v>
      </c>
      <c r="E5" s="6" t="s">
        <v>2812</v>
      </c>
    </row>
    <row r="6" spans="1:5" ht="63" x14ac:dyDescent="0.3">
      <c r="B6" s="18" t="s">
        <v>770</v>
      </c>
      <c r="C6" s="12" t="s">
        <v>771</v>
      </c>
      <c r="D6" s="18" t="s">
        <v>30</v>
      </c>
      <c r="E6" s="12" t="s">
        <v>2813</v>
      </c>
    </row>
    <row r="7" spans="1:5" x14ac:dyDescent="0.3">
      <c r="B7" s="5" t="s">
        <v>770</v>
      </c>
      <c r="C7" s="6" t="s">
        <v>771</v>
      </c>
      <c r="D7" s="5" t="s">
        <v>32</v>
      </c>
      <c r="E7" s="6" t="s">
        <v>2814</v>
      </c>
    </row>
    <row r="8" spans="1:5" ht="63" x14ac:dyDescent="0.3">
      <c r="B8" s="18" t="s">
        <v>772</v>
      </c>
      <c r="C8" s="12" t="s">
        <v>773</v>
      </c>
      <c r="D8" s="18" t="s">
        <v>26</v>
      </c>
      <c r="E8" s="12" t="s">
        <v>2815</v>
      </c>
    </row>
    <row r="9" spans="1:5" x14ac:dyDescent="0.3">
      <c r="B9" s="5" t="s">
        <v>772</v>
      </c>
      <c r="C9" s="6" t="s">
        <v>773</v>
      </c>
      <c r="D9" s="5" t="s">
        <v>28</v>
      </c>
      <c r="E9" s="6" t="s">
        <v>2816</v>
      </c>
    </row>
    <row r="10" spans="1:5" ht="189" x14ac:dyDescent="0.3">
      <c r="B10" s="18" t="s">
        <v>772</v>
      </c>
      <c r="C10" s="12" t="s">
        <v>773</v>
      </c>
      <c r="D10" s="18" t="s">
        <v>30</v>
      </c>
      <c r="E10" s="12" t="s">
        <v>2817</v>
      </c>
    </row>
    <row r="11" spans="1:5" x14ac:dyDescent="0.3">
      <c r="B11" s="5" t="s">
        <v>776</v>
      </c>
      <c r="C11" s="6" t="s">
        <v>777</v>
      </c>
      <c r="D11" s="5" t="s">
        <v>32</v>
      </c>
      <c r="E11" s="6" t="s">
        <v>2818</v>
      </c>
    </row>
    <row r="12" spans="1:5" x14ac:dyDescent="0.3">
      <c r="B12" s="18" t="s">
        <v>778</v>
      </c>
      <c r="C12" s="12" t="s">
        <v>779</v>
      </c>
      <c r="D12" s="18" t="s">
        <v>28</v>
      </c>
      <c r="E12" s="12" t="s">
        <v>2819</v>
      </c>
    </row>
    <row r="13" spans="1:5" x14ac:dyDescent="0.3">
      <c r="B13" s="5" t="s">
        <v>782</v>
      </c>
      <c r="C13" s="6" t="s">
        <v>783</v>
      </c>
      <c r="D13" s="5" t="s">
        <v>26</v>
      </c>
      <c r="E13" s="6" t="s">
        <v>2820</v>
      </c>
    </row>
    <row r="14" spans="1:5" x14ac:dyDescent="0.3">
      <c r="B14" s="18" t="s">
        <v>782</v>
      </c>
      <c r="C14" s="12" t="s">
        <v>783</v>
      </c>
      <c r="D14" s="18" t="s">
        <v>28</v>
      </c>
      <c r="E14" s="12" t="s">
        <v>2821</v>
      </c>
    </row>
  </sheetData>
  <pageMargins left="0.7" right="0.7" top="0.75" bottom="0.75" header="0.3" footer="0.3"/>
  <pageSetup paperSize="9" orientation="portrait" horizontalDpi="300" verticalDpi="300"/>
</worksheet>
</file>

<file path=xl/worksheets/sheet8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3-000000000000}">
  <dimension ref="A1:E12"/>
  <sheetViews>
    <sheetView workbookViewId="0"/>
  </sheetViews>
  <sheetFormatPr baseColWidth="10" defaultRowHeight="14.4" x14ac:dyDescent="0.3"/>
  <cols>
    <col min="2" max="2" width="9.6640625" customWidth="1"/>
    <col min="3" max="3" width="77.8867187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GYN-OP'!A1", "Zurück")</f>
        <v>Zurück</v>
      </c>
    </row>
    <row r="3" spans="1:5" x14ac:dyDescent="0.3">
      <c r="B3" s="7" t="s">
        <v>2941</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256</v>
      </c>
      <c r="C7" s="6" t="s">
        <v>257</v>
      </c>
      <c r="D7" s="9" t="s">
        <v>1699</v>
      </c>
      <c r="E7" s="9" t="s">
        <v>259</v>
      </c>
    </row>
    <row r="8" spans="1:5" ht="25.2" x14ac:dyDescent="0.3">
      <c r="B8" s="6" t="s">
        <v>260</v>
      </c>
      <c r="C8" s="6" t="s">
        <v>261</v>
      </c>
      <c r="D8" s="9" t="s">
        <v>1701</v>
      </c>
      <c r="E8" s="9" t="s">
        <v>1703</v>
      </c>
    </row>
    <row r="9" spans="1:5" x14ac:dyDescent="0.3">
      <c r="B9" s="23" t="s">
        <v>40</v>
      </c>
      <c r="C9" s="23"/>
      <c r="D9" s="29"/>
      <c r="E9" s="29"/>
    </row>
    <row r="10" spans="1:5" ht="25.2" x14ac:dyDescent="0.3">
      <c r="B10" s="6" t="s">
        <v>264</v>
      </c>
      <c r="C10" s="6" t="s">
        <v>42</v>
      </c>
      <c r="D10" s="9" t="s">
        <v>1578</v>
      </c>
      <c r="E10" s="9" t="s">
        <v>1063</v>
      </c>
    </row>
    <row r="11" spans="1:5" ht="25.2" x14ac:dyDescent="0.3">
      <c r="B11" s="6" t="s">
        <v>265</v>
      </c>
      <c r="C11" s="6" t="s">
        <v>46</v>
      </c>
      <c r="D11" s="9" t="s">
        <v>1579</v>
      </c>
      <c r="E11" s="9" t="s">
        <v>966</v>
      </c>
    </row>
    <row r="12" spans="1:5" ht="25.2" x14ac:dyDescent="0.3">
      <c r="B12" s="6" t="s">
        <v>266</v>
      </c>
      <c r="C12" s="6" t="s">
        <v>50</v>
      </c>
      <c r="D12" s="9" t="s">
        <v>1579</v>
      </c>
      <c r="E12" s="9" t="s">
        <v>48</v>
      </c>
    </row>
  </sheetData>
  <mergeCells count="5">
    <mergeCell ref="B4:B5"/>
    <mergeCell ref="C4:C5"/>
    <mergeCell ref="D4:D5"/>
    <mergeCell ref="B6:E6"/>
    <mergeCell ref="B9:E9"/>
  </mergeCells>
  <pageMargins left="0.7" right="0.7" top="0.75" bottom="0.75" header="0.3" footer="0.3"/>
  <pageSetup paperSize="9" orientation="portrait" horizontalDpi="300" verticalDpi="300"/>
</worksheet>
</file>

<file path=xl/worksheets/sheet8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3-000000000000}">
  <dimension ref="A1:E9"/>
  <sheetViews>
    <sheetView workbookViewId="0"/>
  </sheetViews>
  <sheetFormatPr baseColWidth="10" defaultRowHeight="14.4" x14ac:dyDescent="0.3"/>
  <cols>
    <col min="2" max="2" width="9.6640625" customWidth="1"/>
    <col min="3" max="3" width="77.8867187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GYN-OP'!A1", "Zurück")</f>
        <v>Zurück</v>
      </c>
    </row>
    <row r="3" spans="1:5" x14ac:dyDescent="0.3">
      <c r="B3" s="7" t="s">
        <v>2977</v>
      </c>
    </row>
    <row r="4" spans="1:5" x14ac:dyDescent="0.3">
      <c r="B4" s="3" t="s">
        <v>35</v>
      </c>
      <c r="C4" s="4" t="s">
        <v>36</v>
      </c>
      <c r="D4" s="3" t="s">
        <v>1765</v>
      </c>
      <c r="E4" s="4" t="s">
        <v>1101</v>
      </c>
    </row>
    <row r="5" spans="1:5" x14ac:dyDescent="0.3">
      <c r="B5" s="23" t="s">
        <v>56</v>
      </c>
      <c r="C5" s="23"/>
      <c r="D5" s="30"/>
      <c r="E5" s="23"/>
    </row>
    <row r="6" spans="1:5" ht="25.2" x14ac:dyDescent="0.3">
      <c r="B6" s="5" t="s">
        <v>260</v>
      </c>
      <c r="C6" s="6" t="s">
        <v>261</v>
      </c>
      <c r="D6" s="5" t="s">
        <v>22</v>
      </c>
      <c r="E6" s="6" t="s">
        <v>2974</v>
      </c>
    </row>
    <row r="7" spans="1:5" x14ac:dyDescent="0.3">
      <c r="B7" s="23" t="s">
        <v>40</v>
      </c>
      <c r="C7" s="23"/>
      <c r="D7" s="30"/>
      <c r="E7" s="23"/>
    </row>
    <row r="8" spans="1:5" ht="37.799999999999997" x14ac:dyDescent="0.3">
      <c r="B8" s="5" t="s">
        <v>264</v>
      </c>
      <c r="C8" s="6" t="s">
        <v>42</v>
      </c>
      <c r="D8" s="5" t="s">
        <v>22</v>
      </c>
      <c r="E8" s="6" t="s">
        <v>2975</v>
      </c>
    </row>
    <row r="9" spans="1:5" ht="37.799999999999997" x14ac:dyDescent="0.3">
      <c r="B9" s="5" t="s">
        <v>265</v>
      </c>
      <c r="C9" s="6" t="s">
        <v>46</v>
      </c>
      <c r="D9" s="5" t="s">
        <v>22</v>
      </c>
      <c r="E9" s="6" t="s">
        <v>2976</v>
      </c>
    </row>
  </sheetData>
  <mergeCells count="2">
    <mergeCell ref="B5:E5"/>
    <mergeCell ref="B7:E7"/>
  </mergeCells>
  <pageMargins left="0.7" right="0.7" top="0.75" bottom="0.75" header="0.3" footer="0.3"/>
  <pageSetup paperSize="9" orientation="portrait" horizontalDpi="300" verticalDpi="300"/>
</worksheet>
</file>

<file path=xl/worksheets/sheet8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3-000000000000}">
  <dimension ref="A1:H12"/>
  <sheetViews>
    <sheetView workbookViewId="0"/>
  </sheetViews>
  <sheetFormatPr baseColWidth="10" defaultRowHeight="14.4" x14ac:dyDescent="0.3"/>
  <cols>
    <col min="2" max="2" width="9.6640625" customWidth="1"/>
    <col min="3" max="3" width="134.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GYN-OP'!A1", "Zurück")</f>
        <v>Zurück</v>
      </c>
    </row>
    <row r="3" spans="1:8" x14ac:dyDescent="0.3">
      <c r="B3" s="7" t="s">
        <v>3091</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764</v>
      </c>
      <c r="C6" s="6" t="s">
        <v>765</v>
      </c>
      <c r="D6" s="9" t="s">
        <v>1688</v>
      </c>
      <c r="E6" s="9" t="s">
        <v>1017</v>
      </c>
      <c r="F6" s="9" t="s">
        <v>234</v>
      </c>
      <c r="G6" s="9" t="s">
        <v>234</v>
      </c>
      <c r="H6" s="9" t="s">
        <v>234</v>
      </c>
    </row>
    <row r="7" spans="1:8" ht="25.2" x14ac:dyDescent="0.3">
      <c r="B7" s="12" t="s">
        <v>766</v>
      </c>
      <c r="C7" s="12" t="s">
        <v>767</v>
      </c>
      <c r="D7" s="13" t="s">
        <v>1650</v>
      </c>
      <c r="E7" s="13" t="s">
        <v>2685</v>
      </c>
      <c r="F7" s="13" t="s">
        <v>769</v>
      </c>
      <c r="G7" s="13" t="s">
        <v>1652</v>
      </c>
      <c r="H7" s="13" t="s">
        <v>769</v>
      </c>
    </row>
    <row r="8" spans="1:8" ht="25.2" x14ac:dyDescent="0.3">
      <c r="B8" s="6" t="s">
        <v>770</v>
      </c>
      <c r="C8" s="6" t="s">
        <v>771</v>
      </c>
      <c r="D8" s="9" t="s">
        <v>1870</v>
      </c>
      <c r="E8" s="9" t="s">
        <v>3085</v>
      </c>
      <c r="F8" s="9" t="s">
        <v>510</v>
      </c>
      <c r="G8" s="9" t="s">
        <v>510</v>
      </c>
      <c r="H8" s="9" t="s">
        <v>3086</v>
      </c>
    </row>
    <row r="9" spans="1:8" ht="25.2" x14ac:dyDescent="0.3">
      <c r="B9" s="12" t="s">
        <v>772</v>
      </c>
      <c r="C9" s="12" t="s">
        <v>773</v>
      </c>
      <c r="D9" s="13" t="s">
        <v>2022</v>
      </c>
      <c r="E9" s="13" t="s">
        <v>3087</v>
      </c>
      <c r="F9" s="13" t="s">
        <v>775</v>
      </c>
      <c r="G9" s="13" t="s">
        <v>2023</v>
      </c>
      <c r="H9" s="13" t="s">
        <v>3088</v>
      </c>
    </row>
    <row r="10" spans="1:8" ht="25.2" x14ac:dyDescent="0.3">
      <c r="B10" s="6" t="s">
        <v>776</v>
      </c>
      <c r="C10" s="6" t="s">
        <v>777</v>
      </c>
      <c r="D10" s="9" t="s">
        <v>1939</v>
      </c>
      <c r="E10" s="9" t="s">
        <v>1277</v>
      </c>
      <c r="F10" s="9" t="s">
        <v>655</v>
      </c>
      <c r="G10" s="9" t="s">
        <v>655</v>
      </c>
      <c r="H10" s="9" t="s">
        <v>2524</v>
      </c>
    </row>
    <row r="11" spans="1:8" ht="25.2" x14ac:dyDescent="0.3">
      <c r="B11" s="12" t="s">
        <v>778</v>
      </c>
      <c r="C11" s="12" t="s">
        <v>779</v>
      </c>
      <c r="D11" s="13" t="s">
        <v>2026</v>
      </c>
      <c r="E11" s="13" t="s">
        <v>1319</v>
      </c>
      <c r="F11" s="13" t="s">
        <v>781</v>
      </c>
      <c r="G11" s="13" t="s">
        <v>781</v>
      </c>
      <c r="H11" s="13" t="s">
        <v>3089</v>
      </c>
    </row>
    <row r="12" spans="1:8" ht="25.2" x14ac:dyDescent="0.3">
      <c r="B12" s="6" t="s">
        <v>782</v>
      </c>
      <c r="C12" s="6" t="s">
        <v>783</v>
      </c>
      <c r="D12" s="9" t="s">
        <v>1988</v>
      </c>
      <c r="E12" s="9" t="s">
        <v>3090</v>
      </c>
      <c r="F12" s="9" t="s">
        <v>711</v>
      </c>
      <c r="G12" s="9" t="s">
        <v>711</v>
      </c>
      <c r="H12" s="9" t="s">
        <v>3090</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8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3-000000000000}">
  <dimension ref="A1:E11"/>
  <sheetViews>
    <sheetView workbookViewId="0"/>
  </sheetViews>
  <sheetFormatPr baseColWidth="10" defaultRowHeight="14.4" x14ac:dyDescent="0.3"/>
  <cols>
    <col min="2" max="2" width="9.6640625" customWidth="1"/>
    <col min="3" max="3" width="134.6640625" customWidth="1"/>
    <col min="4" max="4" width="11.6640625" customWidth="1"/>
    <col min="5" max="5" width="250.6640625" customWidth="1"/>
  </cols>
  <sheetData>
    <row r="1" spans="1:5" x14ac:dyDescent="0.3">
      <c r="A1" s="2" t="str">
        <f>HYPERLINK("#'Auswahl Auswertungsmodul'!A1", "Zurück zum Start")</f>
        <v>Zurück zum Start</v>
      </c>
    </row>
    <row r="2" spans="1:5" x14ac:dyDescent="0.3">
      <c r="A2" s="2" t="str">
        <f>HYPERLINK("#'Auswahl GYN-OP'!A1", "Zurück")</f>
        <v>Zurück</v>
      </c>
    </row>
    <row r="3" spans="1:5" x14ac:dyDescent="0.3">
      <c r="B3" s="7" t="s">
        <v>3218</v>
      </c>
    </row>
    <row r="4" spans="1:5" x14ac:dyDescent="0.3">
      <c r="B4" s="3" t="s">
        <v>35</v>
      </c>
      <c r="C4" s="4" t="s">
        <v>394</v>
      </c>
      <c r="D4" s="3" t="s">
        <v>1765</v>
      </c>
      <c r="E4" s="4" t="s">
        <v>1101</v>
      </c>
    </row>
    <row r="5" spans="1:5" ht="37.799999999999997" x14ac:dyDescent="0.3">
      <c r="B5" s="5" t="s">
        <v>766</v>
      </c>
      <c r="C5" s="6" t="s">
        <v>767</v>
      </c>
      <c r="D5" s="5" t="s">
        <v>14</v>
      </c>
      <c r="E5" s="6" t="s">
        <v>3211</v>
      </c>
    </row>
    <row r="6" spans="1:5" x14ac:dyDescent="0.3">
      <c r="B6" s="18" t="s">
        <v>766</v>
      </c>
      <c r="C6" s="12" t="s">
        <v>767</v>
      </c>
      <c r="D6" s="18" t="s">
        <v>18</v>
      </c>
      <c r="E6" s="12" t="s">
        <v>3212</v>
      </c>
    </row>
    <row r="7" spans="1:5" ht="63" x14ac:dyDescent="0.3">
      <c r="B7" s="5" t="s">
        <v>770</v>
      </c>
      <c r="C7" s="6" t="s">
        <v>771</v>
      </c>
      <c r="D7" s="5" t="s">
        <v>22</v>
      </c>
      <c r="E7" s="6" t="s">
        <v>3213</v>
      </c>
    </row>
    <row r="8" spans="1:5" ht="201.6" x14ac:dyDescent="0.3">
      <c r="B8" s="18" t="s">
        <v>772</v>
      </c>
      <c r="C8" s="12" t="s">
        <v>773</v>
      </c>
      <c r="D8" s="18" t="s">
        <v>3139</v>
      </c>
      <c r="E8" s="12" t="s">
        <v>3214</v>
      </c>
    </row>
    <row r="9" spans="1:5" ht="63" x14ac:dyDescent="0.3">
      <c r="B9" s="5" t="s">
        <v>776</v>
      </c>
      <c r="C9" s="6" t="s">
        <v>777</v>
      </c>
      <c r="D9" s="5" t="s">
        <v>22</v>
      </c>
      <c r="E9" s="6" t="s">
        <v>3215</v>
      </c>
    </row>
    <row r="10" spans="1:5" ht="113.4" x14ac:dyDescent="0.3">
      <c r="B10" s="18" t="s">
        <v>778</v>
      </c>
      <c r="C10" s="12" t="s">
        <v>779</v>
      </c>
      <c r="D10" s="18" t="s">
        <v>22</v>
      </c>
      <c r="E10" s="12" t="s">
        <v>3216</v>
      </c>
    </row>
    <row r="11" spans="1:5" ht="88.2" x14ac:dyDescent="0.3">
      <c r="B11" s="5" t="s">
        <v>782</v>
      </c>
      <c r="C11" s="6" t="s">
        <v>783</v>
      </c>
      <c r="D11" s="5" t="s">
        <v>22</v>
      </c>
      <c r="E11" s="6" t="s">
        <v>3217</v>
      </c>
    </row>
  </sheetData>
  <pageMargins left="0.7" right="0.7" top="0.75" bottom="0.75" header="0.3" footer="0.3"/>
  <pageSetup paperSize="9" orientation="portrait" horizontalDpi="300" verticalDpi="300"/>
</worksheet>
</file>

<file path=xl/worksheets/sheet8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3-000000000000}">
  <dimension ref="A1:G12"/>
  <sheetViews>
    <sheetView workbookViewId="0"/>
  </sheetViews>
  <sheetFormatPr baseColWidth="10" defaultRowHeight="14.4" x14ac:dyDescent="0.3"/>
  <cols>
    <col min="2" max="2" width="9.6640625" customWidth="1"/>
    <col min="3" max="3" width="134.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GYN-OP'!A1", "Zurück")</f>
        <v>Zurück</v>
      </c>
    </row>
    <row r="3" spans="1:7" x14ac:dyDescent="0.3">
      <c r="B3" s="7" t="s">
        <v>3384</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764</v>
      </c>
      <c r="C6" s="6" t="s">
        <v>765</v>
      </c>
      <c r="D6" s="9" t="s">
        <v>211</v>
      </c>
      <c r="E6" s="9" t="s">
        <v>149</v>
      </c>
      <c r="F6" s="9" t="s">
        <v>211</v>
      </c>
      <c r="G6" s="9" t="s">
        <v>149</v>
      </c>
    </row>
    <row r="7" spans="1:7" ht="25.2" x14ac:dyDescent="0.3">
      <c r="B7" s="12" t="s">
        <v>766</v>
      </c>
      <c r="C7" s="12" t="s">
        <v>767</v>
      </c>
      <c r="D7" s="13" t="s">
        <v>1007</v>
      </c>
      <c r="E7" s="13" t="s">
        <v>1297</v>
      </c>
      <c r="F7" s="13" t="s">
        <v>211</v>
      </c>
      <c r="G7" s="13" t="s">
        <v>494</v>
      </c>
    </row>
    <row r="8" spans="1:7" ht="25.2" x14ac:dyDescent="0.3">
      <c r="B8" s="6" t="s">
        <v>770</v>
      </c>
      <c r="C8" s="6" t="s">
        <v>771</v>
      </c>
      <c r="D8" s="9" t="s">
        <v>1042</v>
      </c>
      <c r="E8" s="9" t="s">
        <v>769</v>
      </c>
      <c r="F8" s="9" t="s">
        <v>95</v>
      </c>
      <c r="G8" s="9" t="s">
        <v>769</v>
      </c>
    </row>
    <row r="9" spans="1:7" ht="25.2" x14ac:dyDescent="0.3">
      <c r="B9" s="12" t="s">
        <v>772</v>
      </c>
      <c r="C9" s="12" t="s">
        <v>773</v>
      </c>
      <c r="D9" s="13" t="s">
        <v>1615</v>
      </c>
      <c r="E9" s="13" t="s">
        <v>3380</v>
      </c>
      <c r="F9" s="13" t="s">
        <v>156</v>
      </c>
      <c r="G9" s="13" t="s">
        <v>3381</v>
      </c>
    </row>
    <row r="10" spans="1:7" ht="25.2" x14ac:dyDescent="0.3">
      <c r="B10" s="6" t="s">
        <v>776</v>
      </c>
      <c r="C10" s="6" t="s">
        <v>777</v>
      </c>
      <c r="D10" s="9" t="s">
        <v>3382</v>
      </c>
      <c r="E10" s="9" t="s">
        <v>166</v>
      </c>
      <c r="F10" s="9" t="s">
        <v>156</v>
      </c>
      <c r="G10" s="9" t="s">
        <v>166</v>
      </c>
    </row>
    <row r="11" spans="1:7" ht="25.2" x14ac:dyDescent="0.3">
      <c r="B11" s="12" t="s">
        <v>778</v>
      </c>
      <c r="C11" s="12" t="s">
        <v>779</v>
      </c>
      <c r="D11" s="13" t="s">
        <v>3383</v>
      </c>
      <c r="E11" s="13" t="s">
        <v>593</v>
      </c>
      <c r="F11" s="13" t="s">
        <v>130</v>
      </c>
      <c r="G11" s="13" t="s">
        <v>593</v>
      </c>
    </row>
    <row r="12" spans="1:7" ht="25.2" x14ac:dyDescent="0.3">
      <c r="B12" s="6" t="s">
        <v>782</v>
      </c>
      <c r="C12" s="6" t="s">
        <v>783</v>
      </c>
      <c r="D12" s="9" t="s">
        <v>2010</v>
      </c>
      <c r="E12" s="9" t="s">
        <v>3342</v>
      </c>
      <c r="F12" s="9" t="s">
        <v>89</v>
      </c>
      <c r="G12" s="9" t="s">
        <v>3343</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8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3-000000000000}">
  <dimension ref="A1:G12"/>
  <sheetViews>
    <sheetView workbookViewId="0"/>
  </sheetViews>
  <sheetFormatPr baseColWidth="10" defaultRowHeight="14.4" x14ac:dyDescent="0.3"/>
  <cols>
    <col min="2" max="2" width="9.6640625" customWidth="1"/>
    <col min="3" max="3" width="77.886718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GYN-OP'!A1", "Zurück")</f>
        <v>Zurück</v>
      </c>
    </row>
    <row r="3" spans="1:7" x14ac:dyDescent="0.3">
      <c r="B3" s="7" t="s">
        <v>3316</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256</v>
      </c>
      <c r="C7" s="6" t="s">
        <v>257</v>
      </c>
      <c r="D7" s="9" t="s">
        <v>3094</v>
      </c>
      <c r="E7" s="9" t="s">
        <v>99</v>
      </c>
      <c r="F7" s="9" t="s">
        <v>804</v>
      </c>
      <c r="G7" s="9" t="s">
        <v>99</v>
      </c>
    </row>
    <row r="8" spans="1:7" ht="25.2" x14ac:dyDescent="0.3">
      <c r="B8" s="6" t="s">
        <v>260</v>
      </c>
      <c r="C8" s="6" t="s">
        <v>261</v>
      </c>
      <c r="D8" s="9" t="s">
        <v>2060</v>
      </c>
      <c r="E8" s="9" t="s">
        <v>207</v>
      </c>
      <c r="F8" s="9" t="s">
        <v>593</v>
      </c>
      <c r="G8" s="9" t="s">
        <v>207</v>
      </c>
    </row>
    <row r="9" spans="1:7" x14ac:dyDescent="0.3">
      <c r="B9" s="23" t="s">
        <v>40</v>
      </c>
      <c r="C9" s="23"/>
      <c r="D9" s="29"/>
      <c r="E9" s="29"/>
      <c r="F9" s="29"/>
      <c r="G9" s="29"/>
    </row>
    <row r="10" spans="1:7" ht="25.2" x14ac:dyDescent="0.3">
      <c r="B10" s="6" t="s">
        <v>264</v>
      </c>
      <c r="C10" s="6" t="s">
        <v>42</v>
      </c>
      <c r="D10" s="9" t="s">
        <v>68</v>
      </c>
      <c r="E10" s="9" t="s">
        <v>83</v>
      </c>
      <c r="F10" s="9" t="s">
        <v>68</v>
      </c>
      <c r="G10" s="9" t="s">
        <v>83</v>
      </c>
    </row>
    <row r="11" spans="1:7" ht="25.2" x14ac:dyDescent="0.3">
      <c r="B11" s="6" t="s">
        <v>265</v>
      </c>
      <c r="C11" s="6" t="s">
        <v>46</v>
      </c>
      <c r="D11" s="9" t="s">
        <v>51</v>
      </c>
      <c r="E11" s="9" t="s">
        <v>211</v>
      </c>
      <c r="F11" s="9" t="s">
        <v>51</v>
      </c>
      <c r="G11" s="9" t="s">
        <v>211</v>
      </c>
    </row>
    <row r="12" spans="1:7" ht="25.2" x14ac:dyDescent="0.3">
      <c r="B12" s="6" t="s">
        <v>266</v>
      </c>
      <c r="C12" s="6" t="s">
        <v>50</v>
      </c>
      <c r="D12" s="9" t="s">
        <v>83</v>
      </c>
      <c r="E12" s="9" t="s">
        <v>51</v>
      </c>
      <c r="F12" s="9" t="s">
        <v>83</v>
      </c>
      <c r="G12" s="9" t="s">
        <v>51</v>
      </c>
    </row>
  </sheetData>
  <mergeCells count="6">
    <mergeCell ref="B9:G9"/>
    <mergeCell ref="B4:B5"/>
    <mergeCell ref="C4:C5"/>
    <mergeCell ref="D4:E4"/>
    <mergeCell ref="F4:G4"/>
    <mergeCell ref="B6:G6"/>
  </mergeCells>
  <pageMargins left="0.7" right="0.7" top="0.75" bottom="0.75" header="0.3" footer="0.3"/>
  <pageSetup paperSize="9" orientation="portrait" horizontalDpi="300" verticalDpi="300"/>
</worksheet>
</file>

<file path=xl/worksheets/sheet8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3-000000000000}">
  <dimension ref="A1:H21"/>
  <sheetViews>
    <sheetView workbookViewId="0"/>
  </sheetViews>
  <sheetFormatPr baseColWidth="10" defaultRowHeight="14.4" x14ac:dyDescent="0.3"/>
  <cols>
    <col min="2" max="2" width="83.886718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GYN-OP'!A1", "Zurück")</f>
        <v>Zurück</v>
      </c>
    </row>
    <row r="3" spans="1:8" x14ac:dyDescent="0.3">
      <c r="B3" s="7" t="s">
        <v>4170</v>
      </c>
    </row>
    <row r="4" spans="1:8" x14ac:dyDescent="0.3">
      <c r="B4" s="4" t="s">
        <v>3417</v>
      </c>
      <c r="C4" s="19" t="s">
        <v>3418</v>
      </c>
      <c r="D4" s="19" t="s">
        <v>3812</v>
      </c>
      <c r="E4" s="19" t="s">
        <v>3420</v>
      </c>
      <c r="F4" s="19" t="s">
        <v>3421</v>
      </c>
      <c r="G4" s="19" t="s">
        <v>3422</v>
      </c>
      <c r="H4" s="19" t="s">
        <v>3423</v>
      </c>
    </row>
    <row r="5" spans="1:8" ht="25.2" x14ac:dyDescent="0.3">
      <c r="B5" s="6" t="s">
        <v>3424</v>
      </c>
      <c r="C5" s="9" t="s">
        <v>3971</v>
      </c>
      <c r="D5" s="9" t="s">
        <v>4140</v>
      </c>
      <c r="E5" s="9" t="s">
        <v>1580</v>
      </c>
      <c r="F5" s="9" t="s">
        <v>289</v>
      </c>
      <c r="G5" s="9" t="s">
        <v>3064</v>
      </c>
      <c r="H5" s="9" t="s">
        <v>3064</v>
      </c>
    </row>
    <row r="6" spans="1:8" ht="25.2" x14ac:dyDescent="0.3">
      <c r="B6" s="12" t="s">
        <v>3427</v>
      </c>
      <c r="C6" s="13" t="s">
        <v>1693</v>
      </c>
      <c r="D6" s="13" t="s">
        <v>4141</v>
      </c>
      <c r="E6" s="13" t="s">
        <v>1580</v>
      </c>
      <c r="F6" s="13" t="s">
        <v>428</v>
      </c>
      <c r="G6" s="13" t="s">
        <v>1307</v>
      </c>
      <c r="H6" s="13" t="s">
        <v>1307</v>
      </c>
    </row>
    <row r="7" spans="1:8" ht="25.2" x14ac:dyDescent="0.3">
      <c r="B7" s="6" t="s">
        <v>3431</v>
      </c>
      <c r="C7" s="9" t="s">
        <v>1693</v>
      </c>
      <c r="D7" s="9" t="s">
        <v>4142</v>
      </c>
      <c r="E7" s="9" t="s">
        <v>1580</v>
      </c>
      <c r="F7" s="9" t="s">
        <v>4143</v>
      </c>
      <c r="G7" s="9" t="s">
        <v>72</v>
      </c>
      <c r="H7" s="9" t="s">
        <v>229</v>
      </c>
    </row>
    <row r="8" spans="1:8" ht="25.2" x14ac:dyDescent="0.3">
      <c r="B8" s="12" t="s">
        <v>3433</v>
      </c>
      <c r="C8" s="13" t="s">
        <v>1658</v>
      </c>
      <c r="D8" s="13" t="s">
        <v>4144</v>
      </c>
      <c r="E8" s="13" t="s">
        <v>1580</v>
      </c>
      <c r="F8" s="13" t="s">
        <v>4145</v>
      </c>
      <c r="G8" s="13" t="s">
        <v>3387</v>
      </c>
      <c r="H8" s="13" t="s">
        <v>4146</v>
      </c>
    </row>
    <row r="9" spans="1:8" ht="25.2" x14ac:dyDescent="0.3">
      <c r="B9" s="6" t="s">
        <v>3435</v>
      </c>
      <c r="C9" s="9" t="s">
        <v>1592</v>
      </c>
      <c r="D9" s="9" t="s">
        <v>3094</v>
      </c>
      <c r="E9" s="9" t="s">
        <v>1580</v>
      </c>
      <c r="F9" s="9" t="s">
        <v>86</v>
      </c>
      <c r="G9" s="9" t="s">
        <v>87</v>
      </c>
      <c r="H9" s="9" t="s">
        <v>87</v>
      </c>
    </row>
    <row r="10" spans="1:8" ht="25.2" x14ac:dyDescent="0.3">
      <c r="B10" s="12" t="s">
        <v>3436</v>
      </c>
      <c r="C10" s="13" t="s">
        <v>3803</v>
      </c>
      <c r="D10" s="13" t="s">
        <v>4147</v>
      </c>
      <c r="E10" s="13" t="s">
        <v>1580</v>
      </c>
      <c r="F10" s="13" t="s">
        <v>4148</v>
      </c>
      <c r="G10" s="13" t="s">
        <v>4149</v>
      </c>
      <c r="H10" s="13" t="s">
        <v>1744</v>
      </c>
    </row>
    <row r="11" spans="1:8" ht="25.2" x14ac:dyDescent="0.3">
      <c r="B11" s="6" t="s">
        <v>3439</v>
      </c>
      <c r="C11" s="9" t="s">
        <v>3553</v>
      </c>
      <c r="D11" s="9" t="s">
        <v>4150</v>
      </c>
      <c r="E11" s="9" t="s">
        <v>1580</v>
      </c>
      <c r="F11" s="9" t="s">
        <v>206</v>
      </c>
      <c r="G11" s="9" t="s">
        <v>1005</v>
      </c>
      <c r="H11" s="9" t="s">
        <v>1005</v>
      </c>
    </row>
    <row r="12" spans="1:8" ht="25.2" x14ac:dyDescent="0.3">
      <c r="B12" s="12" t="s">
        <v>3440</v>
      </c>
      <c r="C12" s="13" t="s">
        <v>1986</v>
      </c>
      <c r="D12" s="13" t="s">
        <v>4151</v>
      </c>
      <c r="E12" s="13" t="s">
        <v>1580</v>
      </c>
      <c r="F12" s="13" t="s">
        <v>1069</v>
      </c>
      <c r="G12" s="13" t="s">
        <v>2099</v>
      </c>
      <c r="H12" s="13" t="s">
        <v>1682</v>
      </c>
    </row>
    <row r="13" spans="1:8" ht="25.2" x14ac:dyDescent="0.3">
      <c r="B13" s="6" t="s">
        <v>3441</v>
      </c>
      <c r="C13" s="9" t="s">
        <v>3472</v>
      </c>
      <c r="D13" s="9" t="s">
        <v>4152</v>
      </c>
      <c r="E13" s="9" t="s">
        <v>1580</v>
      </c>
      <c r="F13" s="9" t="s">
        <v>4153</v>
      </c>
      <c r="G13" s="9" t="s">
        <v>4154</v>
      </c>
      <c r="H13" s="9" t="s">
        <v>4155</v>
      </c>
    </row>
    <row r="14" spans="1:8" ht="25.2" x14ac:dyDescent="0.3">
      <c r="B14" s="12" t="s">
        <v>3444</v>
      </c>
      <c r="C14" s="13" t="s">
        <v>2022</v>
      </c>
      <c r="D14" s="13" t="s">
        <v>4156</v>
      </c>
      <c r="E14" s="13" t="s">
        <v>1580</v>
      </c>
      <c r="F14" s="13" t="s">
        <v>4157</v>
      </c>
      <c r="G14" s="13" t="s">
        <v>3770</v>
      </c>
      <c r="H14" s="13" t="s">
        <v>3770</v>
      </c>
    </row>
    <row r="15" spans="1:8" ht="25.2" x14ac:dyDescent="0.3">
      <c r="B15" s="6" t="s">
        <v>3447</v>
      </c>
      <c r="C15" s="9" t="s">
        <v>1699</v>
      </c>
      <c r="D15" s="9" t="s">
        <v>4158</v>
      </c>
      <c r="E15" s="9" t="s">
        <v>1580</v>
      </c>
      <c r="F15" s="9" t="s">
        <v>248</v>
      </c>
      <c r="G15" s="9" t="s">
        <v>249</v>
      </c>
      <c r="H15" s="9" t="s">
        <v>249</v>
      </c>
    </row>
    <row r="16" spans="1:8" ht="25.2" x14ac:dyDescent="0.3">
      <c r="B16" s="12" t="s">
        <v>3450</v>
      </c>
      <c r="C16" s="13" t="s">
        <v>1678</v>
      </c>
      <c r="D16" s="13" t="s">
        <v>4159</v>
      </c>
      <c r="E16" s="13" t="s">
        <v>1580</v>
      </c>
      <c r="F16" s="13" t="s">
        <v>4117</v>
      </c>
      <c r="G16" s="13" t="s">
        <v>1685</v>
      </c>
      <c r="H16" s="13" t="s">
        <v>3076</v>
      </c>
    </row>
    <row r="17" spans="2:8" ht="25.2" x14ac:dyDescent="0.3">
      <c r="B17" s="6" t="s">
        <v>3452</v>
      </c>
      <c r="C17" s="9" t="s">
        <v>1600</v>
      </c>
      <c r="D17" s="9" t="s">
        <v>4160</v>
      </c>
      <c r="E17" s="9" t="s">
        <v>1580</v>
      </c>
      <c r="F17" s="9" t="s">
        <v>43</v>
      </c>
      <c r="G17" s="9" t="s">
        <v>1063</v>
      </c>
      <c r="H17" s="9" t="s">
        <v>1063</v>
      </c>
    </row>
    <row r="18" spans="2:8" ht="25.2" x14ac:dyDescent="0.3">
      <c r="B18" s="12" t="s">
        <v>3453</v>
      </c>
      <c r="C18" s="13" t="s">
        <v>1664</v>
      </c>
      <c r="D18" s="13" t="s">
        <v>4161</v>
      </c>
      <c r="E18" s="13" t="s">
        <v>1580</v>
      </c>
      <c r="F18" s="13" t="s">
        <v>3683</v>
      </c>
      <c r="G18" s="13" t="s">
        <v>4162</v>
      </c>
      <c r="H18" s="13" t="s">
        <v>4162</v>
      </c>
    </row>
    <row r="19" spans="2:8" ht="25.2" x14ac:dyDescent="0.3">
      <c r="B19" s="6" t="s">
        <v>3455</v>
      </c>
      <c r="C19" s="9" t="s">
        <v>1760</v>
      </c>
      <c r="D19" s="9" t="s">
        <v>4163</v>
      </c>
      <c r="E19" s="9" t="s">
        <v>1580</v>
      </c>
      <c r="F19" s="9" t="s">
        <v>332</v>
      </c>
      <c r="G19" s="9" t="s">
        <v>1080</v>
      </c>
      <c r="H19" s="9" t="s">
        <v>1080</v>
      </c>
    </row>
    <row r="20" spans="2:8" ht="25.2" x14ac:dyDescent="0.3">
      <c r="B20" s="12" t="s">
        <v>3457</v>
      </c>
      <c r="C20" s="13" t="s">
        <v>1945</v>
      </c>
      <c r="D20" s="13" t="s">
        <v>4164</v>
      </c>
      <c r="E20" s="13" t="s">
        <v>1580</v>
      </c>
      <c r="F20" s="13" t="s">
        <v>102</v>
      </c>
      <c r="G20" s="13" t="s">
        <v>103</v>
      </c>
      <c r="H20" s="13" t="s">
        <v>103</v>
      </c>
    </row>
    <row r="21" spans="2:8" ht="25.2" x14ac:dyDescent="0.3">
      <c r="B21" s="10" t="s">
        <v>3459</v>
      </c>
      <c r="C21" s="11" t="s">
        <v>4165</v>
      </c>
      <c r="D21" s="11" t="s">
        <v>4166</v>
      </c>
      <c r="E21" s="11" t="s">
        <v>1580</v>
      </c>
      <c r="F21" s="11" t="s">
        <v>4167</v>
      </c>
      <c r="G21" s="11" t="s">
        <v>4168</v>
      </c>
      <c r="H21" s="11" t="s">
        <v>4169</v>
      </c>
    </row>
  </sheetData>
  <pageMargins left="0.7" right="0.7" top="0.75" bottom="0.75" header="0.3" footer="0.3"/>
  <pageSetup paperSize="9" orientation="portrait" horizontalDpi="300" verticalDpi="300"/>
</worksheet>
</file>

<file path=xl/worksheets/sheet8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3-000000000000}">
  <dimension ref="A1:H21"/>
  <sheetViews>
    <sheetView workbookViewId="0"/>
  </sheetViews>
  <sheetFormatPr baseColWidth="10" defaultRowHeight="14.4" x14ac:dyDescent="0.3"/>
  <cols>
    <col min="2" max="2" width="86.4414062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GYN-OP'!A1", "Zurück")</f>
        <v>Zurück</v>
      </c>
    </row>
    <row r="3" spans="1:8" x14ac:dyDescent="0.3">
      <c r="B3" s="7" t="s">
        <v>3639</v>
      </c>
    </row>
    <row r="4" spans="1:8" x14ac:dyDescent="0.3">
      <c r="B4" s="4" t="s">
        <v>3417</v>
      </c>
      <c r="C4" s="19" t="s">
        <v>3418</v>
      </c>
      <c r="D4" s="19" t="s">
        <v>3419</v>
      </c>
      <c r="E4" s="19" t="s">
        <v>3420</v>
      </c>
      <c r="F4" s="19" t="s">
        <v>3421</v>
      </c>
      <c r="G4" s="19" t="s">
        <v>3422</v>
      </c>
      <c r="H4" s="19" t="s">
        <v>3423</v>
      </c>
    </row>
    <row r="5" spans="1:8" ht="25.2" x14ac:dyDescent="0.3">
      <c r="B5" s="6" t="s">
        <v>3424</v>
      </c>
      <c r="C5" s="9" t="s">
        <v>3469</v>
      </c>
      <c r="D5" s="9" t="s">
        <v>3619</v>
      </c>
      <c r="E5" s="9" t="s">
        <v>1580</v>
      </c>
      <c r="F5" s="9" t="s">
        <v>244</v>
      </c>
      <c r="G5" s="9" t="s">
        <v>3511</v>
      </c>
      <c r="H5" s="9" t="s">
        <v>3511</v>
      </c>
    </row>
    <row r="6" spans="1:8" ht="25.2" x14ac:dyDescent="0.3">
      <c r="B6" s="12" t="s">
        <v>3427</v>
      </c>
      <c r="C6" s="13" t="s">
        <v>1643</v>
      </c>
      <c r="D6" s="13" t="s">
        <v>3620</v>
      </c>
      <c r="E6" s="13" t="s">
        <v>1580</v>
      </c>
      <c r="F6" s="13" t="s">
        <v>47</v>
      </c>
      <c r="G6" s="13" t="s">
        <v>966</v>
      </c>
      <c r="H6" s="13" t="s">
        <v>966</v>
      </c>
    </row>
    <row r="7" spans="1:8" ht="25.2" x14ac:dyDescent="0.3">
      <c r="B7" s="6" t="s">
        <v>3431</v>
      </c>
      <c r="C7" s="9" t="s">
        <v>1693</v>
      </c>
      <c r="D7" s="9" t="s">
        <v>3621</v>
      </c>
      <c r="E7" s="9" t="s">
        <v>1580</v>
      </c>
      <c r="F7" s="9" t="s">
        <v>94</v>
      </c>
      <c r="G7" s="9" t="s">
        <v>94</v>
      </c>
      <c r="H7" s="9" t="s">
        <v>94</v>
      </c>
    </row>
    <row r="8" spans="1:8" ht="25.2" x14ac:dyDescent="0.3">
      <c r="B8" s="12" t="s">
        <v>3433</v>
      </c>
      <c r="C8" s="13" t="s">
        <v>2116</v>
      </c>
      <c r="D8" s="13" t="s">
        <v>3622</v>
      </c>
      <c r="E8" s="13" t="s">
        <v>1580</v>
      </c>
      <c r="F8" s="13" t="s">
        <v>3600</v>
      </c>
      <c r="G8" s="13" t="s">
        <v>2558</v>
      </c>
      <c r="H8" s="13" t="s">
        <v>1763</v>
      </c>
    </row>
    <row r="9" spans="1:8" ht="25.2" x14ac:dyDescent="0.3">
      <c r="B9" s="6" t="s">
        <v>3435</v>
      </c>
      <c r="C9" s="9" t="s">
        <v>1592</v>
      </c>
      <c r="D9" s="9" t="s">
        <v>1713</v>
      </c>
      <c r="E9" s="9" t="s">
        <v>1580</v>
      </c>
      <c r="F9" s="9" t="s">
        <v>86</v>
      </c>
      <c r="G9" s="9" t="s">
        <v>87</v>
      </c>
      <c r="H9" s="9" t="s">
        <v>87</v>
      </c>
    </row>
    <row r="10" spans="1:8" ht="25.2" x14ac:dyDescent="0.3">
      <c r="B10" s="12" t="s">
        <v>3436</v>
      </c>
      <c r="C10" s="13" t="s">
        <v>1670</v>
      </c>
      <c r="D10" s="13" t="s">
        <v>3623</v>
      </c>
      <c r="E10" s="13" t="s">
        <v>1580</v>
      </c>
      <c r="F10" s="13" t="s">
        <v>43</v>
      </c>
      <c r="G10" s="13" t="s">
        <v>43</v>
      </c>
      <c r="H10" s="13" t="s">
        <v>43</v>
      </c>
    </row>
    <row r="11" spans="1:8" ht="25.2" x14ac:dyDescent="0.3">
      <c r="B11" s="6" t="s">
        <v>3439</v>
      </c>
      <c r="C11" s="9" t="s">
        <v>1609</v>
      </c>
      <c r="D11" s="9" t="s">
        <v>3624</v>
      </c>
      <c r="E11" s="9" t="s">
        <v>1580</v>
      </c>
      <c r="F11" s="9" t="s">
        <v>82</v>
      </c>
      <c r="G11" s="9" t="s">
        <v>83</v>
      </c>
      <c r="H11" s="9" t="s">
        <v>83</v>
      </c>
    </row>
    <row r="12" spans="1:8" ht="25.2" x14ac:dyDescent="0.3">
      <c r="B12" s="12" t="s">
        <v>3440</v>
      </c>
      <c r="C12" s="13" t="s">
        <v>1986</v>
      </c>
      <c r="D12" s="13" t="s">
        <v>3625</v>
      </c>
      <c r="E12" s="13" t="s">
        <v>1580</v>
      </c>
      <c r="F12" s="13" t="s">
        <v>82</v>
      </c>
      <c r="G12" s="13" t="s">
        <v>82</v>
      </c>
      <c r="H12" s="13" t="s">
        <v>82</v>
      </c>
    </row>
    <row r="13" spans="1:8" ht="25.2" x14ac:dyDescent="0.3">
      <c r="B13" s="6" t="s">
        <v>3441</v>
      </c>
      <c r="C13" s="9" t="s">
        <v>3626</v>
      </c>
      <c r="D13" s="9" t="s">
        <v>3627</v>
      </c>
      <c r="E13" s="9" t="s">
        <v>1580</v>
      </c>
      <c r="F13" s="9" t="s">
        <v>206</v>
      </c>
      <c r="G13" s="9" t="s">
        <v>3023</v>
      </c>
      <c r="H13" s="9" t="s">
        <v>3023</v>
      </c>
    </row>
    <row r="14" spans="1:8" ht="25.2" x14ac:dyDescent="0.3">
      <c r="B14" s="12" t="s">
        <v>3444</v>
      </c>
      <c r="C14" s="13" t="s">
        <v>3628</v>
      </c>
      <c r="D14" s="13" t="s">
        <v>3629</v>
      </c>
      <c r="E14" s="13" t="s">
        <v>1580</v>
      </c>
      <c r="F14" s="13" t="s">
        <v>201</v>
      </c>
      <c r="G14" s="13" t="s">
        <v>3630</v>
      </c>
      <c r="H14" s="13" t="s">
        <v>3630</v>
      </c>
    </row>
    <row r="15" spans="1:8" ht="25.2" x14ac:dyDescent="0.3">
      <c r="B15" s="6" t="s">
        <v>3447</v>
      </c>
      <c r="C15" s="9" t="s">
        <v>1870</v>
      </c>
      <c r="D15" s="9" t="s">
        <v>3631</v>
      </c>
      <c r="E15" s="9" t="s">
        <v>1580</v>
      </c>
      <c r="F15" s="9" t="s">
        <v>47</v>
      </c>
      <c r="G15" s="9" t="s">
        <v>965</v>
      </c>
      <c r="H15" s="9" t="s">
        <v>965</v>
      </c>
    </row>
    <row r="16" spans="1:8" ht="25.2" x14ac:dyDescent="0.3">
      <c r="B16" s="12" t="s">
        <v>3450</v>
      </c>
      <c r="C16" s="13" t="s">
        <v>1705</v>
      </c>
      <c r="D16" s="13" t="s">
        <v>2624</v>
      </c>
      <c r="E16" s="13" t="s">
        <v>1580</v>
      </c>
      <c r="F16" s="13" t="s">
        <v>1056</v>
      </c>
      <c r="G16" s="13" t="s">
        <v>1062</v>
      </c>
      <c r="H16" s="13" t="s">
        <v>3487</v>
      </c>
    </row>
    <row r="17" spans="2:8" ht="25.2" x14ac:dyDescent="0.3">
      <c r="B17" s="6" t="s">
        <v>3452</v>
      </c>
      <c r="C17" s="9" t="s">
        <v>1600</v>
      </c>
      <c r="D17" s="9" t="s">
        <v>1858</v>
      </c>
      <c r="E17" s="9" t="s">
        <v>1580</v>
      </c>
      <c r="F17" s="9" t="s">
        <v>82</v>
      </c>
      <c r="G17" s="9" t="s">
        <v>82</v>
      </c>
      <c r="H17" s="9" t="s">
        <v>82</v>
      </c>
    </row>
    <row r="18" spans="2:8" ht="25.2" x14ac:dyDescent="0.3">
      <c r="B18" s="12" t="s">
        <v>3453</v>
      </c>
      <c r="C18" s="13" t="s">
        <v>1664</v>
      </c>
      <c r="D18" s="13" t="s">
        <v>3632</v>
      </c>
      <c r="E18" s="13" t="s">
        <v>1580</v>
      </c>
      <c r="F18" s="13" t="s">
        <v>67</v>
      </c>
      <c r="G18" s="13" t="s">
        <v>67</v>
      </c>
      <c r="H18" s="13" t="s">
        <v>67</v>
      </c>
    </row>
    <row r="19" spans="2:8" ht="25.2" x14ac:dyDescent="0.3">
      <c r="B19" s="6" t="s">
        <v>3455</v>
      </c>
      <c r="C19" s="9" t="s">
        <v>1693</v>
      </c>
      <c r="D19" s="9" t="s">
        <v>3105</v>
      </c>
      <c r="E19" s="9" t="s">
        <v>1580</v>
      </c>
      <c r="F19" s="9" t="s">
        <v>76</v>
      </c>
      <c r="G19" s="9" t="s">
        <v>1860</v>
      </c>
      <c r="H19" s="9" t="s">
        <v>1860</v>
      </c>
    </row>
    <row r="20" spans="2:8" ht="25.2" x14ac:dyDescent="0.3">
      <c r="B20" s="12" t="s">
        <v>3457</v>
      </c>
      <c r="C20" s="13" t="s">
        <v>1705</v>
      </c>
      <c r="D20" s="13" t="s">
        <v>3633</v>
      </c>
      <c r="E20" s="13" t="s">
        <v>1580</v>
      </c>
      <c r="F20" s="13" t="s">
        <v>82</v>
      </c>
      <c r="G20" s="13" t="s">
        <v>1019</v>
      </c>
      <c r="H20" s="13" t="s">
        <v>1019</v>
      </c>
    </row>
    <row r="21" spans="2:8" ht="25.2" x14ac:dyDescent="0.3">
      <c r="B21" s="10" t="s">
        <v>3459</v>
      </c>
      <c r="C21" s="11" t="s">
        <v>3634</v>
      </c>
      <c r="D21" s="11" t="s">
        <v>3635</v>
      </c>
      <c r="E21" s="11" t="s">
        <v>1580</v>
      </c>
      <c r="F21" s="11" t="s">
        <v>3636</v>
      </c>
      <c r="G21" s="11" t="s">
        <v>3637</v>
      </c>
      <c r="H21" s="11" t="s">
        <v>3638</v>
      </c>
    </row>
  </sheetData>
  <pageMargins left="0.7" right="0.7" top="0.75" bottom="0.75" header="0.3" footer="0.3"/>
  <pageSetup paperSize="9" orientation="portrait" horizontalDpi="300" verticalDpi="300"/>
</worksheet>
</file>

<file path=xl/worksheets/sheet8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GYN-OP'!A1", "Zurück")</f>
        <v>Zurück</v>
      </c>
    </row>
  </sheetData>
  <pageMargins left="0.7" right="0.7" top="0.75" bottom="0.75" header="0.3" footer="0.3"/>
  <pageSetup paperSize="9" orientation="portrait" horizontalDpi="300" verticalDpi="30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8"/>
  <sheetViews>
    <sheetView workbookViewId="0"/>
  </sheetViews>
  <sheetFormatPr baseColWidth="10" defaultRowHeight="14.4" x14ac:dyDescent="0.3"/>
  <cols>
    <col min="2" max="2" width="9.6640625" customWidth="1"/>
    <col min="3" max="3" width="52.109375" customWidth="1"/>
    <col min="4" max="4" width="17" customWidth="1"/>
    <col min="5" max="5" width="39.6640625" customWidth="1"/>
    <col min="6" max="6" width="45.6640625" customWidth="1"/>
    <col min="7" max="7" width="39.6640625" customWidth="1"/>
    <col min="8" max="8" width="45.6640625" customWidth="1"/>
  </cols>
  <sheetData>
    <row r="1" spans="1:8" x14ac:dyDescent="0.3">
      <c r="A1" s="2" t="str">
        <f>HYPERLINK("#'Auswahl Auswertungsmodul'!A1", "Zurück zum Start")</f>
        <v>Zurück zum Start</v>
      </c>
    </row>
    <row r="2" spans="1:8" x14ac:dyDescent="0.3">
      <c r="A2" s="2" t="str">
        <f>HYPERLINK("#'Auswahl WI-HI-S'!A1", "Zurück")</f>
        <v>Zurück</v>
      </c>
    </row>
    <row r="3" spans="1:8" x14ac:dyDescent="0.3">
      <c r="B3" s="7" t="s">
        <v>3362</v>
      </c>
    </row>
    <row r="4" spans="1:8" x14ac:dyDescent="0.3">
      <c r="B4" s="25" t="s">
        <v>35</v>
      </c>
      <c r="C4" s="25" t="s">
        <v>394</v>
      </c>
      <c r="D4" s="25" t="s">
        <v>1619</v>
      </c>
      <c r="E4" s="21" t="s">
        <v>3287</v>
      </c>
      <c r="F4" s="21" t="s">
        <v>3287</v>
      </c>
      <c r="G4" s="21" t="s">
        <v>3288</v>
      </c>
      <c r="H4" s="21" t="s">
        <v>3288</v>
      </c>
    </row>
    <row r="5" spans="1:8" x14ac:dyDescent="0.3">
      <c r="B5" s="22"/>
      <c r="C5" s="22"/>
      <c r="D5" s="22"/>
      <c r="E5" s="8" t="s">
        <v>3289</v>
      </c>
      <c r="F5" s="8" t="s">
        <v>3290</v>
      </c>
      <c r="G5" s="8" t="s">
        <v>3289</v>
      </c>
      <c r="H5" s="8" t="s">
        <v>3290</v>
      </c>
    </row>
    <row r="6" spans="1:8" ht="25.2" x14ac:dyDescent="0.3">
      <c r="B6" s="6" t="s">
        <v>676</v>
      </c>
      <c r="C6" s="6" t="s">
        <v>677</v>
      </c>
      <c r="D6" s="6" t="s">
        <v>1621</v>
      </c>
      <c r="E6" s="9" t="s">
        <v>3360</v>
      </c>
      <c r="F6" s="9" t="s">
        <v>510</v>
      </c>
      <c r="G6" s="9" t="s">
        <v>3361</v>
      </c>
      <c r="H6" s="9" t="s">
        <v>510</v>
      </c>
    </row>
    <row r="7" spans="1:8" ht="25.2" x14ac:dyDescent="0.3">
      <c r="B7" s="6" t="s">
        <v>676</v>
      </c>
      <c r="C7" s="6" t="s">
        <v>677</v>
      </c>
      <c r="D7" s="6" t="s">
        <v>1626</v>
      </c>
      <c r="E7" s="9" t="s">
        <v>1239</v>
      </c>
      <c r="F7" s="9" t="s">
        <v>494</v>
      </c>
      <c r="G7" s="9" t="s">
        <v>249</v>
      </c>
      <c r="H7" s="9" t="s">
        <v>494</v>
      </c>
    </row>
    <row r="8" spans="1:8" ht="25.2" x14ac:dyDescent="0.3">
      <c r="B8" s="6" t="s">
        <v>676</v>
      </c>
      <c r="C8" s="6" t="s">
        <v>677</v>
      </c>
      <c r="D8" s="6" t="s">
        <v>1631</v>
      </c>
      <c r="E8" s="9" t="s">
        <v>1652</v>
      </c>
      <c r="F8" s="9" t="s">
        <v>156</v>
      </c>
      <c r="G8" s="9" t="s">
        <v>769</v>
      </c>
      <c r="H8" s="9" t="s">
        <v>156</v>
      </c>
    </row>
  </sheetData>
  <mergeCells count="5">
    <mergeCell ref="B4:B5"/>
    <mergeCell ref="C4:C5"/>
    <mergeCell ref="D4:D5"/>
    <mergeCell ref="E4:F4"/>
    <mergeCell ref="G4:H4"/>
  </mergeCells>
  <pageMargins left="0.7" right="0.7" top="0.75" bottom="0.75" header="0.3" footer="0.3"/>
  <pageSetup paperSize="9" orientation="portrait" horizontalDpi="300" verticalDpi="300"/>
</worksheet>
</file>

<file path=xl/worksheets/sheet8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GYN-OP'!A1", "Zurück")</f>
        <v>Zurück</v>
      </c>
    </row>
  </sheetData>
  <pageMargins left="0.7" right="0.7" top="0.75" bottom="0.75" header="0.3" footer="0.3"/>
  <pageSetup paperSize="9" orientation="portrait" horizontalDpi="300" verticalDpi="300"/>
</worksheet>
</file>

<file path=xl/worksheets/sheet8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3-000000000000}">
  <dimension ref="A1:K20"/>
  <sheetViews>
    <sheetView workbookViewId="0"/>
  </sheetViews>
  <sheetFormatPr baseColWidth="10" defaultRowHeight="14.4" x14ac:dyDescent="0.3"/>
  <cols>
    <col min="2" max="2" width="9.6640625" customWidth="1"/>
    <col min="3" max="3" width="124.218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GYN-OP'!A1", "Zurück")</f>
        <v>Zurück</v>
      </c>
    </row>
    <row r="3" spans="1:11" x14ac:dyDescent="0.3">
      <c r="B3" s="7" t="s">
        <v>4509</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764</v>
      </c>
      <c r="C6" s="6" t="s">
        <v>765</v>
      </c>
      <c r="D6" s="6" t="s">
        <v>1621</v>
      </c>
      <c r="E6" s="9" t="s">
        <v>1580</v>
      </c>
      <c r="F6" s="9" t="s">
        <v>1580</v>
      </c>
      <c r="G6" s="9" t="s">
        <v>1580</v>
      </c>
      <c r="H6" s="9" t="s">
        <v>1580</v>
      </c>
      <c r="I6" s="9" t="s">
        <v>1580</v>
      </c>
      <c r="J6" s="9" t="s">
        <v>1580</v>
      </c>
      <c r="K6" s="9" t="s">
        <v>1580</v>
      </c>
    </row>
    <row r="7" spans="1:11" x14ac:dyDescent="0.3">
      <c r="B7" s="6" t="s">
        <v>764</v>
      </c>
      <c r="C7" s="6" t="s">
        <v>765</v>
      </c>
      <c r="D7" s="6" t="s">
        <v>4452</v>
      </c>
      <c r="E7" s="9" t="s">
        <v>1580</v>
      </c>
      <c r="F7" s="9" t="s">
        <v>1580</v>
      </c>
      <c r="G7" s="9" t="s">
        <v>1580</v>
      </c>
      <c r="H7" s="9" t="s">
        <v>1580</v>
      </c>
      <c r="I7" s="9" t="s">
        <v>1580</v>
      </c>
      <c r="J7" s="9" t="s">
        <v>1580</v>
      </c>
      <c r="K7" s="9" t="s">
        <v>1580</v>
      </c>
    </row>
    <row r="8" spans="1:11" x14ac:dyDescent="0.3">
      <c r="B8" s="6" t="s">
        <v>766</v>
      </c>
      <c r="C8" s="6" t="s">
        <v>767</v>
      </c>
      <c r="D8" s="6" t="s">
        <v>1621</v>
      </c>
      <c r="E8" s="9" t="s">
        <v>1580</v>
      </c>
      <c r="F8" s="9" t="s">
        <v>1580</v>
      </c>
      <c r="G8" s="9" t="s">
        <v>1580</v>
      </c>
      <c r="H8" s="9" t="s">
        <v>1580</v>
      </c>
      <c r="I8" s="9" t="s">
        <v>1580</v>
      </c>
      <c r="J8" s="9" t="s">
        <v>1580</v>
      </c>
      <c r="K8" s="9" t="s">
        <v>1586</v>
      </c>
    </row>
    <row r="9" spans="1:11" x14ac:dyDescent="0.3">
      <c r="B9" s="6" t="s">
        <v>766</v>
      </c>
      <c r="C9" s="6" t="s">
        <v>767</v>
      </c>
      <c r="D9" s="6" t="s">
        <v>4452</v>
      </c>
      <c r="E9" s="9" t="s">
        <v>1580</v>
      </c>
      <c r="F9" s="9" t="s">
        <v>1580</v>
      </c>
      <c r="G9" s="9" t="s">
        <v>1580</v>
      </c>
      <c r="H9" s="9" t="s">
        <v>1580</v>
      </c>
      <c r="I9" s="9" t="s">
        <v>1580</v>
      </c>
      <c r="J9" s="9" t="s">
        <v>1580</v>
      </c>
      <c r="K9" s="9" t="s">
        <v>1580</v>
      </c>
    </row>
    <row r="10" spans="1:11" x14ac:dyDescent="0.3">
      <c r="B10" s="6" t="s">
        <v>770</v>
      </c>
      <c r="C10" s="6" t="s">
        <v>771</v>
      </c>
      <c r="D10" s="6" t="s">
        <v>1621</v>
      </c>
      <c r="E10" s="9" t="s">
        <v>1580</v>
      </c>
      <c r="F10" s="9" t="s">
        <v>1587</v>
      </c>
      <c r="G10" s="9" t="s">
        <v>1587</v>
      </c>
      <c r="H10" s="9" t="s">
        <v>1580</v>
      </c>
      <c r="I10" s="9" t="s">
        <v>1580</v>
      </c>
      <c r="J10" s="9" t="s">
        <v>1580</v>
      </c>
      <c r="K10" s="9" t="s">
        <v>1580</v>
      </c>
    </row>
    <row r="11" spans="1:11" x14ac:dyDescent="0.3">
      <c r="B11" s="6" t="s">
        <v>770</v>
      </c>
      <c r="C11" s="6" t="s">
        <v>771</v>
      </c>
      <c r="D11" s="6" t="s">
        <v>4452</v>
      </c>
      <c r="E11" s="9" t="s">
        <v>1580</v>
      </c>
      <c r="F11" s="9" t="s">
        <v>1580</v>
      </c>
      <c r="G11" s="9" t="s">
        <v>1580</v>
      </c>
      <c r="H11" s="9" t="s">
        <v>1580</v>
      </c>
      <c r="I11" s="9" t="s">
        <v>1580</v>
      </c>
      <c r="J11" s="9" t="s">
        <v>1580</v>
      </c>
      <c r="K11" s="9" t="s">
        <v>1580</v>
      </c>
    </row>
    <row r="12" spans="1:11" x14ac:dyDescent="0.3">
      <c r="B12" s="6" t="s">
        <v>772</v>
      </c>
      <c r="C12" s="6" t="s">
        <v>773</v>
      </c>
      <c r="D12" s="6" t="s">
        <v>1621</v>
      </c>
      <c r="E12" s="9" t="s">
        <v>1580</v>
      </c>
      <c r="F12" s="9" t="s">
        <v>1580</v>
      </c>
      <c r="G12" s="9" t="s">
        <v>1587</v>
      </c>
      <c r="H12" s="9" t="s">
        <v>1580</v>
      </c>
      <c r="I12" s="9" t="s">
        <v>1580</v>
      </c>
      <c r="J12" s="9" t="s">
        <v>1580</v>
      </c>
      <c r="K12" s="9" t="s">
        <v>1587</v>
      </c>
    </row>
    <row r="13" spans="1:11" x14ac:dyDescent="0.3">
      <c r="B13" s="6" t="s">
        <v>772</v>
      </c>
      <c r="C13" s="6" t="s">
        <v>773</v>
      </c>
      <c r="D13" s="6" t="s">
        <v>4452</v>
      </c>
      <c r="E13" s="9" t="s">
        <v>1580</v>
      </c>
      <c r="F13" s="9" t="s">
        <v>1580</v>
      </c>
      <c r="G13" s="9" t="s">
        <v>1580</v>
      </c>
      <c r="H13" s="9" t="s">
        <v>1580</v>
      </c>
      <c r="I13" s="9" t="s">
        <v>1580</v>
      </c>
      <c r="J13" s="9" t="s">
        <v>1580</v>
      </c>
      <c r="K13" s="9" t="s">
        <v>1580</v>
      </c>
    </row>
    <row r="14" spans="1:11" x14ac:dyDescent="0.3">
      <c r="B14" s="6" t="s">
        <v>776</v>
      </c>
      <c r="C14" s="6" t="s">
        <v>777</v>
      </c>
      <c r="D14" s="6" t="s">
        <v>1621</v>
      </c>
      <c r="E14" s="9" t="s">
        <v>1582</v>
      </c>
      <c r="F14" s="9" t="s">
        <v>1580</v>
      </c>
      <c r="G14" s="9" t="s">
        <v>1592</v>
      </c>
      <c r="H14" s="9" t="s">
        <v>1580</v>
      </c>
      <c r="I14" s="9" t="s">
        <v>1580</v>
      </c>
      <c r="J14" s="9" t="s">
        <v>1582</v>
      </c>
      <c r="K14" s="9" t="s">
        <v>1580</v>
      </c>
    </row>
    <row r="15" spans="1:11" x14ac:dyDescent="0.3">
      <c r="B15" s="6" t="s">
        <v>776</v>
      </c>
      <c r="C15" s="6" t="s">
        <v>777</v>
      </c>
      <c r="D15" s="6" t="s">
        <v>4452</v>
      </c>
      <c r="E15" s="9" t="s">
        <v>1580</v>
      </c>
      <c r="F15" s="9" t="s">
        <v>1580</v>
      </c>
      <c r="G15" s="9" t="s">
        <v>1580</v>
      </c>
      <c r="H15" s="9" t="s">
        <v>1580</v>
      </c>
      <c r="I15" s="9" t="s">
        <v>1580</v>
      </c>
      <c r="J15" s="9" t="s">
        <v>1580</v>
      </c>
      <c r="K15" s="9" t="s">
        <v>1580</v>
      </c>
    </row>
    <row r="16" spans="1:11" x14ac:dyDescent="0.3">
      <c r="B16" s="6" t="s">
        <v>778</v>
      </c>
      <c r="C16" s="6" t="s">
        <v>779</v>
      </c>
      <c r="D16" s="6" t="s">
        <v>1621</v>
      </c>
      <c r="E16" s="9" t="s">
        <v>1587</v>
      </c>
      <c r="F16" s="9" t="s">
        <v>1580</v>
      </c>
      <c r="G16" s="9" t="s">
        <v>1683</v>
      </c>
      <c r="H16" s="9" t="s">
        <v>1580</v>
      </c>
      <c r="I16" s="9" t="s">
        <v>1587</v>
      </c>
      <c r="J16" s="9" t="s">
        <v>1587</v>
      </c>
      <c r="K16" s="9" t="s">
        <v>1587</v>
      </c>
    </row>
    <row r="17" spans="2:11" x14ac:dyDescent="0.3">
      <c r="B17" s="6" t="s">
        <v>778</v>
      </c>
      <c r="C17" s="6" t="s">
        <v>779</v>
      </c>
      <c r="D17" s="6" t="s">
        <v>4452</v>
      </c>
      <c r="E17" s="9" t="s">
        <v>1580</v>
      </c>
      <c r="F17" s="9" t="s">
        <v>1580</v>
      </c>
      <c r="G17" s="9" t="s">
        <v>1580</v>
      </c>
      <c r="H17" s="9" t="s">
        <v>1580</v>
      </c>
      <c r="I17" s="9" t="s">
        <v>1580</v>
      </c>
      <c r="J17" s="9" t="s">
        <v>1580</v>
      </c>
      <c r="K17" s="9" t="s">
        <v>1580</v>
      </c>
    </row>
    <row r="18" spans="2:11" x14ac:dyDescent="0.3">
      <c r="B18" s="6" t="s">
        <v>782</v>
      </c>
      <c r="C18" s="6" t="s">
        <v>783</v>
      </c>
      <c r="D18" s="6" t="s">
        <v>1621</v>
      </c>
      <c r="E18" s="9" t="s">
        <v>1586</v>
      </c>
      <c r="F18" s="9" t="s">
        <v>1580</v>
      </c>
      <c r="G18" s="9" t="s">
        <v>1587</v>
      </c>
      <c r="H18" s="9" t="s">
        <v>1580</v>
      </c>
      <c r="I18" s="9" t="s">
        <v>1580</v>
      </c>
      <c r="J18" s="9" t="s">
        <v>1580</v>
      </c>
      <c r="K18" s="9" t="s">
        <v>1587</v>
      </c>
    </row>
    <row r="19" spans="2:11" x14ac:dyDescent="0.3">
      <c r="B19" s="6" t="s">
        <v>782</v>
      </c>
      <c r="C19" s="6" t="s">
        <v>783</v>
      </c>
      <c r="D19" s="6" t="s">
        <v>4452</v>
      </c>
      <c r="E19" s="9" t="s">
        <v>1580</v>
      </c>
      <c r="F19" s="9" t="s">
        <v>1580</v>
      </c>
      <c r="G19" s="9" t="s">
        <v>1580</v>
      </c>
      <c r="H19" s="9" t="s">
        <v>1580</v>
      </c>
      <c r="I19" s="9" t="s">
        <v>1580</v>
      </c>
      <c r="J19" s="9" t="s">
        <v>1580</v>
      </c>
      <c r="K19" s="9" t="s">
        <v>1580</v>
      </c>
    </row>
    <row r="20" spans="2:11" x14ac:dyDescent="0.3">
      <c r="B20"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8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3-000000000000}">
  <dimension ref="A1:K18"/>
  <sheetViews>
    <sheetView workbookViewId="0"/>
  </sheetViews>
  <sheetFormatPr baseColWidth="10" defaultRowHeight="14.4" x14ac:dyDescent="0.3"/>
  <cols>
    <col min="2" max="2" width="9.6640625" customWidth="1"/>
    <col min="3" max="3" width="77.8867187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GYN-OP'!A1", "Zurück")</f>
        <v>Zurück</v>
      </c>
    </row>
    <row r="3" spans="1:11" x14ac:dyDescent="0.3">
      <c r="B3" s="7" t="s">
        <v>4475</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256</v>
      </c>
      <c r="C7" s="6" t="s">
        <v>257</v>
      </c>
      <c r="D7" s="6" t="s">
        <v>1621</v>
      </c>
      <c r="E7" s="9" t="s">
        <v>1587</v>
      </c>
      <c r="F7" s="9" t="s">
        <v>1580</v>
      </c>
      <c r="G7" s="9" t="s">
        <v>1580</v>
      </c>
      <c r="H7" s="9" t="s">
        <v>1580</v>
      </c>
      <c r="I7" s="9" t="s">
        <v>1580</v>
      </c>
      <c r="J7" s="9" t="s">
        <v>1580</v>
      </c>
      <c r="K7" s="9" t="s">
        <v>1580</v>
      </c>
    </row>
    <row r="8" spans="1:11" x14ac:dyDescent="0.3">
      <c r="B8" s="6" t="s">
        <v>256</v>
      </c>
      <c r="C8" s="6" t="s">
        <v>257</v>
      </c>
      <c r="D8" s="6" t="s">
        <v>4452</v>
      </c>
      <c r="E8" s="9" t="s">
        <v>1580</v>
      </c>
      <c r="F8" s="9" t="s">
        <v>1580</v>
      </c>
      <c r="G8" s="9" t="s">
        <v>1580</v>
      </c>
      <c r="H8" s="9" t="s">
        <v>1580</v>
      </c>
      <c r="I8" s="9" t="s">
        <v>1580</v>
      </c>
      <c r="J8" s="9" t="s">
        <v>1580</v>
      </c>
      <c r="K8" s="9" t="s">
        <v>1580</v>
      </c>
    </row>
    <row r="9" spans="1:11" x14ac:dyDescent="0.3">
      <c r="B9" s="6" t="s">
        <v>260</v>
      </c>
      <c r="C9" s="6" t="s">
        <v>261</v>
      </c>
      <c r="D9" s="6" t="s">
        <v>1621</v>
      </c>
      <c r="E9" s="9" t="s">
        <v>1579</v>
      </c>
      <c r="F9" s="9" t="s">
        <v>1580</v>
      </c>
      <c r="G9" s="9" t="s">
        <v>1580</v>
      </c>
      <c r="H9" s="9" t="s">
        <v>1580</v>
      </c>
      <c r="I9" s="9" t="s">
        <v>1580</v>
      </c>
      <c r="J9" s="9" t="s">
        <v>1580</v>
      </c>
      <c r="K9" s="9" t="s">
        <v>1587</v>
      </c>
    </row>
    <row r="10" spans="1:11" x14ac:dyDescent="0.3">
      <c r="B10" s="6" t="s">
        <v>260</v>
      </c>
      <c r="C10" s="6" t="s">
        <v>261</v>
      </c>
      <c r="D10" s="6" t="s">
        <v>4452</v>
      </c>
      <c r="E10" s="9" t="s">
        <v>1580</v>
      </c>
      <c r="F10" s="9" t="s">
        <v>1580</v>
      </c>
      <c r="G10" s="9" t="s">
        <v>1580</v>
      </c>
      <c r="H10" s="9" t="s">
        <v>1580</v>
      </c>
      <c r="I10" s="9" t="s">
        <v>1580</v>
      </c>
      <c r="J10" s="9" t="s">
        <v>1580</v>
      </c>
      <c r="K10" s="9" t="s">
        <v>1580</v>
      </c>
    </row>
    <row r="11" spans="1:11" x14ac:dyDescent="0.3">
      <c r="B11" s="23" t="s">
        <v>40</v>
      </c>
      <c r="C11" s="23"/>
      <c r="D11" s="23"/>
      <c r="E11" s="29"/>
      <c r="F11" s="29"/>
      <c r="G11" s="29"/>
      <c r="H11" s="29"/>
      <c r="I11" s="29"/>
      <c r="J11" s="29"/>
      <c r="K11" s="29"/>
    </row>
    <row r="12" spans="1:11" x14ac:dyDescent="0.3">
      <c r="B12" s="6" t="s">
        <v>264</v>
      </c>
      <c r="C12" s="6" t="s">
        <v>42</v>
      </c>
      <c r="D12" s="6" t="s">
        <v>1621</v>
      </c>
      <c r="E12" s="9" t="s">
        <v>1580</v>
      </c>
      <c r="F12" s="9" t="s">
        <v>1580</v>
      </c>
      <c r="G12" s="9" t="s">
        <v>1580</v>
      </c>
      <c r="H12" s="9" t="s">
        <v>1580</v>
      </c>
      <c r="I12" s="9" t="s">
        <v>1580</v>
      </c>
      <c r="J12" s="9" t="s">
        <v>1580</v>
      </c>
      <c r="K12" s="9" t="s">
        <v>1580</v>
      </c>
    </row>
    <row r="13" spans="1:11" x14ac:dyDescent="0.3">
      <c r="B13" s="6" t="s">
        <v>264</v>
      </c>
      <c r="C13" s="6" t="s">
        <v>42</v>
      </c>
      <c r="D13" s="6" t="s">
        <v>4452</v>
      </c>
      <c r="E13" s="9" t="s">
        <v>1580</v>
      </c>
      <c r="F13" s="9" t="s">
        <v>1580</v>
      </c>
      <c r="G13" s="9" t="s">
        <v>1580</v>
      </c>
      <c r="H13" s="9" t="s">
        <v>1580</v>
      </c>
      <c r="I13" s="9" t="s">
        <v>1580</v>
      </c>
      <c r="J13" s="9" t="s">
        <v>1580</v>
      </c>
      <c r="K13" s="9" t="s">
        <v>1580</v>
      </c>
    </row>
    <row r="14" spans="1:11" x14ac:dyDescent="0.3">
      <c r="B14" s="6" t="s">
        <v>265</v>
      </c>
      <c r="C14" s="6" t="s">
        <v>46</v>
      </c>
      <c r="D14" s="6" t="s">
        <v>1621</v>
      </c>
      <c r="E14" s="9" t="s">
        <v>1580</v>
      </c>
      <c r="F14" s="9" t="s">
        <v>1580</v>
      </c>
      <c r="G14" s="9" t="s">
        <v>1580</v>
      </c>
      <c r="H14" s="9" t="s">
        <v>1580</v>
      </c>
      <c r="I14" s="9" t="s">
        <v>1580</v>
      </c>
      <c r="J14" s="9" t="s">
        <v>1580</v>
      </c>
      <c r="K14" s="9" t="s">
        <v>1580</v>
      </c>
    </row>
    <row r="15" spans="1:11" x14ac:dyDescent="0.3">
      <c r="B15" s="6" t="s">
        <v>265</v>
      </c>
      <c r="C15" s="6" t="s">
        <v>46</v>
      </c>
      <c r="D15" s="6" t="s">
        <v>4452</v>
      </c>
      <c r="E15" s="9" t="s">
        <v>1580</v>
      </c>
      <c r="F15" s="9" t="s">
        <v>1580</v>
      </c>
      <c r="G15" s="9" t="s">
        <v>1580</v>
      </c>
      <c r="H15" s="9" t="s">
        <v>1580</v>
      </c>
      <c r="I15" s="9" t="s">
        <v>1580</v>
      </c>
      <c r="J15" s="9" t="s">
        <v>1580</v>
      </c>
      <c r="K15" s="9" t="s">
        <v>1580</v>
      </c>
    </row>
    <row r="16" spans="1:11" x14ac:dyDescent="0.3">
      <c r="B16" s="6" t="s">
        <v>266</v>
      </c>
      <c r="C16" s="6" t="s">
        <v>50</v>
      </c>
      <c r="D16" s="6" t="s">
        <v>1621</v>
      </c>
      <c r="E16" s="9" t="s">
        <v>1580</v>
      </c>
      <c r="F16" s="9" t="s">
        <v>1580</v>
      </c>
      <c r="G16" s="9" t="s">
        <v>1580</v>
      </c>
      <c r="H16" s="9" t="s">
        <v>1580</v>
      </c>
      <c r="I16" s="9" t="s">
        <v>1580</v>
      </c>
      <c r="J16" s="9" t="s">
        <v>1580</v>
      </c>
      <c r="K16" s="9" t="s">
        <v>1580</v>
      </c>
    </row>
    <row r="17" spans="2:11" x14ac:dyDescent="0.3">
      <c r="B17" s="6" t="s">
        <v>266</v>
      </c>
      <c r="C17" s="6" t="s">
        <v>50</v>
      </c>
      <c r="D17" s="6" t="s">
        <v>4452</v>
      </c>
      <c r="E17" s="9" t="s">
        <v>1580</v>
      </c>
      <c r="F17" s="9" t="s">
        <v>1580</v>
      </c>
      <c r="G17" s="9" t="s">
        <v>1580</v>
      </c>
      <c r="H17" s="9" t="s">
        <v>1580</v>
      </c>
      <c r="I17" s="9" t="s">
        <v>1580</v>
      </c>
      <c r="J17" s="9" t="s">
        <v>1580</v>
      </c>
      <c r="K17" s="9" t="s">
        <v>1580</v>
      </c>
    </row>
    <row r="18" spans="2:11" x14ac:dyDescent="0.3">
      <c r="B18" s="17" t="s">
        <v>968</v>
      </c>
    </row>
  </sheetData>
  <mergeCells count="6">
    <mergeCell ref="B11:K11"/>
    <mergeCell ref="B4:B5"/>
    <mergeCell ref="C4:C5"/>
    <mergeCell ref="D4:D5"/>
    <mergeCell ref="E4:K4"/>
    <mergeCell ref="B6:K6"/>
  </mergeCells>
  <pageMargins left="0.7" right="0.7" top="0.75" bottom="0.75" header="0.3" footer="0.3"/>
  <pageSetup paperSize="9" orientation="portrait" horizontalDpi="300" verticalDpi="300"/>
</worksheet>
</file>

<file path=xl/worksheets/sheet8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GYN-OP'!A1", "Zurück")</f>
        <v>Zurück</v>
      </c>
    </row>
  </sheetData>
  <pageMargins left="0.7" right="0.7" top="0.75" bottom="0.75" header="0.3" footer="0.3"/>
  <pageSetup paperSize="9" orientation="portrait" horizontalDpi="300" verticalDpi="300"/>
</worksheet>
</file>

<file path=xl/worksheets/sheet8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3-000000000000}">
  <dimension ref="A1:C41"/>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HYPERLINK("#'DEK - K3_1_QI'!A1", "Qualitätsindikatoren: Übersicht über Auffälligkeiten und Qualitätssicherungsmaßnahmen gem. § 17 DeQS-RL")</f>
        <v>Qualitätsindikatoren: Übersicht über Auffälligkeiten und Qualitätssicherungsmaßnahmen gem. § 17 DeQS-RL</v>
      </c>
      <c r="C6" s="2" t="str">
        <f>HYPERLINK("#'DEK - K3_1_QI'!A1", "K3_1_QI")</f>
        <v>K3_1_QI</v>
      </c>
    </row>
    <row r="7" spans="1:3" x14ac:dyDescent="0.3">
      <c r="B7" s="2" t="str">
        <f>HYPERLINK("#'DEK - K3_1_AK'!A1", "Auffälligkeitskriterien: Übersicht über Auffälligkeiten und Qualitätssicherungsmaßnahmen gem. § 17 DeQS-RL")</f>
        <v>Auffälligkeitskriterien: Übersicht über Auffälligkeiten und Qualitätssicherungsmaßnahmen gem. § 17 DeQS-RL</v>
      </c>
      <c r="C7" s="2" t="str">
        <f>HYPERLINK("#'DEK - K3_1_AK'!A1", "K3_1_AK")</f>
        <v>K3_1_AK</v>
      </c>
    </row>
    <row r="8" spans="1:3" x14ac:dyDescent="0.3">
      <c r="B8" s="2" t="str">
        <f>HYPERLINK("#'DEK - K3_2_QI'!A1", "Qualitätsindikatoren: Auffälligkeiten und Bewertungen nach Abschluss des Stellungnahmeverfahrens (AJ 2024)")</f>
        <v>Qualitätsindikatoren: Auffälligkeiten und Bewertungen nach Abschluss des Stellungnahmeverfahrens (AJ 2024)</v>
      </c>
      <c r="C8" s="2" t="str">
        <f>HYPERLINK("#'DEK - K3_2_QI'!A1", "K3_2_QI")</f>
        <v>K3_2_QI</v>
      </c>
    </row>
    <row r="9" spans="1:3" x14ac:dyDescent="0.3">
      <c r="B9" s="2" t="str">
        <f>HYPERLINK("#'DEK - K3_2_AK'!A1", "Auffälligkeitskriterien: Auffälligkeiten und Bewertungen nach Abschluss des Stellungnahmeverfahrens (AJ 2024)")</f>
        <v>Auffälligkeitskriterien: Auffälligkeiten und Bewertungen nach Abschluss des Stellungnahmeverfahrens (AJ 2024)</v>
      </c>
      <c r="C9" s="2" t="str">
        <f>HYPERLINK("#'DEK - K3_2_AK'!A1", "K3_2_AK")</f>
        <v>K3_2_AK</v>
      </c>
    </row>
    <row r="10" spans="1:3" x14ac:dyDescent="0.3">
      <c r="B10" s="2" t="str">
        <f>HYPERLINK("#'DEK - K3_3_QI'!A1", "Qualitätsindikatoren: Wiederholte Auffälligkeiten (AJ 2024 und Vorjahre)")</f>
        <v>Qualitätsindikatoren: Wiederholte Auffälligkeiten (AJ 2024 und Vorjahre)</v>
      </c>
      <c r="C10" s="2" t="str">
        <f>HYPERLINK("#'DEK - K3_3_QI'!A1", "K3_3_QI")</f>
        <v>K3_3_QI</v>
      </c>
    </row>
    <row r="11" spans="1:3" x14ac:dyDescent="0.3">
      <c r="B11" s="2" t="str">
        <f>HYPERLINK("#'DEK - K3_3_AK'!A1", "Auffälligkeitskriterien: Wiederholte Auffälligkeiten (AJ 2024 und Vorjahre)")</f>
        <v>Auffälligkeitskriterien: Wiederholte Auffälligkeiten (AJ 2024 und Vorjahre)</v>
      </c>
      <c r="C11" s="2" t="str">
        <f>HYPERLINK("#'DEK - K3_3_AK'!A1", "K3_3_AK")</f>
        <v>K3_3_AK</v>
      </c>
    </row>
    <row r="12" spans="1:3" x14ac:dyDescent="0.3">
      <c r="B12" s="2" t="str">
        <f>HYPERLINK("#'DEK - K3_4_QI'!A1", "Qualitätsindikatoren: Mehrfache Auffälligkeiten bei Leistungserbringern (AJ 2024)")</f>
        <v>Qualitätsindikatoren: Mehrfache Auffälligkeiten bei Leistungserbringern (AJ 2024)</v>
      </c>
      <c r="C12" s="2" t="str">
        <f>HYPERLINK("#'DEK - K3_4_QI'!A1", "K3_4_QI")</f>
        <v>K3_4_QI</v>
      </c>
    </row>
    <row r="13" spans="1:3" x14ac:dyDescent="0.3">
      <c r="B13" s="2" t="str">
        <f>HYPERLINK("#'DEK - K3_4_AK'!A1", "Auffälligkeitskriterien: Mehrfache Auffälligkeiten bei Leistungserbringern (AJ 2024)")</f>
        <v>Auffälligkeitskriterien: Mehrfache Auffälligkeiten bei Leistungserbringern (AJ 2024)</v>
      </c>
      <c r="C13" s="2" t="str">
        <f>HYPERLINK("#'DEK - K3_4_AK'!A1", "K3_4_AK")</f>
        <v>K3_4_AK</v>
      </c>
    </row>
    <row r="14" spans="1:3" x14ac:dyDescent="0.3">
      <c r="B14" s="2" t="str">
        <f>HYPERLINK("#'DEK - K3_5_QI'!A1", "Auffälligkeiten und Stellungnahmeverfahren nach Fallzahl pro Qualitätsindikator (AJ 2024)")</f>
        <v>Auffälligkeiten und Stellungnahmeverfahren nach Fallzahl pro Qualitätsindikator (AJ 2024)</v>
      </c>
      <c r="C14" s="2" t="str">
        <f>HYPERLINK("#'DEK - K3_5_QI'!A1", "K3_5_QI")</f>
        <v>K3_5_QI</v>
      </c>
    </row>
    <row r="15" spans="1:3" x14ac:dyDescent="0.3">
      <c r="B15" s="2" t="str">
        <f>HYPERLINK("#'DEK - A_1_QI'!A1", "Qualitätsindikatoren: Art der Auffälligkeit (AJ 2024)")</f>
        <v>Qualitätsindikatoren: Art der Auffälligkeit (AJ 2024)</v>
      </c>
      <c r="C15" s="2" t="str">
        <f>HYPERLINK("#'DEK - A_1_QI'!A1", "A_1_QI")</f>
        <v>A_1_QI</v>
      </c>
    </row>
    <row r="16" spans="1:3" x14ac:dyDescent="0.3">
      <c r="B16" s="2" t="str">
        <f>HYPERLINK("#'DEK - A_1_AK'!A1", "Auffälligkeitskriterien: Art der Auffälligkeit (AJ 2024)")</f>
        <v>Auffälligkeitskriterien: Art der Auffälligkeit (AJ 2024)</v>
      </c>
      <c r="C16" s="2" t="str">
        <f>HYPERLINK("#'DEK - A_1_AK'!A1", "A_1_AK")</f>
        <v>A_1_AK</v>
      </c>
    </row>
    <row r="17" spans="2:3" x14ac:dyDescent="0.3">
      <c r="B17" s="2" t="str">
        <f>HYPERLINK("#'DEK - A_2_QI_a'!A1", "Qualitätsindikatoren: Stellungnahmeverfahren (AJ 2024)")</f>
        <v>Qualitätsindikatoren: Stellungnahmeverfahren (AJ 2024)</v>
      </c>
      <c r="C17" s="2" t="str">
        <f>HYPERLINK("#'DEK - A_2_QI_a'!A1", "A_2_QI_a")</f>
        <v>A_2_QI_a</v>
      </c>
    </row>
    <row r="18" spans="2:3" x14ac:dyDescent="0.3">
      <c r="B18" s="2" t="str">
        <f>HYPERLINK("#'DEK - A_2_AK_a'!A1", "Auffälligkeitskriterien: Stellungnahmeverfahren (AJ 2024)")</f>
        <v>Auffälligkeitskriterien: Stellungnahmeverfahren (AJ 2024)</v>
      </c>
      <c r="C18" s="2" t="str">
        <f>HYPERLINK("#'DEK - A_2_AK_a'!A1", "A_2_AK_a")</f>
        <v>A_2_AK_a</v>
      </c>
    </row>
    <row r="19" spans="2:3" x14ac:dyDescent="0.3">
      <c r="B19" s="2" t="str">
        <f>HYPERLINK("#'DEK - A_2_QI_b'!A1", "Qualitätsindikatoren: Freitextkommentare zur Nicht-Einleitung von Stellungnahmeverfahren (AJ 2024)")</f>
        <v>Qualitätsindikatoren: Freitextkommentare zur Nicht-Einleitung von Stellungnahmeverfahren (AJ 2024)</v>
      </c>
      <c r="C19" s="2" t="str">
        <f>HYPERLINK("#'DEK - A_2_QI_b'!A1", "A_2_QI_b")</f>
        <v>A_2_QI_b</v>
      </c>
    </row>
    <row r="20" spans="2:3" x14ac:dyDescent="0.3">
      <c r="B20" s="2" t="str">
        <f>HYPERLINK("#'DEK - A_2_AK_b'!A1", "Auffälligkeitskriterien: Freitextkommentare zur Nicht-Einleitung von Stellungnahmeverfahren (AJ 2024)")</f>
        <v>Auffälligkeitskriterien: Freitextkommentare zur Nicht-Einleitung von Stellungnahmeverfahren (AJ 2024)</v>
      </c>
      <c r="C20" s="2" t="str">
        <f>HYPERLINK("#'DEK - A_2_AK_b'!A1", "A_2_AK_b")</f>
        <v>A_2_AK_b</v>
      </c>
    </row>
    <row r="21" spans="2:3" x14ac:dyDescent="0.3">
      <c r="B21" s="2" t="str">
        <f>HYPERLINK("#'DEK - A_3_AK_a'!A1", "Auffälligkeitskriterien: Bewertung der qualitativ auffälligen Ergebnisse (AJ 2024)")</f>
        <v>Auffälligkeitskriterien: Bewertung der qualitativ auffälligen Ergebnisse (AJ 2024)</v>
      </c>
      <c r="C21" s="2" t="str">
        <f>HYPERLINK("#'DEK - A_3_AK_a'!A1", "A_3_AK_a")</f>
        <v>A_3_AK_a</v>
      </c>
    </row>
    <row r="22" spans="2:3" x14ac:dyDescent="0.3">
      <c r="B22" s="2" t="str">
        <f>HYPERLINK("#'DEK - A_3_AK_b'!A1", "Auffälligkeitskriterien: Freitextkommentare zur Bewertung der qualitativ auffälligen Ergebnisse (AJ 2024)")</f>
        <v>Auffälligkeitskriterien: Freitextkommentare zur Bewertung der qualitativ auffälligen Ergebnisse (AJ 2024)</v>
      </c>
      <c r="C22" s="2" t="str">
        <f>HYPERLINK("#'DEK - A_3_AK_b'!A1", "A_3_AK_b")</f>
        <v>A_3_AK_b</v>
      </c>
    </row>
    <row r="23" spans="2:3" x14ac:dyDescent="0.3">
      <c r="B23" s="2" t="str">
        <f>HYPERLINK("#'DEK - A_4_QI_a'!A1", "Qualitätsindikatoren: Bewertung der qualitativ auffälligen Ergebnisse (AJ 2024)")</f>
        <v>Qualitätsindikatoren: Bewertung der qualitativ auffälligen Ergebnisse (AJ 2024)</v>
      </c>
      <c r="C23" s="2" t="str">
        <f>HYPERLINK("#'DEK - A_4_QI_a'!A1", "A_4_QI_a")</f>
        <v>A_4_QI_a</v>
      </c>
    </row>
    <row r="24" spans="2:3" x14ac:dyDescent="0.3">
      <c r="B24" s="2" t="str">
        <f>HYPERLINK("#'DEK - A_4_QI_b'!A1", "Qualitätsindikatoren: Freitextkommentare zur Bewertung der qualitativ auffälligen Ergebnisse (AJ 2024)")</f>
        <v>Qualitätsindikatoren: Freitextkommentare zur Bewertung der qualitativ auffälligen Ergebnisse (AJ 2024)</v>
      </c>
      <c r="C24" s="2" t="str">
        <f>HYPERLINK("#'DEK - A_4_QI_b'!A1", "A_4_QI_b")</f>
        <v>A_4_QI_b</v>
      </c>
    </row>
    <row r="25" spans="2:3" x14ac:dyDescent="0.3">
      <c r="B25" s="2" t="str">
        <f>HYPERLINK("#'DEK - A_5_AK_a'!A1", "Auffälligkeitskriterien: Bewertung der qualitativ unauffälligen Ergebnisse (AJ 2024)")</f>
        <v>Auffälligkeitskriterien: Bewertung der qualitativ unauffälligen Ergebnisse (AJ 2024)</v>
      </c>
      <c r="C25" s="2" t="str">
        <f>HYPERLINK("#'DEK - A_5_AK_a'!A1", "A_5_AK_a")</f>
        <v>A_5_AK_a</v>
      </c>
    </row>
    <row r="26" spans="2:3" x14ac:dyDescent="0.3">
      <c r="B26" s="2" t="str">
        <f>HYPERLINK("#'DEK - A_5_AK_b'!A1", "Auffälligkeitskriterien: Freitextkommentare zur Bewertung der qualitativ unauffälligen Ergebnisse (AJ 2024)")</f>
        <v>Auffälligkeitskriterien: Freitextkommentare zur Bewertung der qualitativ unauffälligen Ergebnisse (AJ 2024)</v>
      </c>
      <c r="C26" s="2" t="str">
        <f>HYPERLINK("#'DEK - A_5_AK_b'!A1", "A_5_AK_b")</f>
        <v>A_5_AK_b</v>
      </c>
    </row>
    <row r="27" spans="2:3" x14ac:dyDescent="0.3">
      <c r="B27" s="2" t="str">
        <f>HYPERLINK("#'DEK - A_6_QI_a'!A1", "Qualitätsindikatoren: Bewertung der qualitativ unauffälligen Ergebnisse (AJ 2024)")</f>
        <v>Qualitätsindikatoren: Bewertung der qualitativ unauffälligen Ergebnisse (AJ 2024)</v>
      </c>
      <c r="C27" s="2" t="str">
        <f>HYPERLINK("#'DEK - A_6_QI_a'!A1", "A_6_QI_a")</f>
        <v>A_6_QI_a</v>
      </c>
    </row>
    <row r="28" spans="2:3" x14ac:dyDescent="0.3">
      <c r="B28" s="2" t="str">
        <f>HYPERLINK("#'DEK - A_6_QI_b'!A1", "Qualitätsindikatoren: Freitextkommentare zur Bewertung der qualitativ unauffälligen Ergebnisse (AJ 2024)")</f>
        <v>Qualitätsindikatoren: Freitextkommentare zur Bewertung der qualitativ unauffälligen Ergebnisse (AJ 2024)</v>
      </c>
      <c r="C28" s="2" t="str">
        <f>HYPERLINK("#'DEK - A_6_QI_b'!A1", "A_6_QI_b")</f>
        <v>A_6_QI_b</v>
      </c>
    </row>
    <row r="29" spans="2:3" x14ac:dyDescent="0.3">
      <c r="B29" s="2" t="str">
        <f>HYPERLINK("#'DEK - A_7_AK_a'!A1", "Auffälligkeitskriterien: Bewertung der  Ergebnisse als Sonstiges (AJ 2024)")</f>
        <v>Auffälligkeitskriterien: Bewertung der  Ergebnisse als Sonstiges (AJ 2024)</v>
      </c>
      <c r="C29" s="2" t="str">
        <f>HYPERLINK("#'DEK - A_7_AK_a'!A1", "A_7_AK_a")</f>
        <v>A_7_AK_a</v>
      </c>
    </row>
    <row r="30" spans="2:3" x14ac:dyDescent="0.3">
      <c r="B30" s="2" t="str">
        <f>HYPERLINK("#'DEK - A_7_AK_b'!A1", "Auffälligkeitskriterien: Freitextkommentare zur Bewertung der Ergebnisse als Sonstiges (AJ 2024)")</f>
        <v>Auffälligkeitskriterien: Freitextkommentare zur Bewertung der Ergebnisse als Sonstiges (AJ 2024)</v>
      </c>
      <c r="C30" s="2" t="str">
        <f>HYPERLINK("#'DEK - A_7_AK_b'!A1", "A_7_AK_b")</f>
        <v>A_7_AK_b</v>
      </c>
    </row>
    <row r="31" spans="2:3" x14ac:dyDescent="0.3">
      <c r="B31" s="2" t="str">
        <f>HYPERLINK("#'DEK - A_8_QI_a'!A1", "Qualitätsindikatoren: Bewertung der Ergebnisse als Dokumentationsfehler oder Sonstiges (AJ 2024)")</f>
        <v>Qualitätsindikatoren: Bewertung der Ergebnisse als Dokumentationsfehler oder Sonstiges (AJ 2024)</v>
      </c>
      <c r="C31" s="2" t="str">
        <f>HYPERLINK("#'DEK - A_8_QI_a'!A1", "A_8_QI_a")</f>
        <v>A_8_QI_a</v>
      </c>
    </row>
    <row r="32" spans="2:3" x14ac:dyDescent="0.3">
      <c r="B32" s="2" t="str">
        <f>HYPERLINK("#'DEK - A_8_QI_b'!A1", "Qualitätsindikatoren: Freitextkommentare zur Bewertung der Ergebnisse als Dokumentationsfehler oder Sonstiges (AJ 2024)")</f>
        <v>Qualitätsindikatoren: Freitextkommentare zur Bewertung der Ergebnisse als Dokumentationsfehler oder Sonstiges (AJ 2024)</v>
      </c>
      <c r="C32" s="2" t="str">
        <f>HYPERLINK("#'DEK - A_8_QI_b'!A1", "A_8_QI_b")</f>
        <v>A_8_QI_b</v>
      </c>
    </row>
    <row r="33" spans="2:3" x14ac:dyDescent="0.3">
      <c r="B33" s="2" t="str">
        <f>HYPERLINK("#'DEK - A_9_QI'!A1", "Qualitätsindikatoren: Initiierung Maßnahmenstufe 1 und 2 (AJ 2024)")</f>
        <v>Qualitätsindikatoren: Initiierung Maßnahmenstufe 1 und 2 (AJ 2024)</v>
      </c>
      <c r="C33" s="2" t="str">
        <f>HYPERLINK("#'DEK - A_9_QI'!A1", "A_9_QI")</f>
        <v>A_9_QI</v>
      </c>
    </row>
    <row r="34" spans="2:3" x14ac:dyDescent="0.3">
      <c r="B34" s="2" t="str">
        <f>HYPERLINK("#'DEK - A_9_AK'!A1", "Auffälligkeitskriterien: Initiierung Maßnahmenstufe 1 und 2 (AJ 2024)")</f>
        <v>Auffälligkeitskriterien: Initiierung Maßnahmenstufe 1 und 2 (AJ 2024)</v>
      </c>
      <c r="C34" s="2" t="str">
        <f>HYPERLINK("#'DEK - A_9_AK'!A1", "A_9_AK")</f>
        <v>A_9_AK</v>
      </c>
    </row>
    <row r="35" spans="2:3" x14ac:dyDescent="0.3">
      <c r="B35" s="2" t="str">
        <f>HYPERLINK("#'DEK - A_10_QI'!A1", "Qualitätsindikatoren: Ergebnisse nach Stellungnahmeverfahren pro Bundesland (AJ 2024)")</f>
        <v>Qualitätsindikatoren: Ergebnisse nach Stellungnahmeverfahren pro Bundesland (AJ 2024)</v>
      </c>
      <c r="C35" s="2" t="str">
        <f>HYPERLINK("#'DEK - A_10_QI'!A1", "A_10_QI")</f>
        <v>A_10_QI</v>
      </c>
    </row>
    <row r="36" spans="2:3" x14ac:dyDescent="0.3">
      <c r="B36" s="2" t="str">
        <f>HYPERLINK("#'DEK - A_10_AK'!A1", "Auffälligkeitskriterien: Ergebnisse nach Stellungnahmeverfahren pro Bundesland (AJ 2024)")</f>
        <v>Auffälligkeitskriterien: Ergebnisse nach Stellungnahmeverfahren pro Bundesland (AJ 2024)</v>
      </c>
      <c r="C36" s="2" t="str">
        <f>HYPERLINK("#'DEK - A_10_AK'!A1", "A_10_AK")</f>
        <v>A_10_AK</v>
      </c>
    </row>
    <row r="37" spans="2:3" x14ac:dyDescent="0.3">
      <c r="B37" s="2" t="str">
        <f>HYPERLINK("#'DEK - A_11_QI_AK'!A1", "Qualitätsindikatoren und Auffälligkeitskriterien: Best Practice (AJ 2024)")</f>
        <v>Qualitätsindikatoren und Auffälligkeitskriterien: Best Practice (AJ 2024)</v>
      </c>
      <c r="C37" s="2" t="str">
        <f>HYPERLINK("#'DEK - A_11_QI_AK'!A1", "A_11_QI_AK")</f>
        <v>A_11_QI_AK</v>
      </c>
    </row>
    <row r="38" spans="2:3" x14ac:dyDescent="0.3">
      <c r="B38" s="2" t="str">
        <f>HYPERLINK("#'DEK - A_12_QI'!A1", "Darstellung des Verlaufs der Bewertung (AJ 2024)")</f>
        <v>Darstellung des Verlaufs der Bewertung (AJ 2024)</v>
      </c>
      <c r="C38" s="2" t="str">
        <f>HYPERLINK("#'DEK - A_12_QI'!A1", "A_12_QI")</f>
        <v>A_12_QI</v>
      </c>
    </row>
    <row r="39" spans="2:3" x14ac:dyDescent="0.3">
      <c r="B39" s="2" t="str">
        <f>HYPERLINK("#'DEK - A_13_QI'!A1", "Qualitätsindikatoren: Art der Maßnahme in Maßnahmenstufe 1 (AJ 2023 und 2024)")</f>
        <v>Qualitätsindikatoren: Art der Maßnahme in Maßnahmenstufe 1 (AJ 2023 und 2024)</v>
      </c>
      <c r="C39" s="2" t="str">
        <f>HYPERLINK("#'DEK - A_13_QI'!A1", "A_13_QI")</f>
        <v>A_13_QI</v>
      </c>
    </row>
    <row r="40" spans="2:3" x14ac:dyDescent="0.3">
      <c r="B40" s="2" t="str">
        <f>HYPERLINK("#'DEK - A_13_AK'!A1", "Auffälligkeitskriterien: Art der Maßnahme in Maßnahmenstufe 1 (AJ 2023 und 2024)")</f>
        <v>Auffälligkeitskriterien: Art der Maßnahme in Maßnahmenstufe 1 (AJ 2023 und 2024)</v>
      </c>
      <c r="C40" s="2" t="str">
        <f>HYPERLINK("#'DEK - A_13_AK'!A1", "A_13_AK")</f>
        <v>A_13_AK</v>
      </c>
    </row>
    <row r="41" spans="2:3" x14ac:dyDescent="0.3">
      <c r="B41" s="2" t="str">
        <f>HYPERLINK("#'DEK - A_14_QI_AK'!A1", "Qualitätsindikatoren und Auffälligkeitskriterien: Freitextkommentare zu Maßnahmenstufe 2 (AJ 2024)")</f>
        <v>Qualitätsindikatoren und Auffälligkeitskriterien: Freitextkommentare zu Maßnahmenstufe 2 (AJ 2024)</v>
      </c>
      <c r="C41" s="2" t="str">
        <f>HYPERLINK("#'DEK - A_14_QI_AK'!A1", "A_14_QI_AK")</f>
        <v>A_14_QI_AK</v>
      </c>
    </row>
  </sheetData>
  <pageMargins left="0.7" right="0.7" top="0.75" bottom="0.75" header="0.3" footer="0.3"/>
  <pageSetup paperSize="9" orientation="portrait" horizontalDpi="300" verticalDpi="300"/>
</worksheet>
</file>

<file path=xl/worksheets/sheet8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3-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DEK'!A1", "Zurück")</f>
        <v>Zurück</v>
      </c>
    </row>
    <row r="3" spans="1:6" x14ac:dyDescent="0.3">
      <c r="B3" s="7" t="s">
        <v>5404</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5382</v>
      </c>
      <c r="D6" s="9" t="s">
        <v>3429</v>
      </c>
      <c r="E6" s="9" t="s">
        <v>5383</v>
      </c>
      <c r="F6" s="9" t="s">
        <v>3429</v>
      </c>
    </row>
    <row r="7" spans="1:6" x14ac:dyDescent="0.3">
      <c r="B7" s="10" t="s">
        <v>4873</v>
      </c>
      <c r="C7" s="9" t="s">
        <v>5382</v>
      </c>
      <c r="D7" s="9" t="s">
        <v>4530</v>
      </c>
      <c r="E7" s="9" t="s">
        <v>5383</v>
      </c>
      <c r="F7" s="9" t="s">
        <v>4530</v>
      </c>
    </row>
    <row r="8" spans="1:6" x14ac:dyDescent="0.3">
      <c r="B8" s="10" t="s">
        <v>4532</v>
      </c>
      <c r="C8" s="9" t="s">
        <v>5384</v>
      </c>
      <c r="D8" s="9" t="s">
        <v>5385</v>
      </c>
      <c r="E8" s="9" t="s">
        <v>5386</v>
      </c>
      <c r="F8" s="9" t="s">
        <v>5387</v>
      </c>
    </row>
    <row r="9" spans="1:6" x14ac:dyDescent="0.3">
      <c r="B9" s="9" t="s">
        <v>4535</v>
      </c>
      <c r="C9" s="9" t="s">
        <v>1580</v>
      </c>
      <c r="D9" s="9" t="s">
        <v>4536</v>
      </c>
      <c r="E9" s="9" t="s">
        <v>1580</v>
      </c>
      <c r="F9" s="9" t="s">
        <v>4536</v>
      </c>
    </row>
    <row r="10" spans="1:6" x14ac:dyDescent="0.3">
      <c r="B10" s="10" t="s">
        <v>4537</v>
      </c>
      <c r="C10" s="9" t="s">
        <v>5384</v>
      </c>
      <c r="D10" s="9" t="s">
        <v>4530</v>
      </c>
      <c r="E10" s="9" t="s">
        <v>5386</v>
      </c>
      <c r="F10" s="9" t="s">
        <v>4530</v>
      </c>
    </row>
    <row r="11" spans="1:6" x14ac:dyDescent="0.3">
      <c r="B11" s="9" t="s">
        <v>4879</v>
      </c>
      <c r="C11" s="9" t="s">
        <v>5384</v>
      </c>
      <c r="D11" s="9" t="s">
        <v>4530</v>
      </c>
      <c r="E11" s="9" t="s">
        <v>5386</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1582</v>
      </c>
      <c r="D15" s="9" t="s">
        <v>5388</v>
      </c>
      <c r="E15" s="9" t="s">
        <v>1586</v>
      </c>
      <c r="F15" s="9" t="s">
        <v>5389</v>
      </c>
    </row>
    <row r="16" spans="1:6" x14ac:dyDescent="0.3">
      <c r="B16" s="6" t="s">
        <v>4543</v>
      </c>
      <c r="C16" s="9" t="s">
        <v>5390</v>
      </c>
      <c r="D16" s="9" t="s">
        <v>5391</v>
      </c>
      <c r="E16" s="9" t="s">
        <v>5392</v>
      </c>
      <c r="F16" s="9" t="s">
        <v>5393</v>
      </c>
    </row>
    <row r="17" spans="2:6" x14ac:dyDescent="0.3">
      <c r="B17" s="9" t="s">
        <v>4546</v>
      </c>
      <c r="C17" s="9" t="s">
        <v>5390</v>
      </c>
      <c r="D17" s="9" t="s">
        <v>4530</v>
      </c>
      <c r="E17" s="9" t="s">
        <v>5392</v>
      </c>
      <c r="F17" s="9" t="s">
        <v>4530</v>
      </c>
    </row>
    <row r="18" spans="2:6" x14ac:dyDescent="0.3">
      <c r="B18" s="9" t="s">
        <v>4547</v>
      </c>
      <c r="C18" s="9" t="s">
        <v>1683</v>
      </c>
      <c r="D18" s="9" t="s">
        <v>4712</v>
      </c>
      <c r="E18" s="9" t="s">
        <v>1592</v>
      </c>
      <c r="F18" s="9" t="s">
        <v>4723</v>
      </c>
    </row>
    <row r="19" spans="2:6" x14ac:dyDescent="0.3">
      <c r="B19" s="9" t="s">
        <v>4548</v>
      </c>
      <c r="C19" s="9" t="s">
        <v>1579</v>
      </c>
      <c r="D19" s="9" t="s">
        <v>5394</v>
      </c>
      <c r="E19" s="9" t="s">
        <v>1582</v>
      </c>
      <c r="F19" s="9" t="s">
        <v>4889</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5395</v>
      </c>
      <c r="D22" s="9" t="s">
        <v>5396</v>
      </c>
      <c r="E22" s="9" t="s">
        <v>5397</v>
      </c>
      <c r="F22" s="9" t="s">
        <v>5398</v>
      </c>
    </row>
    <row r="23" spans="2:6" x14ac:dyDescent="0.3">
      <c r="B23" s="6" t="s">
        <v>4553</v>
      </c>
      <c r="C23" s="9" t="s">
        <v>3681</v>
      </c>
      <c r="D23" s="9" t="s">
        <v>5399</v>
      </c>
      <c r="E23" s="9" t="s">
        <v>4626</v>
      </c>
      <c r="F23" s="9" t="s">
        <v>5400</v>
      </c>
    </row>
    <row r="24" spans="2:6" x14ac:dyDescent="0.3">
      <c r="B24" s="6" t="s">
        <v>4898</v>
      </c>
      <c r="C24" s="9" t="s">
        <v>1622</v>
      </c>
      <c r="D24" s="9" t="s">
        <v>4572</v>
      </c>
      <c r="E24" s="9" t="s">
        <v>2049</v>
      </c>
      <c r="F24" s="9" t="s">
        <v>5401</v>
      </c>
    </row>
    <row r="25" spans="2:6" x14ac:dyDescent="0.3">
      <c r="B25" s="6" t="s">
        <v>4556</v>
      </c>
      <c r="C25" s="9" t="s">
        <v>1597</v>
      </c>
      <c r="D25" s="9" t="s">
        <v>5402</v>
      </c>
      <c r="E25" s="9" t="s">
        <v>1871</v>
      </c>
      <c r="F25" s="9" t="s">
        <v>5403</v>
      </c>
    </row>
    <row r="26" spans="2:6" x14ac:dyDescent="0.3">
      <c r="B26" s="23" t="s">
        <v>4558</v>
      </c>
      <c r="C26" s="24" t="s">
        <v>4523</v>
      </c>
      <c r="D26" s="24" t="s">
        <v>4523</v>
      </c>
      <c r="E26" s="24" t="s">
        <v>4523</v>
      </c>
      <c r="F26" s="24" t="s">
        <v>4523</v>
      </c>
    </row>
    <row r="27" spans="2:6" x14ac:dyDescent="0.3">
      <c r="B27" s="6" t="s">
        <v>4444</v>
      </c>
      <c r="C27" s="9" t="s">
        <v>1636</v>
      </c>
      <c r="D27" s="9" t="s">
        <v>4559</v>
      </c>
      <c r="E27" s="9" t="s">
        <v>1658</v>
      </c>
      <c r="F27" s="9" t="s">
        <v>4559</v>
      </c>
    </row>
    <row r="28" spans="2:6" x14ac:dyDescent="0.3">
      <c r="B28" s="6" t="s">
        <v>3288</v>
      </c>
      <c r="C28" s="9" t="s">
        <v>1580</v>
      </c>
      <c r="D28" s="9" t="s">
        <v>4559</v>
      </c>
      <c r="E28" s="9" t="s">
        <v>1587</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8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3-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DEK'!A1", "Zurück")</f>
        <v>Zurück</v>
      </c>
    </row>
    <row r="3" spans="1:6" x14ac:dyDescent="0.3">
      <c r="B3" s="7" t="s">
        <v>4837</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4820</v>
      </c>
      <c r="D6" s="9" t="s">
        <v>4530</v>
      </c>
      <c r="E6" s="9" t="s">
        <v>4821</v>
      </c>
      <c r="F6" s="9" t="s">
        <v>4530</v>
      </c>
    </row>
    <row r="7" spans="1:6" x14ac:dyDescent="0.3">
      <c r="B7" s="10" t="s">
        <v>4532</v>
      </c>
      <c r="C7" s="9" t="s">
        <v>3425</v>
      </c>
      <c r="D7" s="9" t="s">
        <v>4822</v>
      </c>
      <c r="E7" s="9" t="s">
        <v>3989</v>
      </c>
      <c r="F7" s="9" t="s">
        <v>4823</v>
      </c>
    </row>
    <row r="8" spans="1:6" x14ac:dyDescent="0.3">
      <c r="B8" s="9" t="s">
        <v>4535</v>
      </c>
      <c r="C8" s="9" t="s">
        <v>1580</v>
      </c>
      <c r="D8" s="9" t="s">
        <v>4536</v>
      </c>
      <c r="E8" s="9" t="s">
        <v>1580</v>
      </c>
      <c r="F8" s="9" t="s">
        <v>4536</v>
      </c>
    </row>
    <row r="9" spans="1:6" x14ac:dyDescent="0.3">
      <c r="B9" s="10" t="s">
        <v>4537</v>
      </c>
      <c r="C9" s="9" t="s">
        <v>3425</v>
      </c>
      <c r="D9" s="9" t="s">
        <v>4530</v>
      </c>
      <c r="E9" s="9" t="s">
        <v>3989</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1650</v>
      </c>
      <c r="D12" s="9" t="s">
        <v>4824</v>
      </c>
      <c r="E12" s="9" t="s">
        <v>1594</v>
      </c>
      <c r="F12" s="9" t="s">
        <v>4825</v>
      </c>
    </row>
    <row r="13" spans="1:6" x14ac:dyDescent="0.3">
      <c r="B13" s="6" t="s">
        <v>4543</v>
      </c>
      <c r="C13" s="9" t="s">
        <v>4826</v>
      </c>
      <c r="D13" s="9" t="s">
        <v>4827</v>
      </c>
      <c r="E13" s="9" t="s">
        <v>3718</v>
      </c>
      <c r="F13" s="9" t="s">
        <v>4828</v>
      </c>
    </row>
    <row r="14" spans="1:6" x14ac:dyDescent="0.3">
      <c r="B14" s="9" t="s">
        <v>4546</v>
      </c>
      <c r="C14" s="9" t="s">
        <v>4826</v>
      </c>
      <c r="D14" s="9" t="s">
        <v>4530</v>
      </c>
      <c r="E14" s="9" t="s">
        <v>3718</v>
      </c>
      <c r="F14" s="9" t="s">
        <v>4530</v>
      </c>
    </row>
    <row r="15" spans="1:6" x14ac:dyDescent="0.3">
      <c r="B15" s="9" t="s">
        <v>4547</v>
      </c>
      <c r="C15" s="9" t="s">
        <v>1587</v>
      </c>
      <c r="D15" s="9" t="s">
        <v>4829</v>
      </c>
      <c r="E15" s="9" t="s">
        <v>1587</v>
      </c>
      <c r="F15" s="9" t="s">
        <v>4830</v>
      </c>
    </row>
    <row r="16" spans="1:6" x14ac:dyDescent="0.3">
      <c r="B16" s="9" t="s">
        <v>4548</v>
      </c>
      <c r="C16" s="9" t="s">
        <v>1580</v>
      </c>
      <c r="D16" s="9" t="s">
        <v>4536</v>
      </c>
      <c r="E16" s="9" t="s">
        <v>1580</v>
      </c>
      <c r="F16" s="9" t="s">
        <v>4536</v>
      </c>
    </row>
    <row r="17" spans="2:6" x14ac:dyDescent="0.3">
      <c r="B17" s="6" t="s">
        <v>4549</v>
      </c>
      <c r="C17" s="9" t="s">
        <v>1578</v>
      </c>
      <c r="D17" s="9" t="s">
        <v>4831</v>
      </c>
      <c r="E17" s="9" t="s">
        <v>1680</v>
      </c>
      <c r="F17" s="9" t="s">
        <v>4832</v>
      </c>
    </row>
    <row r="18" spans="2:6" x14ac:dyDescent="0.3">
      <c r="B18" s="23" t="s">
        <v>4550</v>
      </c>
      <c r="C18" s="24" t="s">
        <v>4523</v>
      </c>
      <c r="D18" s="24" t="s">
        <v>4523</v>
      </c>
      <c r="E18" s="24" t="s">
        <v>4523</v>
      </c>
      <c r="F18" s="24" t="s">
        <v>4523</v>
      </c>
    </row>
    <row r="19" spans="2:6" x14ac:dyDescent="0.3">
      <c r="B19" s="6" t="s">
        <v>4551</v>
      </c>
      <c r="C19" s="9" t="s">
        <v>1617</v>
      </c>
      <c r="D19" s="9" t="s">
        <v>4717</v>
      </c>
      <c r="E19" s="9" t="s">
        <v>1579</v>
      </c>
      <c r="F19" s="9" t="s">
        <v>4833</v>
      </c>
    </row>
    <row r="20" spans="2:6" x14ac:dyDescent="0.3">
      <c r="B20" s="6" t="s">
        <v>4553</v>
      </c>
      <c r="C20" s="9" t="s">
        <v>3660</v>
      </c>
      <c r="D20" s="9" t="s">
        <v>4834</v>
      </c>
      <c r="E20" s="9" t="s">
        <v>1898</v>
      </c>
      <c r="F20" s="9" t="s">
        <v>4835</v>
      </c>
    </row>
    <row r="21" spans="2:6" x14ac:dyDescent="0.3">
      <c r="B21" s="6" t="s">
        <v>4556</v>
      </c>
      <c r="C21" s="9" t="s">
        <v>1617</v>
      </c>
      <c r="D21" s="9" t="s">
        <v>4717</v>
      </c>
      <c r="E21" s="9" t="s">
        <v>1871</v>
      </c>
      <c r="F21" s="9" t="s">
        <v>4836</v>
      </c>
    </row>
    <row r="22" spans="2:6" x14ac:dyDescent="0.3">
      <c r="B22" s="23" t="s">
        <v>4558</v>
      </c>
      <c r="C22" s="24" t="s">
        <v>4523</v>
      </c>
      <c r="D22" s="24" t="s">
        <v>4523</v>
      </c>
      <c r="E22" s="24" t="s">
        <v>4523</v>
      </c>
      <c r="F22" s="24" t="s">
        <v>4523</v>
      </c>
    </row>
    <row r="23" spans="2:6" x14ac:dyDescent="0.3">
      <c r="B23" s="6" t="s">
        <v>4444</v>
      </c>
      <c r="C23" s="9" t="s">
        <v>1582</v>
      </c>
      <c r="D23" s="9" t="s">
        <v>4559</v>
      </c>
      <c r="E23" s="9" t="s">
        <v>1871</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8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3-000000000000}">
  <dimension ref="A1:O8"/>
  <sheetViews>
    <sheetView workbookViewId="0"/>
  </sheetViews>
  <sheetFormatPr baseColWidth="10" defaultRowHeight="14.4" x14ac:dyDescent="0.3"/>
  <cols>
    <col min="2" max="2" width="9.6640625" customWidth="1"/>
    <col min="3" max="3" width="68.441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DEK'!A1", "Zurück")</f>
        <v>Zurück</v>
      </c>
    </row>
    <row r="3" spans="1:15" x14ac:dyDescent="0.3">
      <c r="B3" s="7" t="s">
        <v>6772</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902</v>
      </c>
      <c r="C7" s="6" t="s">
        <v>903</v>
      </c>
      <c r="D7" s="9" t="s">
        <v>6755</v>
      </c>
      <c r="E7" s="9" t="s">
        <v>1580</v>
      </c>
      <c r="F7" s="9" t="s">
        <v>905</v>
      </c>
      <c r="G7" s="9" t="s">
        <v>6756</v>
      </c>
      <c r="H7" s="9" t="s">
        <v>6757</v>
      </c>
      <c r="I7" s="9" t="s">
        <v>6758</v>
      </c>
      <c r="J7" s="9" t="s">
        <v>6759</v>
      </c>
      <c r="K7" s="9" t="s">
        <v>6760</v>
      </c>
      <c r="L7" s="9" t="s">
        <v>5472</v>
      </c>
      <c r="M7" s="9" t="s">
        <v>6761</v>
      </c>
      <c r="N7" s="9" t="s">
        <v>2091</v>
      </c>
      <c r="O7" s="9" t="s">
        <v>6762</v>
      </c>
    </row>
    <row r="8" spans="1:15" ht="25.2" x14ac:dyDescent="0.3">
      <c r="B8" s="12" t="s">
        <v>906</v>
      </c>
      <c r="C8" s="12" t="s">
        <v>907</v>
      </c>
      <c r="D8" s="13" t="s">
        <v>6763</v>
      </c>
      <c r="E8" s="13" t="s">
        <v>1586</v>
      </c>
      <c r="F8" s="13" t="s">
        <v>909</v>
      </c>
      <c r="G8" s="13" t="s">
        <v>6764</v>
      </c>
      <c r="H8" s="13" t="s">
        <v>6765</v>
      </c>
      <c r="I8" s="13" t="s">
        <v>6766</v>
      </c>
      <c r="J8" s="13" t="s">
        <v>6767</v>
      </c>
      <c r="K8" s="13" t="s">
        <v>6768</v>
      </c>
      <c r="L8" s="13" t="s">
        <v>6769</v>
      </c>
      <c r="M8" s="13" t="s">
        <v>6770</v>
      </c>
      <c r="N8" s="13" t="s">
        <v>3122</v>
      </c>
      <c r="O8" s="13" t="s">
        <v>6771</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8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3-000000000000}">
  <dimension ref="A1:M15"/>
  <sheetViews>
    <sheetView workbookViewId="0"/>
  </sheetViews>
  <sheetFormatPr baseColWidth="10" defaultRowHeight="14.4" x14ac:dyDescent="0.3"/>
  <cols>
    <col min="2" max="2" width="9.6640625" customWidth="1"/>
    <col min="3" max="3" width="137.8867187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DEK'!A1", "Zurück")</f>
        <v>Zurück</v>
      </c>
    </row>
    <row r="3" spans="1:13" x14ac:dyDescent="0.3">
      <c r="B3" s="7" t="s">
        <v>5808</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340</v>
      </c>
      <c r="C8" s="6" t="s">
        <v>341</v>
      </c>
      <c r="D8" s="9" t="s">
        <v>5783</v>
      </c>
      <c r="E8" s="9" t="s">
        <v>1580</v>
      </c>
      <c r="F8" s="9" t="s">
        <v>5784</v>
      </c>
      <c r="G8" s="9" t="s">
        <v>5785</v>
      </c>
      <c r="H8" s="9" t="s">
        <v>1738</v>
      </c>
      <c r="I8" s="9" t="s">
        <v>5786</v>
      </c>
      <c r="J8" s="9" t="s">
        <v>5787</v>
      </c>
      <c r="K8" s="9" t="s">
        <v>5788</v>
      </c>
      <c r="L8" s="9" t="s">
        <v>2948</v>
      </c>
      <c r="M8" s="9" t="s">
        <v>5789</v>
      </c>
    </row>
    <row r="9" spans="1:13" ht="25.2" x14ac:dyDescent="0.3">
      <c r="B9" s="6" t="s">
        <v>344</v>
      </c>
      <c r="C9" s="6" t="s">
        <v>345</v>
      </c>
      <c r="D9" s="9" t="s">
        <v>5790</v>
      </c>
      <c r="E9" s="9" t="s">
        <v>1587</v>
      </c>
      <c r="F9" s="9" t="s">
        <v>240</v>
      </c>
      <c r="G9" s="9" t="s">
        <v>5791</v>
      </c>
      <c r="H9" s="9" t="s">
        <v>240</v>
      </c>
      <c r="I9" s="9" t="s">
        <v>5791</v>
      </c>
      <c r="J9" s="9" t="s">
        <v>5792</v>
      </c>
      <c r="K9" s="9" t="s">
        <v>5793</v>
      </c>
      <c r="L9" s="9" t="s">
        <v>1915</v>
      </c>
      <c r="M9" s="9" t="s">
        <v>5794</v>
      </c>
    </row>
    <row r="10" spans="1:13" x14ac:dyDescent="0.3">
      <c r="B10" s="23" t="s">
        <v>40</v>
      </c>
      <c r="C10" s="23"/>
      <c r="D10" s="29"/>
      <c r="E10" s="29"/>
      <c r="F10" s="29"/>
      <c r="G10" s="29"/>
      <c r="H10" s="29"/>
      <c r="I10" s="29"/>
      <c r="J10" s="29"/>
      <c r="K10" s="29"/>
      <c r="L10" s="29"/>
      <c r="M10" s="29"/>
    </row>
    <row r="11" spans="1:13" ht="25.2" x14ac:dyDescent="0.3">
      <c r="B11" s="6" t="s">
        <v>346</v>
      </c>
      <c r="C11" s="6" t="s">
        <v>42</v>
      </c>
      <c r="D11" s="9" t="s">
        <v>5795</v>
      </c>
      <c r="E11" s="9" t="s">
        <v>1582</v>
      </c>
      <c r="F11" s="9" t="s">
        <v>1080</v>
      </c>
      <c r="G11" s="9" t="s">
        <v>5796</v>
      </c>
      <c r="H11" s="9" t="s">
        <v>333</v>
      </c>
      <c r="I11" s="9" t="s">
        <v>5797</v>
      </c>
      <c r="J11" s="9" t="s">
        <v>5798</v>
      </c>
      <c r="K11" s="9" t="s">
        <v>5799</v>
      </c>
      <c r="L11" s="9" t="s">
        <v>333</v>
      </c>
      <c r="M11" s="9" t="s">
        <v>5797</v>
      </c>
    </row>
    <row r="12" spans="1:13" ht="25.2" x14ac:dyDescent="0.3">
      <c r="B12" s="6" t="s">
        <v>347</v>
      </c>
      <c r="C12" s="6" t="s">
        <v>46</v>
      </c>
      <c r="D12" s="9" t="s">
        <v>5800</v>
      </c>
      <c r="E12" s="9" t="s">
        <v>1586</v>
      </c>
      <c r="F12" s="9" t="s">
        <v>99</v>
      </c>
      <c r="G12" s="9" t="s">
        <v>5797</v>
      </c>
      <c r="H12" s="9" t="s">
        <v>1595</v>
      </c>
      <c r="I12" s="9" t="s">
        <v>5796</v>
      </c>
      <c r="J12" s="9" t="s">
        <v>1743</v>
      </c>
      <c r="K12" s="9" t="s">
        <v>5801</v>
      </c>
      <c r="L12" s="9" t="s">
        <v>2359</v>
      </c>
      <c r="M12" s="9" t="s">
        <v>5802</v>
      </c>
    </row>
    <row r="13" spans="1:13" ht="25.2" x14ac:dyDescent="0.3">
      <c r="B13" s="6" t="s">
        <v>348</v>
      </c>
      <c r="C13" s="6" t="s">
        <v>50</v>
      </c>
      <c r="D13" s="9" t="s">
        <v>5796</v>
      </c>
      <c r="E13" s="9" t="s">
        <v>1587</v>
      </c>
      <c r="F13" s="9" t="s">
        <v>87</v>
      </c>
      <c r="G13" s="9" t="s">
        <v>5797</v>
      </c>
      <c r="H13" s="9" t="s">
        <v>87</v>
      </c>
      <c r="I13" s="9" t="s">
        <v>5797</v>
      </c>
      <c r="J13" s="9" t="s">
        <v>87</v>
      </c>
      <c r="K13" s="9" t="s">
        <v>5797</v>
      </c>
      <c r="L13" s="9" t="s">
        <v>87</v>
      </c>
      <c r="M13" s="9" t="s">
        <v>5797</v>
      </c>
    </row>
    <row r="14" spans="1:13" ht="25.2" x14ac:dyDescent="0.3">
      <c r="B14" s="6" t="s">
        <v>349</v>
      </c>
      <c r="C14" s="6" t="s">
        <v>350</v>
      </c>
      <c r="D14" s="9" t="s">
        <v>5803</v>
      </c>
      <c r="E14" s="9" t="s">
        <v>1587</v>
      </c>
      <c r="F14" s="9" t="s">
        <v>4073</v>
      </c>
      <c r="G14" s="9" t="s">
        <v>5804</v>
      </c>
      <c r="H14" s="9" t="s">
        <v>1080</v>
      </c>
      <c r="I14" s="9" t="s">
        <v>5805</v>
      </c>
      <c r="J14" s="9" t="s">
        <v>5798</v>
      </c>
      <c r="K14" s="9" t="s">
        <v>5806</v>
      </c>
      <c r="L14" s="9" t="s">
        <v>1080</v>
      </c>
      <c r="M14" s="9" t="s">
        <v>5805</v>
      </c>
    </row>
    <row r="15" spans="1:13" ht="25.2" x14ac:dyDescent="0.3">
      <c r="B15" s="6" t="s">
        <v>351</v>
      </c>
      <c r="C15" s="6" t="s">
        <v>352</v>
      </c>
      <c r="D15" s="9" t="s">
        <v>5804</v>
      </c>
      <c r="E15" s="9" t="s">
        <v>1580</v>
      </c>
      <c r="F15" s="9" t="s">
        <v>211</v>
      </c>
      <c r="G15" s="9" t="s">
        <v>5807</v>
      </c>
      <c r="H15" s="9" t="s">
        <v>211</v>
      </c>
      <c r="I15" s="9" t="s">
        <v>5807</v>
      </c>
      <c r="J15" s="9" t="s">
        <v>210</v>
      </c>
      <c r="K15" s="9" t="s">
        <v>5804</v>
      </c>
      <c r="L15" s="9" t="s">
        <v>211</v>
      </c>
      <c r="M15" s="9" t="s">
        <v>5807</v>
      </c>
    </row>
  </sheetData>
  <mergeCells count="11">
    <mergeCell ref="B7:M7"/>
    <mergeCell ref="B10:M10"/>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8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3-000000000000}">
  <dimension ref="A1:I7"/>
  <sheetViews>
    <sheetView workbookViewId="0"/>
  </sheetViews>
  <sheetFormatPr baseColWidth="10" defaultRowHeight="14.4" x14ac:dyDescent="0.3"/>
  <cols>
    <col min="2" max="2" width="9.6640625" customWidth="1"/>
    <col min="3" max="3" width="68.441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DEK'!A1", "Zurück")</f>
        <v>Zurück</v>
      </c>
    </row>
    <row r="3" spans="1:9" x14ac:dyDescent="0.3">
      <c r="B3" s="7" t="s">
        <v>6933</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902</v>
      </c>
      <c r="C6" s="6" t="s">
        <v>903</v>
      </c>
      <c r="D6" s="9" t="s">
        <v>2088</v>
      </c>
      <c r="E6" s="9" t="s">
        <v>1894</v>
      </c>
      <c r="F6" s="9" t="s">
        <v>1986</v>
      </c>
      <c r="G6" s="9" t="s">
        <v>1979</v>
      </c>
      <c r="H6" s="9" t="s">
        <v>1871</v>
      </c>
      <c r="I6" s="9" t="s">
        <v>1580</v>
      </c>
    </row>
    <row r="7" spans="1:9" x14ac:dyDescent="0.3">
      <c r="B7" s="12" t="s">
        <v>906</v>
      </c>
      <c r="C7" s="12" t="s">
        <v>907</v>
      </c>
      <c r="D7" s="13" t="s">
        <v>2092</v>
      </c>
      <c r="E7" s="13" t="s">
        <v>3788</v>
      </c>
      <c r="F7" s="13" t="s">
        <v>1646</v>
      </c>
      <c r="G7" s="13" t="s">
        <v>4183</v>
      </c>
      <c r="H7" s="13" t="s">
        <v>1636</v>
      </c>
      <c r="I7" s="13"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21"/>
  <sheetViews>
    <sheetView workbookViewId="0"/>
  </sheetViews>
  <sheetFormatPr baseColWidth="10" defaultRowHeight="14.4" x14ac:dyDescent="0.3"/>
  <cols>
    <col min="2" max="2" width="84.777343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WI-HI-S'!A1", "Zurück")</f>
        <v>Zurück</v>
      </c>
    </row>
    <row r="3" spans="1:8" x14ac:dyDescent="0.3">
      <c r="B3" s="7" t="s">
        <v>3986</v>
      </c>
    </row>
    <row r="4" spans="1:8" x14ac:dyDescent="0.3">
      <c r="B4" s="4" t="s">
        <v>3417</v>
      </c>
      <c r="C4" s="19" t="s">
        <v>3418</v>
      </c>
      <c r="D4" s="19" t="s">
        <v>3812</v>
      </c>
      <c r="E4" s="19" t="s">
        <v>3420</v>
      </c>
      <c r="F4" s="19" t="s">
        <v>3421</v>
      </c>
      <c r="G4" s="19" t="s">
        <v>3422</v>
      </c>
      <c r="H4" s="19" t="s">
        <v>3423</v>
      </c>
    </row>
    <row r="5" spans="1:8" ht="25.2" x14ac:dyDescent="0.3">
      <c r="B5" s="6" t="s">
        <v>3424</v>
      </c>
      <c r="C5" s="9" t="s">
        <v>3967</v>
      </c>
      <c r="D5" s="9" t="s">
        <v>3968</v>
      </c>
      <c r="E5" s="9" t="s">
        <v>1580</v>
      </c>
      <c r="F5" s="9" t="s">
        <v>206</v>
      </c>
      <c r="G5" s="9" t="s">
        <v>3969</v>
      </c>
      <c r="H5" s="9" t="s">
        <v>3969</v>
      </c>
    </row>
    <row r="6" spans="1:8" ht="25.2" x14ac:dyDescent="0.3">
      <c r="B6" s="12" t="s">
        <v>3427</v>
      </c>
      <c r="C6" s="13" t="s">
        <v>1760</v>
      </c>
      <c r="D6" s="13" t="s">
        <v>1231</v>
      </c>
      <c r="E6" s="13" t="s">
        <v>1587</v>
      </c>
      <c r="F6" s="13" t="s">
        <v>47</v>
      </c>
      <c r="G6" s="13" t="s">
        <v>48</v>
      </c>
      <c r="H6" s="13" t="s">
        <v>48</v>
      </c>
    </row>
    <row r="7" spans="1:8" ht="25.2" x14ac:dyDescent="0.3">
      <c r="B7" s="6" t="s">
        <v>3431</v>
      </c>
      <c r="C7" s="9" t="s">
        <v>2082</v>
      </c>
      <c r="D7" s="9" t="s">
        <v>2669</v>
      </c>
      <c r="E7" s="9" t="s">
        <v>1580</v>
      </c>
      <c r="F7" s="9" t="s">
        <v>3970</v>
      </c>
      <c r="G7" s="9" t="s">
        <v>82</v>
      </c>
      <c r="H7" s="9" t="s">
        <v>993</v>
      </c>
    </row>
    <row r="8" spans="1:8" ht="25.2" x14ac:dyDescent="0.3">
      <c r="B8" s="12" t="s">
        <v>3433</v>
      </c>
      <c r="C8" s="13" t="s">
        <v>3971</v>
      </c>
      <c r="D8" s="13" t="s">
        <v>3972</v>
      </c>
      <c r="E8" s="13" t="s">
        <v>1683</v>
      </c>
      <c r="F8" s="13" t="s">
        <v>1394</v>
      </c>
      <c r="G8" s="13" t="s">
        <v>1061</v>
      </c>
      <c r="H8" s="13" t="s">
        <v>2362</v>
      </c>
    </row>
    <row r="9" spans="1:8" ht="25.2" x14ac:dyDescent="0.3">
      <c r="B9" s="6" t="s">
        <v>3435</v>
      </c>
      <c r="C9" s="9" t="s">
        <v>1600</v>
      </c>
      <c r="D9" s="9" t="s">
        <v>107</v>
      </c>
      <c r="E9" s="9" t="s">
        <v>3429</v>
      </c>
      <c r="F9" s="9" t="s">
        <v>3430</v>
      </c>
      <c r="G9" s="9" t="s">
        <v>3430</v>
      </c>
      <c r="H9" s="9" t="s">
        <v>3430</v>
      </c>
    </row>
    <row r="10" spans="1:8" ht="25.2" x14ac:dyDescent="0.3">
      <c r="B10" s="12" t="s">
        <v>3436</v>
      </c>
      <c r="C10" s="13" t="s">
        <v>3973</v>
      </c>
      <c r="D10" s="13" t="s">
        <v>3974</v>
      </c>
      <c r="E10" s="13" t="s">
        <v>1611</v>
      </c>
      <c r="F10" s="13" t="s">
        <v>1873</v>
      </c>
      <c r="G10" s="13" t="s">
        <v>1723</v>
      </c>
      <c r="H10" s="13" t="s">
        <v>965</v>
      </c>
    </row>
    <row r="11" spans="1:8" ht="25.2" x14ac:dyDescent="0.3">
      <c r="B11" s="6" t="s">
        <v>3439</v>
      </c>
      <c r="C11" s="9" t="s">
        <v>1986</v>
      </c>
      <c r="D11" s="9" t="s">
        <v>1307</v>
      </c>
      <c r="E11" s="9" t="s">
        <v>1578</v>
      </c>
      <c r="F11" s="9" t="s">
        <v>94</v>
      </c>
      <c r="G11" s="9" t="s">
        <v>95</v>
      </c>
      <c r="H11" s="9" t="s">
        <v>95</v>
      </c>
    </row>
    <row r="12" spans="1:8" ht="25.2" x14ac:dyDescent="0.3">
      <c r="B12" s="12" t="s">
        <v>3440</v>
      </c>
      <c r="C12" s="13" t="s">
        <v>1674</v>
      </c>
      <c r="D12" s="13" t="s">
        <v>2466</v>
      </c>
      <c r="E12" s="13" t="s">
        <v>1580</v>
      </c>
      <c r="F12" s="13" t="s">
        <v>86</v>
      </c>
      <c r="G12" s="13" t="s">
        <v>87</v>
      </c>
      <c r="H12" s="13" t="s">
        <v>87</v>
      </c>
    </row>
    <row r="13" spans="1:8" ht="25.2" x14ac:dyDescent="0.3">
      <c r="B13" s="6" t="s">
        <v>3441</v>
      </c>
      <c r="C13" s="9" t="s">
        <v>2116</v>
      </c>
      <c r="D13" s="9" t="s">
        <v>3975</v>
      </c>
      <c r="E13" s="9" t="s">
        <v>1928</v>
      </c>
      <c r="F13" s="9" t="s">
        <v>592</v>
      </c>
      <c r="G13" s="9" t="s">
        <v>1260</v>
      </c>
      <c r="H13" s="9" t="s">
        <v>1260</v>
      </c>
    </row>
    <row r="14" spans="1:8" ht="25.2" x14ac:dyDescent="0.3">
      <c r="B14" s="12" t="s">
        <v>3444</v>
      </c>
      <c r="C14" s="13" t="s">
        <v>3976</v>
      </c>
      <c r="D14" s="13" t="s">
        <v>3977</v>
      </c>
      <c r="E14" s="13" t="s">
        <v>1688</v>
      </c>
      <c r="F14" s="13" t="s">
        <v>3826</v>
      </c>
      <c r="G14" s="13" t="s">
        <v>3978</v>
      </c>
      <c r="H14" s="13" t="s">
        <v>964</v>
      </c>
    </row>
    <row r="15" spans="1:8" ht="25.2" x14ac:dyDescent="0.3">
      <c r="B15" s="6" t="s">
        <v>3447</v>
      </c>
      <c r="C15" s="9" t="s">
        <v>1892</v>
      </c>
      <c r="D15" s="9" t="s">
        <v>1259</v>
      </c>
      <c r="E15" s="9" t="s">
        <v>1580</v>
      </c>
      <c r="F15" s="9" t="s">
        <v>210</v>
      </c>
      <c r="G15" s="9" t="s">
        <v>211</v>
      </c>
      <c r="H15" s="9" t="s">
        <v>211</v>
      </c>
    </row>
    <row r="16" spans="1:8" ht="25.2" x14ac:dyDescent="0.3">
      <c r="B16" s="12" t="s">
        <v>3450</v>
      </c>
      <c r="C16" s="13" t="s">
        <v>1699</v>
      </c>
      <c r="D16" s="13" t="s">
        <v>259</v>
      </c>
      <c r="E16" s="13" t="s">
        <v>1632</v>
      </c>
      <c r="F16" s="13" t="s">
        <v>229</v>
      </c>
      <c r="G16" s="13" t="s">
        <v>229</v>
      </c>
      <c r="H16" s="13" t="s">
        <v>51</v>
      </c>
    </row>
    <row r="17" spans="2:8" ht="25.2" x14ac:dyDescent="0.3">
      <c r="B17" s="6" t="s">
        <v>3452</v>
      </c>
      <c r="C17" s="9" t="s">
        <v>1871</v>
      </c>
      <c r="D17" s="9" t="s">
        <v>1290</v>
      </c>
      <c r="E17" s="9" t="s">
        <v>1580</v>
      </c>
      <c r="F17" s="9" t="s">
        <v>86</v>
      </c>
      <c r="G17" s="9" t="s">
        <v>87</v>
      </c>
      <c r="H17" s="9" t="s">
        <v>87</v>
      </c>
    </row>
    <row r="18" spans="2:8" ht="25.2" x14ac:dyDescent="0.3">
      <c r="B18" s="12" t="s">
        <v>3453</v>
      </c>
      <c r="C18" s="13" t="s">
        <v>1939</v>
      </c>
      <c r="D18" s="13" t="s">
        <v>3098</v>
      </c>
      <c r="E18" s="13" t="s">
        <v>1683</v>
      </c>
      <c r="F18" s="13" t="s">
        <v>88</v>
      </c>
      <c r="G18" s="13" t="s">
        <v>1046</v>
      </c>
      <c r="H18" s="13" t="s">
        <v>1046</v>
      </c>
    </row>
    <row r="19" spans="2:8" ht="25.2" x14ac:dyDescent="0.3">
      <c r="B19" s="6" t="s">
        <v>3455</v>
      </c>
      <c r="C19" s="9" t="s">
        <v>1718</v>
      </c>
      <c r="D19" s="9" t="s">
        <v>2357</v>
      </c>
      <c r="E19" s="9" t="s">
        <v>1580</v>
      </c>
      <c r="F19" s="9" t="s">
        <v>3979</v>
      </c>
      <c r="G19" s="9" t="s">
        <v>87</v>
      </c>
      <c r="H19" s="9" t="s">
        <v>211</v>
      </c>
    </row>
    <row r="20" spans="2:8" ht="25.2" x14ac:dyDescent="0.3">
      <c r="B20" s="12" t="s">
        <v>3457</v>
      </c>
      <c r="C20" s="13" t="s">
        <v>1718</v>
      </c>
      <c r="D20" s="13" t="s">
        <v>299</v>
      </c>
      <c r="E20" s="13" t="s">
        <v>1587</v>
      </c>
      <c r="F20" s="13" t="s">
        <v>86</v>
      </c>
      <c r="G20" s="13" t="s">
        <v>86</v>
      </c>
      <c r="H20" s="13" t="s">
        <v>86</v>
      </c>
    </row>
    <row r="21" spans="2:8" ht="25.2" x14ac:dyDescent="0.3">
      <c r="B21" s="10" t="s">
        <v>3459</v>
      </c>
      <c r="C21" s="11" t="s">
        <v>3980</v>
      </c>
      <c r="D21" s="11" t="s">
        <v>3981</v>
      </c>
      <c r="E21" s="11" t="s">
        <v>3982</v>
      </c>
      <c r="F21" s="11" t="s">
        <v>3983</v>
      </c>
      <c r="G21" s="11" t="s">
        <v>3984</v>
      </c>
      <c r="H21" s="11" t="s">
        <v>3985</v>
      </c>
    </row>
  </sheetData>
  <pageMargins left="0.7" right="0.7" top="0.75" bottom="0.75" header="0.3" footer="0.3"/>
  <pageSetup paperSize="9" orientation="portrait" horizontalDpi="300" verticalDpi="300"/>
</worksheet>
</file>

<file path=xl/worksheets/sheet8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3-000000000000}">
  <dimension ref="A1:I14"/>
  <sheetViews>
    <sheetView workbookViewId="0"/>
  </sheetViews>
  <sheetFormatPr baseColWidth="10" defaultRowHeight="14.4" x14ac:dyDescent="0.3"/>
  <cols>
    <col min="2" max="2" width="9.6640625" customWidth="1"/>
    <col min="3" max="3" width="137.886718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DEK'!A1", "Zurück")</f>
        <v>Zurück</v>
      </c>
    </row>
    <row r="3" spans="1:9" x14ac:dyDescent="0.3">
      <c r="B3" s="7" t="s">
        <v>6896</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340</v>
      </c>
      <c r="C7" s="6" t="s">
        <v>341</v>
      </c>
      <c r="D7" s="9" t="s">
        <v>1736</v>
      </c>
      <c r="E7" s="9" t="s">
        <v>3553</v>
      </c>
      <c r="F7" s="9" t="s">
        <v>1592</v>
      </c>
      <c r="G7" s="9" t="s">
        <v>1751</v>
      </c>
      <c r="H7" s="9" t="s">
        <v>1594</v>
      </c>
      <c r="I7" s="9" t="s">
        <v>1586</v>
      </c>
    </row>
    <row r="8" spans="1:9" x14ac:dyDescent="0.3">
      <c r="B8" s="6" t="s">
        <v>344</v>
      </c>
      <c r="C8" s="6" t="s">
        <v>345</v>
      </c>
      <c r="D8" s="9" t="s">
        <v>1739</v>
      </c>
      <c r="E8" s="9" t="s">
        <v>1587</v>
      </c>
      <c r="F8" s="9" t="s">
        <v>1587</v>
      </c>
      <c r="G8" s="9" t="s">
        <v>1688</v>
      </c>
      <c r="H8" s="9" t="s">
        <v>1587</v>
      </c>
      <c r="I8" s="9" t="s">
        <v>1580</v>
      </c>
    </row>
    <row r="9" spans="1:9" x14ac:dyDescent="0.3">
      <c r="B9" s="23" t="s">
        <v>40</v>
      </c>
      <c r="C9" s="23"/>
      <c r="D9" s="29"/>
      <c r="E9" s="29"/>
      <c r="F9" s="29"/>
      <c r="G9" s="29"/>
      <c r="H9" s="29"/>
      <c r="I9" s="29"/>
    </row>
    <row r="10" spans="1:9" x14ac:dyDescent="0.3">
      <c r="B10" s="6" t="s">
        <v>346</v>
      </c>
      <c r="C10" s="6" t="s">
        <v>42</v>
      </c>
      <c r="D10" s="9" t="s">
        <v>1733</v>
      </c>
      <c r="E10" s="9" t="s">
        <v>1579</v>
      </c>
      <c r="F10" s="9" t="s">
        <v>1580</v>
      </c>
      <c r="G10" s="9" t="s">
        <v>1691</v>
      </c>
      <c r="H10" s="9" t="s">
        <v>1683</v>
      </c>
      <c r="I10" s="9" t="s">
        <v>1580</v>
      </c>
    </row>
    <row r="11" spans="1:9" x14ac:dyDescent="0.3">
      <c r="B11" s="6" t="s">
        <v>347</v>
      </c>
      <c r="C11" s="6" t="s">
        <v>46</v>
      </c>
      <c r="D11" s="9" t="s">
        <v>1594</v>
      </c>
      <c r="E11" s="9" t="s">
        <v>1587</v>
      </c>
      <c r="F11" s="9" t="s">
        <v>1580</v>
      </c>
      <c r="G11" s="9" t="s">
        <v>1579</v>
      </c>
      <c r="H11" s="9" t="s">
        <v>1580</v>
      </c>
      <c r="I11" s="9" t="s">
        <v>1580</v>
      </c>
    </row>
    <row r="12" spans="1:9" x14ac:dyDescent="0.3">
      <c r="B12" s="6" t="s">
        <v>348</v>
      </c>
      <c r="C12" s="6" t="s">
        <v>50</v>
      </c>
      <c r="D12" s="9" t="s">
        <v>1587</v>
      </c>
      <c r="E12" s="9" t="s">
        <v>1580</v>
      </c>
      <c r="F12" s="9" t="s">
        <v>1580</v>
      </c>
      <c r="G12" s="9" t="s">
        <v>1580</v>
      </c>
      <c r="H12" s="9" t="s">
        <v>1580</v>
      </c>
      <c r="I12" s="9" t="s">
        <v>1580</v>
      </c>
    </row>
    <row r="13" spans="1:9" x14ac:dyDescent="0.3">
      <c r="B13" s="6" t="s">
        <v>349</v>
      </c>
      <c r="C13" s="6" t="s">
        <v>350</v>
      </c>
      <c r="D13" s="9" t="s">
        <v>1733</v>
      </c>
      <c r="E13" s="9" t="s">
        <v>1580</v>
      </c>
      <c r="F13" s="9" t="s">
        <v>1580</v>
      </c>
      <c r="G13" s="9" t="s">
        <v>1691</v>
      </c>
      <c r="H13" s="9" t="s">
        <v>1580</v>
      </c>
      <c r="I13" s="9" t="s">
        <v>1580</v>
      </c>
    </row>
    <row r="14" spans="1:9" x14ac:dyDescent="0.3">
      <c r="B14" s="6" t="s">
        <v>351</v>
      </c>
      <c r="C14" s="6" t="s">
        <v>352</v>
      </c>
      <c r="D14" s="9" t="s">
        <v>1683</v>
      </c>
      <c r="E14" s="9" t="s">
        <v>1580</v>
      </c>
      <c r="F14" s="9" t="s">
        <v>1580</v>
      </c>
      <c r="G14" s="9" t="s">
        <v>1683</v>
      </c>
      <c r="H14" s="9" t="s">
        <v>1580</v>
      </c>
      <c r="I14" s="9" t="s">
        <v>1580</v>
      </c>
    </row>
  </sheetData>
  <mergeCells count="6">
    <mergeCell ref="B9:I9"/>
    <mergeCell ref="B4:B5"/>
    <mergeCell ref="C4:C5"/>
    <mergeCell ref="D4:F4"/>
    <mergeCell ref="G4:I4"/>
    <mergeCell ref="B6:I6"/>
  </mergeCells>
  <pageMargins left="0.7" right="0.7" top="0.75" bottom="0.75" header="0.3" footer="0.3"/>
  <pageSetup paperSize="9" orientation="portrait" horizontalDpi="300" verticalDpi="300"/>
</worksheet>
</file>

<file path=xl/worksheets/sheet8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3-000000000000}">
  <dimension ref="A1:G6"/>
  <sheetViews>
    <sheetView workbookViewId="0"/>
  </sheetViews>
  <sheetFormatPr baseColWidth="10" defaultRowHeight="14.4" x14ac:dyDescent="0.3"/>
  <cols>
    <col min="2" max="2" width="91.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DEK'!A1", "Zurück")</f>
        <v>Zurück</v>
      </c>
    </row>
    <row r="3" spans="1:7" x14ac:dyDescent="0.3">
      <c r="B3" s="7" t="s">
        <v>7011</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7010</v>
      </c>
      <c r="C6" s="5" t="s">
        <v>1986</v>
      </c>
      <c r="D6" s="5" t="s">
        <v>1580</v>
      </c>
      <c r="E6" s="5" t="s">
        <v>2014</v>
      </c>
      <c r="F6" s="5" t="s">
        <v>1589</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8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3-000000000000}">
  <dimension ref="A1:G6"/>
  <sheetViews>
    <sheetView workbookViewId="0"/>
  </sheetViews>
  <sheetFormatPr baseColWidth="10" defaultRowHeight="14.4" x14ac:dyDescent="0.3"/>
  <cols>
    <col min="2" max="2" width="94.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DEK'!A1", "Zurück")</f>
        <v>Zurück</v>
      </c>
    </row>
    <row r="3" spans="1:7" x14ac:dyDescent="0.3">
      <c r="B3" s="7" t="s">
        <v>6969</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1906</v>
      </c>
      <c r="C6" s="5" t="s">
        <v>1871</v>
      </c>
      <c r="D6" s="5" t="s">
        <v>1683</v>
      </c>
      <c r="E6" s="5" t="s">
        <v>3472</v>
      </c>
      <c r="F6" s="5" t="s">
        <v>1617</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8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3-000000000000}">
  <dimension ref="A1:E10"/>
  <sheetViews>
    <sheetView workbookViewId="0"/>
  </sheetViews>
  <sheetFormatPr baseColWidth="10" defaultRowHeight="14.4" x14ac:dyDescent="0.3"/>
  <cols>
    <col min="2" max="2" width="85.5546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DEK'!A1", "Zurück")</f>
        <v>Zurück</v>
      </c>
    </row>
    <row r="3" spans="1:5" x14ac:dyDescent="0.3">
      <c r="B3" s="7" t="s">
        <v>7206</v>
      </c>
    </row>
    <row r="4" spans="1:5" x14ac:dyDescent="0.3">
      <c r="B4" s="4" t="s">
        <v>7014</v>
      </c>
      <c r="C4" s="3" t="s">
        <v>7015</v>
      </c>
      <c r="D4" s="3" t="s">
        <v>7016</v>
      </c>
      <c r="E4" s="3" t="s">
        <v>7017</v>
      </c>
    </row>
    <row r="5" spans="1:5" x14ac:dyDescent="0.3">
      <c r="B5" s="6" t="s">
        <v>7189</v>
      </c>
      <c r="C5" s="5" t="s">
        <v>2070</v>
      </c>
      <c r="D5" s="5" t="s">
        <v>7190</v>
      </c>
      <c r="E5" s="5" t="s">
        <v>7191</v>
      </c>
    </row>
    <row r="6" spans="1:5" x14ac:dyDescent="0.3">
      <c r="B6" s="12" t="s">
        <v>7192</v>
      </c>
      <c r="C6" s="18" t="s">
        <v>4578</v>
      </c>
      <c r="D6" s="18" t="s">
        <v>7193</v>
      </c>
      <c r="E6" s="18" t="s">
        <v>7194</v>
      </c>
    </row>
    <row r="7" spans="1:5" x14ac:dyDescent="0.3">
      <c r="B7" s="6" t="s">
        <v>7195</v>
      </c>
      <c r="C7" s="5" t="s">
        <v>2096</v>
      </c>
      <c r="D7" s="5" t="s">
        <v>7196</v>
      </c>
      <c r="E7" s="5" t="s">
        <v>7197</v>
      </c>
    </row>
    <row r="8" spans="1:5" x14ac:dyDescent="0.3">
      <c r="B8" s="12" t="s">
        <v>7198</v>
      </c>
      <c r="C8" s="18" t="s">
        <v>1898</v>
      </c>
      <c r="D8" s="18" t="s">
        <v>7199</v>
      </c>
      <c r="E8" s="18" t="s">
        <v>7200</v>
      </c>
    </row>
    <row r="9" spans="1:5" x14ac:dyDescent="0.3">
      <c r="B9" s="6" t="s">
        <v>7201</v>
      </c>
      <c r="C9" s="5" t="s">
        <v>3973</v>
      </c>
      <c r="D9" s="5" t="s">
        <v>7202</v>
      </c>
      <c r="E9" s="5" t="s">
        <v>7203</v>
      </c>
    </row>
    <row r="10" spans="1:5" x14ac:dyDescent="0.3">
      <c r="B10" s="12" t="s">
        <v>3459</v>
      </c>
      <c r="C10" s="18" t="s">
        <v>5386</v>
      </c>
      <c r="D10" s="18" t="s">
        <v>7204</v>
      </c>
      <c r="E10" s="18" t="s">
        <v>7205</v>
      </c>
    </row>
  </sheetData>
  <pageMargins left="0.7" right="0.7" top="0.75" bottom="0.75" header="0.3" footer="0.3"/>
  <pageSetup paperSize="9" orientation="portrait" horizontalDpi="300" verticalDpi="300"/>
</worksheet>
</file>

<file path=xl/worksheets/sheet8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3-000000000000}">
  <dimension ref="A1:E8"/>
  <sheetViews>
    <sheetView workbookViewId="0"/>
  </sheetViews>
  <sheetFormatPr baseColWidth="10" defaultRowHeight="14.4" x14ac:dyDescent="0.3"/>
  <cols>
    <col min="2" max="2" width="9.6640625" customWidth="1"/>
    <col min="3" max="3" width="68.4414062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DEK'!A1", "Zurück")</f>
        <v>Zurück</v>
      </c>
    </row>
    <row r="3" spans="1:5" x14ac:dyDescent="0.3">
      <c r="B3" s="7" t="s">
        <v>912</v>
      </c>
    </row>
    <row r="4" spans="1:5" x14ac:dyDescent="0.3">
      <c r="B4" s="25" t="s">
        <v>35</v>
      </c>
      <c r="C4" s="25" t="s">
        <v>394</v>
      </c>
      <c r="D4" s="21" t="s">
        <v>37</v>
      </c>
      <c r="E4" s="25" t="s">
        <v>37</v>
      </c>
    </row>
    <row r="5" spans="1:5" x14ac:dyDescent="0.3">
      <c r="B5" s="22"/>
      <c r="C5" s="22"/>
      <c r="D5" s="8" t="s">
        <v>38</v>
      </c>
      <c r="E5" s="8" t="s">
        <v>39</v>
      </c>
    </row>
    <row r="6" spans="1:5" ht="25.2" x14ac:dyDescent="0.3">
      <c r="B6" s="6" t="s">
        <v>902</v>
      </c>
      <c r="C6" s="6" t="s">
        <v>903</v>
      </c>
      <c r="D6" s="9" t="s">
        <v>904</v>
      </c>
      <c r="E6" s="9" t="s">
        <v>905</v>
      </c>
    </row>
    <row r="7" spans="1:5" ht="25.2" x14ac:dyDescent="0.3">
      <c r="B7" s="12" t="s">
        <v>906</v>
      </c>
      <c r="C7" s="12" t="s">
        <v>907</v>
      </c>
      <c r="D7" s="13" t="s">
        <v>908</v>
      </c>
      <c r="E7" s="13" t="s">
        <v>909</v>
      </c>
    </row>
    <row r="8" spans="1:5" ht="25.2" x14ac:dyDescent="0.3">
      <c r="B8" s="10" t="s">
        <v>52</v>
      </c>
      <c r="C8" s="10"/>
      <c r="D8" s="11" t="s">
        <v>910</v>
      </c>
      <c r="E8" s="11" t="s">
        <v>911</v>
      </c>
    </row>
  </sheetData>
  <mergeCells count="3">
    <mergeCell ref="B4:B5"/>
    <mergeCell ref="C4:C5"/>
    <mergeCell ref="D4:E4"/>
  </mergeCells>
  <pageMargins left="0.7" right="0.7" top="0.75" bottom="0.75" header="0.3" footer="0.3"/>
  <pageSetup paperSize="9" orientation="portrait" horizontalDpi="300" verticalDpi="300"/>
</worksheet>
</file>

<file path=xl/worksheets/sheet8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3-000000000000}">
  <dimension ref="A1:E15"/>
  <sheetViews>
    <sheetView workbookViewId="0"/>
  </sheetViews>
  <sheetFormatPr baseColWidth="10" defaultRowHeight="14.4" x14ac:dyDescent="0.3"/>
  <cols>
    <col min="2" max="2" width="9.6640625" customWidth="1"/>
    <col min="3" max="3" width="137.8867187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DEK'!A1", "Zurück")</f>
        <v>Zurück</v>
      </c>
    </row>
    <row r="3" spans="1:5" x14ac:dyDescent="0.3">
      <c r="B3" s="7" t="s">
        <v>355</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340</v>
      </c>
      <c r="C7" s="6" t="s">
        <v>341</v>
      </c>
      <c r="D7" s="9" t="s">
        <v>342</v>
      </c>
      <c r="E7" s="9" t="s">
        <v>343</v>
      </c>
    </row>
    <row r="8" spans="1:5" ht="25.2" x14ac:dyDescent="0.3">
      <c r="B8" s="6" t="s">
        <v>344</v>
      </c>
      <c r="C8" s="6" t="s">
        <v>345</v>
      </c>
      <c r="D8" s="9" t="s">
        <v>239</v>
      </c>
      <c r="E8" s="9" t="s">
        <v>240</v>
      </c>
    </row>
    <row r="9" spans="1:5" x14ac:dyDescent="0.3">
      <c r="B9" s="23" t="s">
        <v>40</v>
      </c>
      <c r="C9" s="23"/>
      <c r="D9" s="29"/>
      <c r="E9" s="29"/>
    </row>
    <row r="10" spans="1:5" ht="25.2" x14ac:dyDescent="0.3">
      <c r="B10" s="6" t="s">
        <v>346</v>
      </c>
      <c r="C10" s="6" t="s">
        <v>42</v>
      </c>
      <c r="D10" s="9" t="s">
        <v>332</v>
      </c>
      <c r="E10" s="9" t="s">
        <v>333</v>
      </c>
    </row>
    <row r="11" spans="1:5" ht="25.2" x14ac:dyDescent="0.3">
      <c r="B11" s="6" t="s">
        <v>347</v>
      </c>
      <c r="C11" s="6" t="s">
        <v>46</v>
      </c>
      <c r="D11" s="9" t="s">
        <v>98</v>
      </c>
      <c r="E11" s="9" t="s">
        <v>99</v>
      </c>
    </row>
    <row r="12" spans="1:5" ht="25.2" x14ac:dyDescent="0.3">
      <c r="B12" s="6" t="s">
        <v>348</v>
      </c>
      <c r="C12" s="6" t="s">
        <v>50</v>
      </c>
      <c r="D12" s="9" t="s">
        <v>86</v>
      </c>
      <c r="E12" s="9" t="s">
        <v>87</v>
      </c>
    </row>
    <row r="13" spans="1:5" ht="25.2" x14ac:dyDescent="0.3">
      <c r="B13" s="6" t="s">
        <v>349</v>
      </c>
      <c r="C13" s="6" t="s">
        <v>350</v>
      </c>
      <c r="D13" s="9" t="s">
        <v>332</v>
      </c>
      <c r="E13" s="9" t="s">
        <v>333</v>
      </c>
    </row>
    <row r="14" spans="1:5" ht="25.2" x14ac:dyDescent="0.3">
      <c r="B14" s="6" t="s">
        <v>351</v>
      </c>
      <c r="C14" s="6" t="s">
        <v>352</v>
      </c>
      <c r="D14" s="9" t="s">
        <v>210</v>
      </c>
      <c r="E14" s="9" t="s">
        <v>211</v>
      </c>
    </row>
    <row r="15" spans="1:5" ht="25.2" x14ac:dyDescent="0.3">
      <c r="B15" s="10" t="s">
        <v>52</v>
      </c>
      <c r="C15" s="10"/>
      <c r="D15" s="11" t="s">
        <v>353</v>
      </c>
      <c r="E15" s="11" t="s">
        <v>354</v>
      </c>
    </row>
  </sheetData>
  <mergeCells count="5">
    <mergeCell ref="B4:B5"/>
    <mergeCell ref="C4:C5"/>
    <mergeCell ref="D4:E4"/>
    <mergeCell ref="B6:E6"/>
    <mergeCell ref="B9:E9"/>
  </mergeCells>
  <pageMargins left="0.7" right="0.7" top="0.75" bottom="0.75" header="0.3" footer="0.3"/>
  <pageSetup paperSize="9" orientation="portrait" horizontalDpi="300" verticalDpi="300"/>
</worksheet>
</file>

<file path=xl/worksheets/sheet8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3-000000000000}">
  <dimension ref="A1:G8"/>
  <sheetViews>
    <sheetView workbookViewId="0"/>
  </sheetViews>
  <sheetFormatPr baseColWidth="10" defaultRowHeight="14.4" x14ac:dyDescent="0.3"/>
  <cols>
    <col min="2" max="2" width="9.6640625" customWidth="1"/>
    <col min="3" max="3" width="68.44140625" customWidth="1"/>
    <col min="4" max="4" width="39.6640625" customWidth="1"/>
    <col min="5" max="5" width="22.6640625" customWidth="1"/>
    <col min="6" max="7" width="20.44140625" customWidth="1"/>
  </cols>
  <sheetData>
    <row r="1" spans="1:7" x14ac:dyDescent="0.3">
      <c r="A1" s="2" t="str">
        <f>HYPERLINK("#'Auswahl Auswertungsmodul'!A1", "Zurück zum Start")</f>
        <v>Zurück zum Start</v>
      </c>
    </row>
    <row r="2" spans="1:7" x14ac:dyDescent="0.3">
      <c r="A2" s="2" t="str">
        <f>HYPERLINK("#'Auswahl DEK'!A1", "Zurück")</f>
        <v>Zurück</v>
      </c>
    </row>
    <row r="3" spans="1:7" x14ac:dyDescent="0.3">
      <c r="B3" s="7" t="s">
        <v>1412</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902</v>
      </c>
      <c r="C6" s="6" t="s">
        <v>903</v>
      </c>
      <c r="D6" s="9" t="s">
        <v>905</v>
      </c>
      <c r="E6" s="9" t="s">
        <v>904</v>
      </c>
      <c r="F6" s="9" t="s">
        <v>1407</v>
      </c>
      <c r="G6" s="9" t="s">
        <v>1407</v>
      </c>
    </row>
    <row r="7" spans="1:7" ht="25.2" x14ac:dyDescent="0.3">
      <c r="B7" s="12" t="s">
        <v>906</v>
      </c>
      <c r="C7" s="12" t="s">
        <v>907</v>
      </c>
      <c r="D7" s="13" t="s">
        <v>1408</v>
      </c>
      <c r="E7" s="13" t="s">
        <v>1409</v>
      </c>
      <c r="F7" s="13" t="s">
        <v>1410</v>
      </c>
      <c r="G7" s="13" t="s">
        <v>1411</v>
      </c>
    </row>
    <row r="8" spans="1:7" x14ac:dyDescent="0.3">
      <c r="B8"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8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3-000000000000}">
  <dimension ref="A1:G15"/>
  <sheetViews>
    <sheetView workbookViewId="0"/>
  </sheetViews>
  <sheetFormatPr baseColWidth="10" defaultRowHeight="14.4" x14ac:dyDescent="0.3"/>
  <cols>
    <col min="2" max="2" width="9.6640625" customWidth="1"/>
    <col min="3" max="3" width="137.8867187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DEK'!A1", "Zurück")</f>
        <v>Zurück</v>
      </c>
    </row>
    <row r="3" spans="1:7" x14ac:dyDescent="0.3">
      <c r="B3" s="7" t="s">
        <v>1082</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340</v>
      </c>
      <c r="C7" s="6" t="s">
        <v>341</v>
      </c>
      <c r="D7" s="9" t="s">
        <v>343</v>
      </c>
      <c r="E7" s="9" t="s">
        <v>342</v>
      </c>
      <c r="F7" s="9" t="s">
        <v>1073</v>
      </c>
      <c r="G7" s="9" t="s">
        <v>343</v>
      </c>
    </row>
    <row r="8" spans="1:7" ht="25.2" x14ac:dyDescent="0.3">
      <c r="B8" s="6" t="s">
        <v>344</v>
      </c>
      <c r="C8" s="6" t="s">
        <v>345</v>
      </c>
      <c r="D8" s="9" t="s">
        <v>1074</v>
      </c>
      <c r="E8" s="9" t="s">
        <v>1075</v>
      </c>
      <c r="F8" s="9" t="s">
        <v>240</v>
      </c>
      <c r="G8" s="9" t="s">
        <v>240</v>
      </c>
    </row>
    <row r="9" spans="1:7" x14ac:dyDescent="0.3">
      <c r="B9" s="23" t="s">
        <v>40</v>
      </c>
      <c r="C9" s="23"/>
      <c r="D9" s="29"/>
      <c r="E9" s="29"/>
      <c r="F9" s="29"/>
      <c r="G9" s="29"/>
    </row>
    <row r="10" spans="1:7" ht="25.2" x14ac:dyDescent="0.3">
      <c r="B10" s="6" t="s">
        <v>346</v>
      </c>
      <c r="C10" s="6" t="s">
        <v>42</v>
      </c>
      <c r="D10" s="9" t="s">
        <v>1076</v>
      </c>
      <c r="E10" s="9" t="s">
        <v>1077</v>
      </c>
      <c r="F10" s="9" t="s">
        <v>333</v>
      </c>
      <c r="G10" s="9" t="s">
        <v>333</v>
      </c>
    </row>
    <row r="11" spans="1:7" ht="25.2" x14ac:dyDescent="0.3">
      <c r="B11" s="6" t="s">
        <v>347</v>
      </c>
      <c r="C11" s="6" t="s">
        <v>46</v>
      </c>
      <c r="D11" s="9" t="s">
        <v>1078</v>
      </c>
      <c r="E11" s="9" t="s">
        <v>1079</v>
      </c>
      <c r="F11" s="9" t="s">
        <v>99</v>
      </c>
      <c r="G11" s="9" t="s">
        <v>99</v>
      </c>
    </row>
    <row r="12" spans="1:7" ht="25.2" x14ac:dyDescent="0.3">
      <c r="B12" s="6" t="s">
        <v>348</v>
      </c>
      <c r="C12" s="6" t="s">
        <v>50</v>
      </c>
      <c r="D12" s="9" t="s">
        <v>86</v>
      </c>
      <c r="E12" s="9" t="s">
        <v>87</v>
      </c>
      <c r="F12" s="9" t="s">
        <v>87</v>
      </c>
      <c r="G12" s="9" t="s">
        <v>87</v>
      </c>
    </row>
    <row r="13" spans="1:7" ht="25.2" x14ac:dyDescent="0.3">
      <c r="B13" s="6" t="s">
        <v>349</v>
      </c>
      <c r="C13" s="6" t="s">
        <v>350</v>
      </c>
      <c r="D13" s="9" t="s">
        <v>1080</v>
      </c>
      <c r="E13" s="9" t="s">
        <v>1081</v>
      </c>
      <c r="F13" s="9" t="s">
        <v>333</v>
      </c>
      <c r="G13" s="9" t="s">
        <v>333</v>
      </c>
    </row>
    <row r="14" spans="1:7" ht="25.2" x14ac:dyDescent="0.3">
      <c r="B14" s="6" t="s">
        <v>351</v>
      </c>
      <c r="C14" s="6" t="s">
        <v>352</v>
      </c>
      <c r="D14" s="9" t="s">
        <v>211</v>
      </c>
      <c r="E14" s="9" t="s">
        <v>210</v>
      </c>
      <c r="F14" s="9" t="s">
        <v>211</v>
      </c>
      <c r="G14" s="9" t="s">
        <v>211</v>
      </c>
    </row>
    <row r="15" spans="1:7" x14ac:dyDescent="0.3">
      <c r="B15" s="17" t="s">
        <v>968</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8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3-000000000000}">
  <dimension ref="A1:D5"/>
  <sheetViews>
    <sheetView workbookViewId="0"/>
  </sheetViews>
  <sheetFormatPr baseColWidth="10" defaultRowHeight="14.4" x14ac:dyDescent="0.3"/>
  <cols>
    <col min="2" max="2" width="9.6640625" customWidth="1"/>
    <col min="3" max="3" width="48.77734375" customWidth="1"/>
    <col min="4" max="4" width="143" customWidth="1"/>
  </cols>
  <sheetData>
    <row r="1" spans="1:4" x14ac:dyDescent="0.3">
      <c r="A1" s="2" t="str">
        <f>HYPERLINK("#'Auswahl Auswertungsmodul'!A1", "Zurück zum Start")</f>
        <v>Zurück zum Start</v>
      </c>
    </row>
    <row r="2" spans="1:4" x14ac:dyDescent="0.3">
      <c r="A2" s="2" t="str">
        <f>HYPERLINK("#'Auswahl DEK'!A1", "Zurück")</f>
        <v>Zurück</v>
      </c>
    </row>
    <row r="3" spans="1:4" x14ac:dyDescent="0.3">
      <c r="B3" s="7" t="s">
        <v>1563</v>
      </c>
    </row>
    <row r="4" spans="1:4" x14ac:dyDescent="0.3">
      <c r="B4" s="3" t="s">
        <v>35</v>
      </c>
      <c r="C4" s="4" t="s">
        <v>394</v>
      </c>
      <c r="D4" s="4" t="s">
        <v>1101</v>
      </c>
    </row>
    <row r="5" spans="1:4" ht="37.799999999999997" x14ac:dyDescent="0.3">
      <c r="B5" s="5" t="s">
        <v>906</v>
      </c>
      <c r="C5" s="6" t="s">
        <v>907</v>
      </c>
      <c r="D5" s="6" t="s">
        <v>1562</v>
      </c>
    </row>
  </sheetData>
  <pageMargins left="0.7" right="0.7" top="0.75" bottom="0.75" header="0.3" footer="0.3"/>
  <pageSetup paperSize="9" orientation="portrait" horizontalDpi="300" verticalDpi="300"/>
</worksheet>
</file>

<file path=xl/worksheets/sheet8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3-000000000000}">
  <dimension ref="A1:D11"/>
  <sheetViews>
    <sheetView workbookViewId="0"/>
  </sheetViews>
  <sheetFormatPr baseColWidth="10" defaultRowHeight="14.4" x14ac:dyDescent="0.3"/>
  <cols>
    <col min="2" max="2" width="9.6640625" customWidth="1"/>
    <col min="3" max="3" width="137.88671875" customWidth="1"/>
    <col min="4" max="4" width="250.6640625" customWidth="1"/>
  </cols>
  <sheetData>
    <row r="1" spans="1:4" x14ac:dyDescent="0.3">
      <c r="A1" s="2" t="str">
        <f>HYPERLINK("#'Auswahl Auswertungsmodul'!A1", "Zurück zum Start")</f>
        <v>Zurück zum Start</v>
      </c>
    </row>
    <row r="2" spans="1:4" x14ac:dyDescent="0.3">
      <c r="A2" s="2" t="str">
        <f>HYPERLINK("#'Auswahl DEK'!A1", "Zurück")</f>
        <v>Zurück</v>
      </c>
    </row>
    <row r="3" spans="1:4" x14ac:dyDescent="0.3">
      <c r="B3" s="7" t="s">
        <v>1166</v>
      </c>
    </row>
    <row r="4" spans="1:4" x14ac:dyDescent="0.3">
      <c r="B4" s="3" t="s">
        <v>35</v>
      </c>
      <c r="C4" s="4" t="s">
        <v>36</v>
      </c>
      <c r="D4" s="4" t="s">
        <v>1101</v>
      </c>
    </row>
    <row r="5" spans="1:4" x14ac:dyDescent="0.3">
      <c r="B5" s="23" t="s">
        <v>56</v>
      </c>
      <c r="C5" s="23"/>
      <c r="D5" s="23"/>
    </row>
    <row r="6" spans="1:4" x14ac:dyDescent="0.3">
      <c r="B6" s="5" t="s">
        <v>344</v>
      </c>
      <c r="C6" s="6" t="s">
        <v>345</v>
      </c>
      <c r="D6" s="6" t="s">
        <v>1161</v>
      </c>
    </row>
    <row r="7" spans="1:4" x14ac:dyDescent="0.3">
      <c r="B7" s="23" t="s">
        <v>40</v>
      </c>
      <c r="C7" s="23"/>
      <c r="D7" s="23"/>
    </row>
    <row r="8" spans="1:4" ht="88.2" x14ac:dyDescent="0.3">
      <c r="B8" s="5" t="s">
        <v>346</v>
      </c>
      <c r="C8" s="6" t="s">
        <v>42</v>
      </c>
      <c r="D8" s="6" t="s">
        <v>1162</v>
      </c>
    </row>
    <row r="9" spans="1:4" ht="37.799999999999997" x14ac:dyDescent="0.3">
      <c r="B9" s="5" t="s">
        <v>347</v>
      </c>
      <c r="C9" s="6" t="s">
        <v>46</v>
      </c>
      <c r="D9" s="6" t="s">
        <v>1163</v>
      </c>
    </row>
    <row r="10" spans="1:4" x14ac:dyDescent="0.3">
      <c r="B10" s="5" t="s">
        <v>348</v>
      </c>
      <c r="C10" s="6" t="s">
        <v>50</v>
      </c>
      <c r="D10" s="6" t="s">
        <v>1164</v>
      </c>
    </row>
    <row r="11" spans="1:4" x14ac:dyDescent="0.3">
      <c r="B11" s="5" t="s">
        <v>349</v>
      </c>
      <c r="C11" s="6" t="s">
        <v>350</v>
      </c>
      <c r="D11" s="6" t="s">
        <v>1165</v>
      </c>
    </row>
  </sheetData>
  <mergeCells count="2">
    <mergeCell ref="B5:D5"/>
    <mergeCell ref="B7:D7"/>
  </mergeCells>
  <pageMargins left="0.7" right="0.7" top="0.75" bottom="0.75" header="0.3" footer="0.3"/>
  <pageSetup paperSize="9" orientation="portrait" horizontalDpi="300" verticalDpi="30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I5"/>
  <sheetViews>
    <sheetView workbookViewId="0"/>
  </sheetViews>
  <sheetFormatPr baseColWidth="10" defaultRowHeight="14.4" x14ac:dyDescent="0.3"/>
  <cols>
    <col min="2" max="2" width="9.6640625" customWidth="1"/>
    <col min="3" max="3" width="52.109375" customWidth="1"/>
    <col min="4" max="4" width="35.6640625" customWidth="1"/>
    <col min="5" max="5" width="33.6640625" customWidth="1"/>
    <col min="6" max="6" width="20.6640625" customWidth="1"/>
    <col min="7" max="7" width="19.6640625" customWidth="1"/>
    <col min="8" max="8" width="31.6640625" customWidth="1"/>
    <col min="9" max="9" width="24.6640625" customWidth="1"/>
  </cols>
  <sheetData>
    <row r="1" spans="1:9" x14ac:dyDescent="0.3">
      <c r="A1" s="2" t="str">
        <f>HYPERLINK("#'Auswahl Auswertungsmodul'!A1", "Zurück zum Start")</f>
        <v>Zurück zum Start</v>
      </c>
    </row>
    <row r="2" spans="1:9" x14ac:dyDescent="0.3">
      <c r="A2" s="2" t="str">
        <f>HYPERLINK("#'Auswahl WI-HI-S'!A1", "Zurück")</f>
        <v>Zurück</v>
      </c>
    </row>
    <row r="3" spans="1:9" x14ac:dyDescent="0.3">
      <c r="B3" s="7" t="s">
        <v>4441</v>
      </c>
    </row>
    <row r="4" spans="1:9" x14ac:dyDescent="0.3">
      <c r="B4" s="4" t="s">
        <v>35</v>
      </c>
      <c r="C4" s="4" t="s">
        <v>394</v>
      </c>
      <c r="D4" s="19" t="s">
        <v>4423</v>
      </c>
      <c r="E4" s="19" t="s">
        <v>4424</v>
      </c>
      <c r="F4" s="19" t="s">
        <v>4425</v>
      </c>
      <c r="G4" s="19" t="s">
        <v>4426</v>
      </c>
      <c r="H4" s="19" t="s">
        <v>4427</v>
      </c>
      <c r="I4" s="19" t="s">
        <v>4428</v>
      </c>
    </row>
    <row r="5" spans="1:9" x14ac:dyDescent="0.3">
      <c r="B5" s="6" t="s">
        <v>676</v>
      </c>
      <c r="C5" s="6" t="s">
        <v>677</v>
      </c>
      <c r="D5" s="9" t="s">
        <v>1584</v>
      </c>
      <c r="E5" s="9" t="s">
        <v>1580</v>
      </c>
      <c r="F5" s="9" t="s">
        <v>1580</v>
      </c>
      <c r="G5" s="9" t="s">
        <v>1580</v>
      </c>
      <c r="H5" s="9" t="s">
        <v>1580</v>
      </c>
      <c r="I5" s="9" t="s">
        <v>1580</v>
      </c>
    </row>
  </sheetData>
  <pageMargins left="0.7" right="0.7" top="0.75" bottom="0.75" header="0.3" footer="0.3"/>
  <pageSetup paperSize="9" orientation="portrait" horizontalDpi="300" verticalDpi="300"/>
</worksheet>
</file>

<file path=xl/worksheets/sheet8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3-000000000000}">
  <dimension ref="A1:G14"/>
  <sheetViews>
    <sheetView workbookViewId="0"/>
  </sheetViews>
  <sheetFormatPr baseColWidth="10" defaultRowHeight="14.4" x14ac:dyDescent="0.3"/>
  <cols>
    <col min="2" max="2" width="9.6640625" customWidth="1"/>
    <col min="3" max="3" width="137.8867187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DEK'!A1", "Zurück")</f>
        <v>Zurück</v>
      </c>
    </row>
    <row r="3" spans="1:7" x14ac:dyDescent="0.3">
      <c r="B3" s="7" t="s">
        <v>1745</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340</v>
      </c>
      <c r="C7" s="6" t="s">
        <v>341</v>
      </c>
      <c r="D7" s="9" t="s">
        <v>1736</v>
      </c>
      <c r="E7" s="9" t="s">
        <v>1737</v>
      </c>
      <c r="F7" s="9" t="s">
        <v>1738</v>
      </c>
      <c r="G7" s="9" t="s">
        <v>343</v>
      </c>
    </row>
    <row r="8" spans="1:7" ht="25.2" x14ac:dyDescent="0.3">
      <c r="B8" s="6" t="s">
        <v>344</v>
      </c>
      <c r="C8" s="6" t="s">
        <v>345</v>
      </c>
      <c r="D8" s="9" t="s">
        <v>1739</v>
      </c>
      <c r="E8" s="9" t="s">
        <v>1740</v>
      </c>
      <c r="F8" s="9" t="s">
        <v>1074</v>
      </c>
      <c r="G8" s="9" t="s">
        <v>1741</v>
      </c>
    </row>
    <row r="9" spans="1:7" x14ac:dyDescent="0.3">
      <c r="B9" s="23" t="s">
        <v>40</v>
      </c>
      <c r="C9" s="23"/>
      <c r="D9" s="29"/>
      <c r="E9" s="29"/>
      <c r="F9" s="29"/>
      <c r="G9" s="29"/>
    </row>
    <row r="10" spans="1:7" ht="25.2" x14ac:dyDescent="0.3">
      <c r="B10" s="6" t="s">
        <v>346</v>
      </c>
      <c r="C10" s="6" t="s">
        <v>42</v>
      </c>
      <c r="D10" s="9" t="s">
        <v>1733</v>
      </c>
      <c r="E10" s="9" t="s">
        <v>1742</v>
      </c>
      <c r="F10" s="9" t="s">
        <v>1734</v>
      </c>
      <c r="G10" s="9" t="s">
        <v>1734</v>
      </c>
    </row>
    <row r="11" spans="1:7" ht="25.2" x14ac:dyDescent="0.3">
      <c r="B11" s="6" t="s">
        <v>347</v>
      </c>
      <c r="C11" s="6" t="s">
        <v>46</v>
      </c>
      <c r="D11" s="9" t="s">
        <v>1594</v>
      </c>
      <c r="E11" s="9" t="s">
        <v>1743</v>
      </c>
      <c r="F11" s="9" t="s">
        <v>99</v>
      </c>
      <c r="G11" s="9" t="s">
        <v>99</v>
      </c>
    </row>
    <row r="12" spans="1:7" ht="25.2" x14ac:dyDescent="0.3">
      <c r="B12" s="6" t="s">
        <v>348</v>
      </c>
      <c r="C12" s="6" t="s">
        <v>50</v>
      </c>
      <c r="D12" s="9" t="s">
        <v>1587</v>
      </c>
      <c r="E12" s="9" t="s">
        <v>87</v>
      </c>
      <c r="F12" s="9" t="s">
        <v>87</v>
      </c>
      <c r="G12" s="9" t="s">
        <v>87</v>
      </c>
    </row>
    <row r="13" spans="1:7" ht="25.2" x14ac:dyDescent="0.3">
      <c r="B13" s="6" t="s">
        <v>349</v>
      </c>
      <c r="C13" s="6" t="s">
        <v>350</v>
      </c>
      <c r="D13" s="9" t="s">
        <v>1733</v>
      </c>
      <c r="E13" s="9" t="s">
        <v>1742</v>
      </c>
      <c r="F13" s="9" t="s">
        <v>1744</v>
      </c>
      <c r="G13" s="9" t="s">
        <v>333</v>
      </c>
    </row>
    <row r="14" spans="1:7" ht="25.2" x14ac:dyDescent="0.3">
      <c r="B14" s="6" t="s">
        <v>351</v>
      </c>
      <c r="C14" s="6" t="s">
        <v>352</v>
      </c>
      <c r="D14" s="9" t="s">
        <v>1683</v>
      </c>
      <c r="E14" s="9" t="s">
        <v>210</v>
      </c>
      <c r="F14" s="9" t="s">
        <v>211</v>
      </c>
      <c r="G14" s="9" t="s">
        <v>211</v>
      </c>
    </row>
  </sheetData>
  <mergeCells count="6">
    <mergeCell ref="B9:G9"/>
    <mergeCell ref="B4:B5"/>
    <mergeCell ref="C4:C5"/>
    <mergeCell ref="D4:D5"/>
    <mergeCell ref="E4:G4"/>
    <mergeCell ref="B6:G6"/>
  </mergeCells>
  <pageMargins left="0.7" right="0.7" top="0.75" bottom="0.75" header="0.3" footer="0.3"/>
  <pageSetup paperSize="9" orientation="portrait" horizontalDpi="300" verticalDpi="300"/>
</worksheet>
</file>

<file path=xl/worksheets/sheet8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3-000000000000}">
  <dimension ref="A1:E18"/>
  <sheetViews>
    <sheetView workbookViewId="0"/>
  </sheetViews>
  <sheetFormatPr baseColWidth="10" defaultRowHeight="14.4" x14ac:dyDescent="0.3"/>
  <cols>
    <col min="2" max="2" width="9.6640625" customWidth="1"/>
    <col min="3" max="3" width="137.8867187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DEK'!A1", "Zurück")</f>
        <v>Zurück</v>
      </c>
    </row>
    <row r="3" spans="1:5" x14ac:dyDescent="0.3">
      <c r="B3" s="7" t="s">
        <v>1838</v>
      </c>
    </row>
    <row r="4" spans="1:5" x14ac:dyDescent="0.3">
      <c r="B4" s="3" t="s">
        <v>35</v>
      </c>
      <c r="C4" s="4" t="s">
        <v>36</v>
      </c>
      <c r="D4" s="3" t="s">
        <v>1765</v>
      </c>
      <c r="E4" s="4" t="s">
        <v>1101</v>
      </c>
    </row>
    <row r="5" spans="1:5" x14ac:dyDescent="0.3">
      <c r="B5" s="23" t="s">
        <v>56</v>
      </c>
      <c r="C5" s="23"/>
      <c r="D5" s="30"/>
      <c r="E5" s="23"/>
    </row>
    <row r="6" spans="1:5" ht="151.19999999999999" x14ac:dyDescent="0.3">
      <c r="B6" s="5" t="s">
        <v>340</v>
      </c>
      <c r="C6" s="6" t="s">
        <v>341</v>
      </c>
      <c r="D6" s="5" t="s">
        <v>3</v>
      </c>
      <c r="E6" s="6" t="s">
        <v>1827</v>
      </c>
    </row>
    <row r="7" spans="1:5" x14ac:dyDescent="0.3">
      <c r="B7" s="5" t="s">
        <v>340</v>
      </c>
      <c r="C7" s="6" t="s">
        <v>341</v>
      </c>
      <c r="D7" s="5" t="s">
        <v>9</v>
      </c>
      <c r="E7" s="6" t="s">
        <v>1828</v>
      </c>
    </row>
    <row r="8" spans="1:5" ht="37.799999999999997" x14ac:dyDescent="0.3">
      <c r="B8" s="5" t="s">
        <v>344</v>
      </c>
      <c r="C8" s="6" t="s">
        <v>345</v>
      </c>
      <c r="D8" s="5" t="s">
        <v>3</v>
      </c>
      <c r="E8" s="6" t="s">
        <v>1829</v>
      </c>
    </row>
    <row r="9" spans="1:5" x14ac:dyDescent="0.3">
      <c r="B9" s="5" t="s">
        <v>344</v>
      </c>
      <c r="C9" s="6" t="s">
        <v>345</v>
      </c>
      <c r="D9" s="5" t="s">
        <v>9</v>
      </c>
      <c r="E9" s="6" t="s">
        <v>1830</v>
      </c>
    </row>
    <row r="10" spans="1:5" x14ac:dyDescent="0.3">
      <c r="B10" s="5" t="s">
        <v>344</v>
      </c>
      <c r="C10" s="6" t="s">
        <v>345</v>
      </c>
      <c r="D10" s="5" t="s">
        <v>12</v>
      </c>
      <c r="E10" s="6" t="s">
        <v>1831</v>
      </c>
    </row>
    <row r="11" spans="1:5" x14ac:dyDescent="0.3">
      <c r="B11" s="23" t="s">
        <v>40</v>
      </c>
      <c r="C11" s="23"/>
      <c r="D11" s="30"/>
      <c r="E11" s="23"/>
    </row>
    <row r="12" spans="1:5" ht="163.80000000000001" x14ac:dyDescent="0.3">
      <c r="B12" s="5" t="s">
        <v>346</v>
      </c>
      <c r="C12" s="6" t="s">
        <v>42</v>
      </c>
      <c r="D12" s="5" t="s">
        <v>3</v>
      </c>
      <c r="E12" s="6" t="s">
        <v>1832</v>
      </c>
    </row>
    <row r="13" spans="1:5" x14ac:dyDescent="0.3">
      <c r="B13" s="5" t="s">
        <v>346</v>
      </c>
      <c r="C13" s="6" t="s">
        <v>42</v>
      </c>
      <c r="D13" s="5" t="s">
        <v>9</v>
      </c>
      <c r="E13" s="6" t="s">
        <v>1828</v>
      </c>
    </row>
    <row r="14" spans="1:5" ht="37.799999999999997" x14ac:dyDescent="0.3">
      <c r="B14" s="5" t="s">
        <v>346</v>
      </c>
      <c r="C14" s="6" t="s">
        <v>42</v>
      </c>
      <c r="D14" s="5" t="s">
        <v>12</v>
      </c>
      <c r="E14" s="6" t="s">
        <v>1833</v>
      </c>
    </row>
    <row r="15" spans="1:5" x14ac:dyDescent="0.3">
      <c r="B15" s="5" t="s">
        <v>347</v>
      </c>
      <c r="C15" s="6" t="s">
        <v>46</v>
      </c>
      <c r="D15" s="5" t="s">
        <v>3</v>
      </c>
      <c r="E15" s="6" t="s">
        <v>1834</v>
      </c>
    </row>
    <row r="16" spans="1:5" ht="63" x14ac:dyDescent="0.3">
      <c r="B16" s="5" t="s">
        <v>349</v>
      </c>
      <c r="C16" s="6" t="s">
        <v>350</v>
      </c>
      <c r="D16" s="5" t="s">
        <v>3</v>
      </c>
      <c r="E16" s="6" t="s">
        <v>1835</v>
      </c>
    </row>
    <row r="17" spans="2:5" ht="63" x14ac:dyDescent="0.3">
      <c r="B17" s="5" t="s">
        <v>349</v>
      </c>
      <c r="C17" s="6" t="s">
        <v>350</v>
      </c>
      <c r="D17" s="5" t="s">
        <v>9</v>
      </c>
      <c r="E17" s="6" t="s">
        <v>1836</v>
      </c>
    </row>
    <row r="18" spans="2:5" ht="37.799999999999997" x14ac:dyDescent="0.3">
      <c r="B18" s="5" t="s">
        <v>351</v>
      </c>
      <c r="C18" s="6" t="s">
        <v>352</v>
      </c>
      <c r="D18" s="5" t="s">
        <v>3</v>
      </c>
      <c r="E18" s="6" t="s">
        <v>1837</v>
      </c>
    </row>
  </sheetData>
  <mergeCells count="2">
    <mergeCell ref="B5:E5"/>
    <mergeCell ref="B11:E11"/>
  </mergeCells>
  <pageMargins left="0.7" right="0.7" top="0.75" bottom="0.75" header="0.3" footer="0.3"/>
  <pageSetup paperSize="9" orientation="portrait" horizontalDpi="300" verticalDpi="300"/>
</worksheet>
</file>

<file path=xl/worksheets/sheet8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3-000000000000}">
  <dimension ref="A1:G7"/>
  <sheetViews>
    <sheetView workbookViewId="0"/>
  </sheetViews>
  <sheetFormatPr baseColWidth="10" defaultRowHeight="14.4" x14ac:dyDescent="0.3"/>
  <cols>
    <col min="2" max="2" width="9.6640625" customWidth="1"/>
    <col min="3" max="3" width="68.441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DEK'!A1", "Zurück")</f>
        <v>Zurück</v>
      </c>
    </row>
    <row r="3" spans="1:7" x14ac:dyDescent="0.3">
      <c r="B3" s="7" t="s">
        <v>2095</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902</v>
      </c>
      <c r="C6" s="6" t="s">
        <v>903</v>
      </c>
      <c r="D6" s="9" t="s">
        <v>2088</v>
      </c>
      <c r="E6" s="9" t="s">
        <v>2089</v>
      </c>
      <c r="F6" s="9" t="s">
        <v>2090</v>
      </c>
      <c r="G6" s="9" t="s">
        <v>2091</v>
      </c>
    </row>
    <row r="7" spans="1:7" ht="25.2" x14ac:dyDescent="0.3">
      <c r="B7" s="12" t="s">
        <v>906</v>
      </c>
      <c r="C7" s="12" t="s">
        <v>907</v>
      </c>
      <c r="D7" s="13" t="s">
        <v>2092</v>
      </c>
      <c r="E7" s="13" t="s">
        <v>2093</v>
      </c>
      <c r="F7" s="13" t="s">
        <v>2094</v>
      </c>
      <c r="G7" s="13" t="s">
        <v>909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8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3-000000000000}">
  <dimension ref="A1:E8"/>
  <sheetViews>
    <sheetView workbookViewId="0"/>
  </sheetViews>
  <sheetFormatPr baseColWidth="10" defaultRowHeight="14.4" x14ac:dyDescent="0.3"/>
  <cols>
    <col min="2" max="2" width="9.6640625" customWidth="1"/>
    <col min="3" max="3" width="79.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DEK'!A1", "Zurück")</f>
        <v>Zurück</v>
      </c>
    </row>
    <row r="3" spans="1:5" x14ac:dyDescent="0.3">
      <c r="B3" s="7" t="s">
        <v>2286</v>
      </c>
    </row>
    <row r="4" spans="1:5" x14ac:dyDescent="0.3">
      <c r="B4" s="3" t="s">
        <v>35</v>
      </c>
      <c r="C4" s="4" t="s">
        <v>394</v>
      </c>
      <c r="D4" s="3" t="s">
        <v>1765</v>
      </c>
      <c r="E4" s="4" t="s">
        <v>1101</v>
      </c>
    </row>
    <row r="5" spans="1:5" ht="409.6" x14ac:dyDescent="0.3">
      <c r="B5" s="5" t="s">
        <v>902</v>
      </c>
      <c r="C5" s="6" t="s">
        <v>903</v>
      </c>
      <c r="D5" s="5" t="s">
        <v>6</v>
      </c>
      <c r="E5" s="6" t="s">
        <v>2282</v>
      </c>
    </row>
    <row r="6" spans="1:5" ht="88.2" x14ac:dyDescent="0.3">
      <c r="B6" s="18" t="s">
        <v>902</v>
      </c>
      <c r="C6" s="12" t="s">
        <v>903</v>
      </c>
      <c r="D6" s="18" t="s">
        <v>12</v>
      </c>
      <c r="E6" s="12" t="s">
        <v>2283</v>
      </c>
    </row>
    <row r="7" spans="1:5" ht="409.6" x14ac:dyDescent="0.3">
      <c r="B7" s="5" t="s">
        <v>906</v>
      </c>
      <c r="C7" s="6" t="s">
        <v>907</v>
      </c>
      <c r="D7" s="5" t="s">
        <v>6</v>
      </c>
      <c r="E7" s="6" t="s">
        <v>2284</v>
      </c>
    </row>
    <row r="8" spans="1:5" ht="163.80000000000001" x14ac:dyDescent="0.3">
      <c r="B8" s="18" t="s">
        <v>906</v>
      </c>
      <c r="C8" s="12" t="s">
        <v>907</v>
      </c>
      <c r="D8" s="18" t="s">
        <v>9</v>
      </c>
      <c r="E8" s="12" t="s">
        <v>2285</v>
      </c>
    </row>
  </sheetData>
  <pageMargins left="0.7" right="0.7" top="0.75" bottom="0.75" header="0.3" footer="0.3"/>
  <pageSetup paperSize="9" orientation="portrait" horizontalDpi="300" verticalDpi="300"/>
</worksheet>
</file>

<file path=xl/worksheets/sheet8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3-000000000000}">
  <dimension ref="A1:F14"/>
  <sheetViews>
    <sheetView workbookViewId="0"/>
  </sheetViews>
  <sheetFormatPr baseColWidth="10" defaultRowHeight="14.4" x14ac:dyDescent="0.3"/>
  <cols>
    <col min="2" max="2" width="9.6640625" customWidth="1"/>
    <col min="3" max="3" width="137.8867187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DEK'!A1", "Zurück")</f>
        <v>Zurück</v>
      </c>
    </row>
    <row r="3" spans="1:6" x14ac:dyDescent="0.3">
      <c r="B3" s="7" t="s">
        <v>2361</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340</v>
      </c>
      <c r="C7" s="6" t="s">
        <v>341</v>
      </c>
      <c r="D7" s="9" t="s">
        <v>1736</v>
      </c>
      <c r="E7" s="9" t="s">
        <v>1073</v>
      </c>
      <c r="F7" s="9" t="s">
        <v>1073</v>
      </c>
    </row>
    <row r="8" spans="1:6" ht="25.2" x14ac:dyDescent="0.3">
      <c r="B8" s="6" t="s">
        <v>344</v>
      </c>
      <c r="C8" s="6" t="s">
        <v>345</v>
      </c>
      <c r="D8" s="9" t="s">
        <v>1739</v>
      </c>
      <c r="E8" s="9" t="s">
        <v>240</v>
      </c>
      <c r="F8" s="9" t="s">
        <v>240</v>
      </c>
    </row>
    <row r="9" spans="1:6" x14ac:dyDescent="0.3">
      <c r="B9" s="23" t="s">
        <v>40</v>
      </c>
      <c r="C9" s="23"/>
      <c r="D9" s="29"/>
      <c r="E9" s="29"/>
      <c r="F9" s="29"/>
    </row>
    <row r="10" spans="1:6" ht="25.2" x14ac:dyDescent="0.3">
      <c r="B10" s="6" t="s">
        <v>346</v>
      </c>
      <c r="C10" s="6" t="s">
        <v>42</v>
      </c>
      <c r="D10" s="9" t="s">
        <v>1733</v>
      </c>
      <c r="E10" s="9" t="s">
        <v>333</v>
      </c>
      <c r="F10" s="9" t="s">
        <v>333</v>
      </c>
    </row>
    <row r="11" spans="1:6" ht="25.2" x14ac:dyDescent="0.3">
      <c r="B11" s="6" t="s">
        <v>347</v>
      </c>
      <c r="C11" s="6" t="s">
        <v>46</v>
      </c>
      <c r="D11" s="9" t="s">
        <v>1594</v>
      </c>
      <c r="E11" s="9" t="s">
        <v>99</v>
      </c>
      <c r="F11" s="9" t="s">
        <v>1595</v>
      </c>
    </row>
    <row r="12" spans="1:6" ht="25.2" x14ac:dyDescent="0.3">
      <c r="B12" s="6" t="s">
        <v>348</v>
      </c>
      <c r="C12" s="6" t="s">
        <v>50</v>
      </c>
      <c r="D12" s="9" t="s">
        <v>1587</v>
      </c>
      <c r="E12" s="9" t="s">
        <v>87</v>
      </c>
      <c r="F12" s="9" t="s">
        <v>87</v>
      </c>
    </row>
    <row r="13" spans="1:6" ht="25.2" x14ac:dyDescent="0.3">
      <c r="B13" s="6" t="s">
        <v>349</v>
      </c>
      <c r="C13" s="6" t="s">
        <v>350</v>
      </c>
      <c r="D13" s="9" t="s">
        <v>1733</v>
      </c>
      <c r="E13" s="9" t="s">
        <v>1080</v>
      </c>
      <c r="F13" s="9" t="s">
        <v>333</v>
      </c>
    </row>
    <row r="14" spans="1:6" ht="25.2" x14ac:dyDescent="0.3">
      <c r="B14" s="6" t="s">
        <v>351</v>
      </c>
      <c r="C14" s="6" t="s">
        <v>352</v>
      </c>
      <c r="D14" s="9" t="s">
        <v>1683</v>
      </c>
      <c r="E14" s="9" t="s">
        <v>211</v>
      </c>
      <c r="F14" s="9" t="s">
        <v>211</v>
      </c>
    </row>
  </sheetData>
  <mergeCells count="6">
    <mergeCell ref="B9:F9"/>
    <mergeCell ref="B4:B5"/>
    <mergeCell ref="C4:C5"/>
    <mergeCell ref="D4:D5"/>
    <mergeCell ref="E4:F4"/>
    <mergeCell ref="B6:F6"/>
  </mergeCells>
  <pageMargins left="0.7" right="0.7" top="0.75" bottom="0.75" header="0.3" footer="0.3"/>
  <pageSetup paperSize="9" orientation="portrait" horizontalDpi="300" verticalDpi="300"/>
</worksheet>
</file>

<file path=xl/worksheets/sheet8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3-000000000000}">
  <dimension ref="A1:E8"/>
  <sheetViews>
    <sheetView workbookViewId="0"/>
  </sheetViews>
  <sheetFormatPr baseColWidth="10" defaultRowHeight="14.4" x14ac:dyDescent="0.3"/>
  <cols>
    <col min="2" max="2" width="9.6640625" customWidth="1"/>
    <col min="3" max="3" width="95" customWidth="1"/>
    <col min="4" max="4" width="9.6640625" customWidth="1"/>
    <col min="5" max="5" width="103.5546875" customWidth="1"/>
  </cols>
  <sheetData>
    <row r="1" spans="1:5" x14ac:dyDescent="0.3">
      <c r="A1" s="2" t="str">
        <f>HYPERLINK("#'Auswahl Auswertungsmodul'!A1", "Zurück zum Start")</f>
        <v>Zurück zum Start</v>
      </c>
    </row>
    <row r="2" spans="1:5" x14ac:dyDescent="0.3">
      <c r="A2" s="2" t="str">
        <f>HYPERLINK("#'Auswahl DEK'!A1", "Zurück")</f>
        <v>Zurück</v>
      </c>
    </row>
    <row r="3" spans="1:5" x14ac:dyDescent="0.3">
      <c r="B3" s="7" t="s">
        <v>2418</v>
      </c>
    </row>
    <row r="4" spans="1:5" x14ac:dyDescent="0.3">
      <c r="B4" s="3" t="s">
        <v>35</v>
      </c>
      <c r="C4" s="4" t="s">
        <v>36</v>
      </c>
      <c r="D4" s="3" t="s">
        <v>1765</v>
      </c>
      <c r="E4" s="4" t="s">
        <v>1101</v>
      </c>
    </row>
    <row r="5" spans="1:5" x14ac:dyDescent="0.3">
      <c r="B5" s="23" t="s">
        <v>56</v>
      </c>
      <c r="C5" s="23"/>
      <c r="D5" s="30"/>
      <c r="E5" s="23"/>
    </row>
    <row r="6" spans="1:5" x14ac:dyDescent="0.3">
      <c r="B6" s="5" t="s">
        <v>340</v>
      </c>
      <c r="C6" s="6" t="s">
        <v>341</v>
      </c>
      <c r="D6" s="5" t="s">
        <v>32</v>
      </c>
      <c r="E6" s="6" t="s">
        <v>2416</v>
      </c>
    </row>
    <row r="7" spans="1:5" x14ac:dyDescent="0.3">
      <c r="B7" s="23" t="s">
        <v>40</v>
      </c>
      <c r="C7" s="23"/>
      <c r="D7" s="30"/>
      <c r="E7" s="23"/>
    </row>
    <row r="8" spans="1:5" x14ac:dyDescent="0.3">
      <c r="B8" s="5" t="s">
        <v>347</v>
      </c>
      <c r="C8" s="6" t="s">
        <v>46</v>
      </c>
      <c r="D8" s="5" t="s">
        <v>32</v>
      </c>
      <c r="E8" s="6" t="s">
        <v>2417</v>
      </c>
    </row>
  </sheetData>
  <mergeCells count="2">
    <mergeCell ref="B5:E5"/>
    <mergeCell ref="B7:E7"/>
  </mergeCells>
  <pageMargins left="0.7" right="0.7" top="0.75" bottom="0.75" header="0.3" footer="0.3"/>
  <pageSetup paperSize="9" orientation="portrait" horizontalDpi="300" verticalDpi="300"/>
</worksheet>
</file>

<file path=xl/worksheets/sheet8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3-000000000000}">
  <dimension ref="A1:H7"/>
  <sheetViews>
    <sheetView workbookViewId="0"/>
  </sheetViews>
  <sheetFormatPr baseColWidth="10" defaultRowHeight="14.4" x14ac:dyDescent="0.3"/>
  <cols>
    <col min="2" max="2" width="9.6640625" customWidth="1"/>
    <col min="3" max="3" width="68.441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DEK'!A1", "Zurück")</f>
        <v>Zurück</v>
      </c>
    </row>
    <row r="3" spans="1:8" x14ac:dyDescent="0.3">
      <c r="B3" s="7" t="s">
        <v>2681</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902</v>
      </c>
      <c r="C6" s="6" t="s">
        <v>903</v>
      </c>
      <c r="D6" s="9" t="s">
        <v>2088</v>
      </c>
      <c r="E6" s="9" t="s">
        <v>2675</v>
      </c>
      <c r="F6" s="9" t="s">
        <v>2676</v>
      </c>
      <c r="G6" s="9" t="s">
        <v>2677</v>
      </c>
      <c r="H6" s="9" t="s">
        <v>1407</v>
      </c>
    </row>
    <row r="7" spans="1:8" ht="25.2" x14ac:dyDescent="0.3">
      <c r="B7" s="12" t="s">
        <v>906</v>
      </c>
      <c r="C7" s="12" t="s">
        <v>907</v>
      </c>
      <c r="D7" s="13" t="s">
        <v>2092</v>
      </c>
      <c r="E7" s="13" t="s">
        <v>2678</v>
      </c>
      <c r="F7" s="13" t="s">
        <v>2679</v>
      </c>
      <c r="G7" s="13" t="s">
        <v>2680</v>
      </c>
      <c r="H7" s="13" t="s">
        <v>1408</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8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3-000000000000}">
  <dimension ref="A1:E11"/>
  <sheetViews>
    <sheetView workbookViewId="0"/>
  </sheetViews>
  <sheetFormatPr baseColWidth="10" defaultRowHeight="14.4" x14ac:dyDescent="0.3"/>
  <cols>
    <col min="2" max="2" width="9.6640625" customWidth="1"/>
    <col min="3" max="3" width="79.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DEK'!A1", "Zurück")</f>
        <v>Zurück</v>
      </c>
    </row>
    <row r="3" spans="1:5" x14ac:dyDescent="0.3">
      <c r="B3" s="7" t="s">
        <v>2884</v>
      </c>
    </row>
    <row r="4" spans="1:5" x14ac:dyDescent="0.3">
      <c r="B4" s="3" t="s">
        <v>35</v>
      </c>
      <c r="C4" s="4" t="s">
        <v>394</v>
      </c>
      <c r="D4" s="3" t="s">
        <v>1765</v>
      </c>
      <c r="E4" s="4" t="s">
        <v>1101</v>
      </c>
    </row>
    <row r="5" spans="1:5" ht="37.799999999999997" x14ac:dyDescent="0.3">
      <c r="B5" s="5" t="s">
        <v>902</v>
      </c>
      <c r="C5" s="6" t="s">
        <v>903</v>
      </c>
      <c r="D5" s="5" t="s">
        <v>26</v>
      </c>
      <c r="E5" s="6" t="s">
        <v>2877</v>
      </c>
    </row>
    <row r="6" spans="1:5" ht="25.2" x14ac:dyDescent="0.3">
      <c r="B6" s="18" t="s">
        <v>902</v>
      </c>
      <c r="C6" s="12" t="s">
        <v>903</v>
      </c>
      <c r="D6" s="18" t="s">
        <v>28</v>
      </c>
      <c r="E6" s="12" t="s">
        <v>2878</v>
      </c>
    </row>
    <row r="7" spans="1:5" ht="37.799999999999997" x14ac:dyDescent="0.3">
      <c r="B7" s="5" t="s">
        <v>902</v>
      </c>
      <c r="C7" s="6" t="s">
        <v>903</v>
      </c>
      <c r="D7" s="5" t="s">
        <v>32</v>
      </c>
      <c r="E7" s="6" t="s">
        <v>2879</v>
      </c>
    </row>
    <row r="8" spans="1:5" ht="302.39999999999998" x14ac:dyDescent="0.3">
      <c r="B8" s="18" t="s">
        <v>906</v>
      </c>
      <c r="C8" s="12" t="s">
        <v>907</v>
      </c>
      <c r="D8" s="18" t="s">
        <v>26</v>
      </c>
      <c r="E8" s="12" t="s">
        <v>2880</v>
      </c>
    </row>
    <row r="9" spans="1:5" ht="214.2" x14ac:dyDescent="0.3">
      <c r="B9" s="5" t="s">
        <v>906</v>
      </c>
      <c r="C9" s="6" t="s">
        <v>907</v>
      </c>
      <c r="D9" s="5" t="s">
        <v>28</v>
      </c>
      <c r="E9" s="6" t="s">
        <v>2881</v>
      </c>
    </row>
    <row r="10" spans="1:5" ht="176.4" x14ac:dyDescent="0.3">
      <c r="B10" s="18" t="s">
        <v>906</v>
      </c>
      <c r="C10" s="12" t="s">
        <v>907</v>
      </c>
      <c r="D10" s="18" t="s">
        <v>30</v>
      </c>
      <c r="E10" s="12" t="s">
        <v>2882</v>
      </c>
    </row>
    <row r="11" spans="1:5" ht="63" x14ac:dyDescent="0.3">
      <c r="B11" s="5" t="s">
        <v>906</v>
      </c>
      <c r="C11" s="6" t="s">
        <v>907</v>
      </c>
      <c r="D11" s="5" t="s">
        <v>32</v>
      </c>
      <c r="E11" s="6" t="s">
        <v>2883</v>
      </c>
    </row>
  </sheetData>
  <pageMargins left="0.7" right="0.7" top="0.75" bottom="0.75" header="0.3" footer="0.3"/>
  <pageSetup paperSize="9" orientation="portrait" horizontalDpi="300" verticalDpi="300"/>
</worksheet>
</file>

<file path=xl/worksheets/sheet8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3-000000000000}">
  <dimension ref="A1:E14"/>
  <sheetViews>
    <sheetView workbookViewId="0"/>
  </sheetViews>
  <sheetFormatPr baseColWidth="10" defaultRowHeight="14.4" x14ac:dyDescent="0.3"/>
  <cols>
    <col min="2" max="2" width="9.6640625" customWidth="1"/>
    <col min="3" max="3" width="137.8867187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DEK'!A1", "Zurück")</f>
        <v>Zurück</v>
      </c>
    </row>
    <row r="3" spans="1:5" x14ac:dyDescent="0.3">
      <c r="B3" s="7" t="s">
        <v>2949</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340</v>
      </c>
      <c r="C7" s="6" t="s">
        <v>341</v>
      </c>
      <c r="D7" s="9" t="s">
        <v>1736</v>
      </c>
      <c r="E7" s="9" t="s">
        <v>2948</v>
      </c>
    </row>
    <row r="8" spans="1:5" ht="25.2" x14ac:dyDescent="0.3">
      <c r="B8" s="6" t="s">
        <v>344</v>
      </c>
      <c r="C8" s="6" t="s">
        <v>345</v>
      </c>
      <c r="D8" s="9" t="s">
        <v>1739</v>
      </c>
      <c r="E8" s="9" t="s">
        <v>1915</v>
      </c>
    </row>
    <row r="9" spans="1:5" x14ac:dyDescent="0.3">
      <c r="B9" s="23" t="s">
        <v>40</v>
      </c>
      <c r="C9" s="23"/>
      <c r="D9" s="29"/>
      <c r="E9" s="29"/>
    </row>
    <row r="10" spans="1:5" ht="25.2" x14ac:dyDescent="0.3">
      <c r="B10" s="6" t="s">
        <v>346</v>
      </c>
      <c r="C10" s="6" t="s">
        <v>42</v>
      </c>
      <c r="D10" s="9" t="s">
        <v>1733</v>
      </c>
      <c r="E10" s="9" t="s">
        <v>333</v>
      </c>
    </row>
    <row r="11" spans="1:5" ht="25.2" x14ac:dyDescent="0.3">
      <c r="B11" s="6" t="s">
        <v>347</v>
      </c>
      <c r="C11" s="6" t="s">
        <v>46</v>
      </c>
      <c r="D11" s="9" t="s">
        <v>1594</v>
      </c>
      <c r="E11" s="9" t="s">
        <v>2359</v>
      </c>
    </row>
    <row r="12" spans="1:5" ht="25.2" x14ac:dyDescent="0.3">
      <c r="B12" s="6" t="s">
        <v>348</v>
      </c>
      <c r="C12" s="6" t="s">
        <v>50</v>
      </c>
      <c r="D12" s="9" t="s">
        <v>1587</v>
      </c>
      <c r="E12" s="9" t="s">
        <v>87</v>
      </c>
    </row>
    <row r="13" spans="1:5" ht="25.2" x14ac:dyDescent="0.3">
      <c r="B13" s="6" t="s">
        <v>349</v>
      </c>
      <c r="C13" s="6" t="s">
        <v>350</v>
      </c>
      <c r="D13" s="9" t="s">
        <v>1733</v>
      </c>
      <c r="E13" s="9" t="s">
        <v>1080</v>
      </c>
    </row>
    <row r="14" spans="1:5" ht="25.2" x14ac:dyDescent="0.3">
      <c r="B14" s="6" t="s">
        <v>351</v>
      </c>
      <c r="C14" s="6" t="s">
        <v>352</v>
      </c>
      <c r="D14" s="9" t="s">
        <v>1683</v>
      </c>
      <c r="E14" s="9" t="s">
        <v>211</v>
      </c>
    </row>
  </sheetData>
  <mergeCells count="5">
    <mergeCell ref="B4:B5"/>
    <mergeCell ref="C4:C5"/>
    <mergeCell ref="D4:D5"/>
    <mergeCell ref="B6:E6"/>
    <mergeCell ref="B9:E9"/>
  </mergeCells>
  <pageMargins left="0.7" right="0.7" top="0.75" bottom="0.75" header="0.3" footer="0.3"/>
  <pageSetup paperSize="9" orientation="portrait" horizontalDpi="300" verticalDpi="300"/>
</worksheet>
</file>

<file path=xl/worksheets/sheet8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3-000000000000}">
  <dimension ref="A1:E10"/>
  <sheetViews>
    <sheetView workbookViewId="0"/>
  </sheetViews>
  <sheetFormatPr baseColWidth="10" defaultRowHeight="14.4" x14ac:dyDescent="0.3"/>
  <cols>
    <col min="2" max="2" width="9.6640625" customWidth="1"/>
    <col min="3" max="3" width="137.8867187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DEK'!A1", "Zurück")</f>
        <v>Zurück</v>
      </c>
    </row>
    <row r="3" spans="1:5" x14ac:dyDescent="0.3">
      <c r="B3" s="7" t="s">
        <v>2997</v>
      </c>
    </row>
    <row r="4" spans="1:5" x14ac:dyDescent="0.3">
      <c r="B4" s="3" t="s">
        <v>35</v>
      </c>
      <c r="C4" s="4" t="s">
        <v>36</v>
      </c>
      <c r="D4" s="3" t="s">
        <v>1765</v>
      </c>
      <c r="E4" s="4" t="s">
        <v>1101</v>
      </c>
    </row>
    <row r="5" spans="1:5" x14ac:dyDescent="0.3">
      <c r="B5" s="23" t="s">
        <v>56</v>
      </c>
      <c r="C5" s="23"/>
      <c r="D5" s="30"/>
      <c r="E5" s="23"/>
    </row>
    <row r="6" spans="1:5" ht="63" x14ac:dyDescent="0.3">
      <c r="B6" s="5" t="s">
        <v>340</v>
      </c>
      <c r="C6" s="6" t="s">
        <v>341</v>
      </c>
      <c r="D6" s="5" t="s">
        <v>22</v>
      </c>
      <c r="E6" s="6" t="s">
        <v>2994</v>
      </c>
    </row>
    <row r="7" spans="1:5" ht="138.6" x14ac:dyDescent="0.3">
      <c r="B7" s="5" t="s">
        <v>344</v>
      </c>
      <c r="C7" s="6" t="s">
        <v>345</v>
      </c>
      <c r="D7" s="5" t="s">
        <v>22</v>
      </c>
      <c r="E7" s="6" t="s">
        <v>2995</v>
      </c>
    </row>
    <row r="8" spans="1:5" x14ac:dyDescent="0.3">
      <c r="B8" s="23" t="s">
        <v>40</v>
      </c>
      <c r="C8" s="23"/>
      <c r="D8" s="30"/>
      <c r="E8" s="23"/>
    </row>
    <row r="9" spans="1:5" ht="37.799999999999997" x14ac:dyDescent="0.3">
      <c r="B9" s="5" t="s">
        <v>347</v>
      </c>
      <c r="C9" s="6" t="s">
        <v>46</v>
      </c>
      <c r="D9" s="5" t="s">
        <v>22</v>
      </c>
      <c r="E9" s="6" t="s">
        <v>2996</v>
      </c>
    </row>
    <row r="10" spans="1:5" x14ac:dyDescent="0.3">
      <c r="B10" s="5" t="s">
        <v>349</v>
      </c>
      <c r="C10" s="6" t="s">
        <v>350</v>
      </c>
      <c r="D10" s="5" t="s">
        <v>22</v>
      </c>
      <c r="E10" s="6" t="s">
        <v>2979</v>
      </c>
    </row>
  </sheetData>
  <mergeCells count="2">
    <mergeCell ref="B5:E5"/>
    <mergeCell ref="B8:E8"/>
  </mergeCells>
  <pageMargins left="0.7" right="0.7" top="0.75" bottom="0.75" header="0.3" footer="0.3"/>
  <pageSetup paperSize="9" orientation="portrait" horizontalDpi="300" verticalDpi="30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8"/>
  <sheetViews>
    <sheetView workbookViewId="0"/>
  </sheetViews>
  <sheetFormatPr baseColWidth="10" defaultRowHeight="14.4" x14ac:dyDescent="0.3"/>
  <cols>
    <col min="2" max="2" width="9.6640625" customWidth="1"/>
    <col min="3" max="3" width="52.10937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WI-HI-S'!A1", "Zurück")</f>
        <v>Zurück</v>
      </c>
    </row>
    <row r="3" spans="1:11" x14ac:dyDescent="0.3">
      <c r="B3" s="7" t="s">
        <v>4501</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676</v>
      </c>
      <c r="C6" s="6" t="s">
        <v>677</v>
      </c>
      <c r="D6" s="6" t="s">
        <v>1621</v>
      </c>
      <c r="E6" s="9" t="s">
        <v>1587</v>
      </c>
      <c r="F6" s="9" t="s">
        <v>1580</v>
      </c>
      <c r="G6" s="9" t="s">
        <v>1580</v>
      </c>
      <c r="H6" s="9" t="s">
        <v>1587</v>
      </c>
      <c r="I6" s="9" t="s">
        <v>1587</v>
      </c>
      <c r="J6" s="9" t="s">
        <v>1580</v>
      </c>
      <c r="K6" s="9" t="s">
        <v>1586</v>
      </c>
    </row>
    <row r="7" spans="1:11" x14ac:dyDescent="0.3">
      <c r="B7" s="6" t="s">
        <v>676</v>
      </c>
      <c r="C7" s="6" t="s">
        <v>677</v>
      </c>
      <c r="D7" s="6" t="s">
        <v>4452</v>
      </c>
      <c r="E7" s="9" t="s">
        <v>1580</v>
      </c>
      <c r="F7" s="9" t="s">
        <v>1580</v>
      </c>
      <c r="G7" s="9" t="s">
        <v>1580</v>
      </c>
      <c r="H7" s="9" t="s">
        <v>1580</v>
      </c>
      <c r="I7" s="9" t="s">
        <v>1580</v>
      </c>
      <c r="J7" s="9" t="s">
        <v>1580</v>
      </c>
      <c r="K7" s="9" t="s">
        <v>1580</v>
      </c>
    </row>
    <row r="8" spans="1:11" x14ac:dyDescent="0.3">
      <c r="B8"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8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3-000000000000}">
  <dimension ref="A1:H7"/>
  <sheetViews>
    <sheetView workbookViewId="0"/>
  </sheetViews>
  <sheetFormatPr baseColWidth="10" defaultRowHeight="14.4" x14ac:dyDescent="0.3"/>
  <cols>
    <col min="2" max="2" width="9.6640625" customWidth="1"/>
    <col min="3" max="3" width="68.441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DEK'!A1", "Zurück")</f>
        <v>Zurück</v>
      </c>
    </row>
    <row r="3" spans="1:8" x14ac:dyDescent="0.3">
      <c r="B3" s="7" t="s">
        <v>3123</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902</v>
      </c>
      <c r="C6" s="6" t="s">
        <v>903</v>
      </c>
      <c r="D6" s="9" t="s">
        <v>2088</v>
      </c>
      <c r="E6" s="9" t="s">
        <v>2090</v>
      </c>
      <c r="F6" s="9" t="s">
        <v>905</v>
      </c>
      <c r="G6" s="9" t="s">
        <v>3120</v>
      </c>
      <c r="H6" s="9" t="s">
        <v>2091</v>
      </c>
    </row>
    <row r="7" spans="1:8" ht="25.2" x14ac:dyDescent="0.3">
      <c r="B7" s="12" t="s">
        <v>906</v>
      </c>
      <c r="C7" s="12" t="s">
        <v>907</v>
      </c>
      <c r="D7" s="13" t="s">
        <v>2092</v>
      </c>
      <c r="E7" s="13" t="s">
        <v>2680</v>
      </c>
      <c r="F7" s="13" t="s">
        <v>3121</v>
      </c>
      <c r="G7" s="13" t="s">
        <v>1408</v>
      </c>
      <c r="H7" s="13" t="s">
        <v>3122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8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3-000000000000}">
  <dimension ref="A1:E9"/>
  <sheetViews>
    <sheetView workbookViewId="0"/>
  </sheetViews>
  <sheetFormatPr baseColWidth="10" defaultRowHeight="14.4" x14ac:dyDescent="0.3"/>
  <cols>
    <col min="2" max="2" width="9.6640625" customWidth="1"/>
    <col min="3" max="3" width="79.6640625" customWidth="1"/>
    <col min="4" max="4" width="11.6640625" customWidth="1"/>
    <col min="5" max="5" width="250.6640625" customWidth="1"/>
  </cols>
  <sheetData>
    <row r="1" spans="1:5" x14ac:dyDescent="0.3">
      <c r="A1" s="2" t="str">
        <f>HYPERLINK("#'Auswahl Auswertungsmodul'!A1", "Zurück zum Start")</f>
        <v>Zurück zum Start</v>
      </c>
    </row>
    <row r="2" spans="1:5" x14ac:dyDescent="0.3">
      <c r="A2" s="2" t="str">
        <f>HYPERLINK("#'Auswahl DEK'!A1", "Zurück")</f>
        <v>Zurück</v>
      </c>
    </row>
    <row r="3" spans="1:5" x14ac:dyDescent="0.3">
      <c r="B3" s="7" t="s">
        <v>3273</v>
      </c>
    </row>
    <row r="4" spans="1:5" x14ac:dyDescent="0.3">
      <c r="B4" s="3" t="s">
        <v>35</v>
      </c>
      <c r="C4" s="4" t="s">
        <v>394</v>
      </c>
      <c r="D4" s="3" t="s">
        <v>1765</v>
      </c>
      <c r="E4" s="4" t="s">
        <v>1101</v>
      </c>
    </row>
    <row r="5" spans="1:5" ht="88.2" x14ac:dyDescent="0.3">
      <c r="B5" s="5" t="s">
        <v>902</v>
      </c>
      <c r="C5" s="6" t="s">
        <v>903</v>
      </c>
      <c r="D5" s="5" t="s">
        <v>14</v>
      </c>
      <c r="E5" s="6" t="s">
        <v>3268</v>
      </c>
    </row>
    <row r="6" spans="1:5" ht="138.6" x14ac:dyDescent="0.3">
      <c r="B6" s="18" t="s">
        <v>902</v>
      </c>
      <c r="C6" s="12" t="s">
        <v>903</v>
      </c>
      <c r="D6" s="18" t="s">
        <v>3139</v>
      </c>
      <c r="E6" s="12" t="s">
        <v>3269</v>
      </c>
    </row>
    <row r="7" spans="1:5" ht="409.6" x14ac:dyDescent="0.3">
      <c r="B7" s="5" t="s">
        <v>906</v>
      </c>
      <c r="C7" s="6" t="s">
        <v>907</v>
      </c>
      <c r="D7" s="5" t="s">
        <v>14</v>
      </c>
      <c r="E7" s="6" t="s">
        <v>3270</v>
      </c>
    </row>
    <row r="8" spans="1:5" x14ac:dyDescent="0.3">
      <c r="B8" s="18" t="s">
        <v>906</v>
      </c>
      <c r="C8" s="12" t="s">
        <v>907</v>
      </c>
      <c r="D8" s="18" t="s">
        <v>16</v>
      </c>
      <c r="E8" s="12" t="s">
        <v>3271</v>
      </c>
    </row>
    <row r="9" spans="1:5" ht="302.39999999999998" x14ac:dyDescent="0.3">
      <c r="B9" s="5" t="s">
        <v>906</v>
      </c>
      <c r="C9" s="6" t="s">
        <v>907</v>
      </c>
      <c r="D9" s="5" t="s">
        <v>3139</v>
      </c>
      <c r="E9" s="6" t="s">
        <v>3272</v>
      </c>
    </row>
  </sheetData>
  <pageMargins left="0.7" right="0.7" top="0.75" bottom="0.75" header="0.3" footer="0.3"/>
  <pageSetup paperSize="9" orientation="portrait" horizontalDpi="300" verticalDpi="300"/>
</worksheet>
</file>

<file path=xl/worksheets/sheet8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3-000000000000}">
  <dimension ref="A1:G7"/>
  <sheetViews>
    <sheetView workbookViewId="0"/>
  </sheetViews>
  <sheetFormatPr baseColWidth="10" defaultRowHeight="14.4" x14ac:dyDescent="0.3"/>
  <cols>
    <col min="2" max="2" width="9.6640625" customWidth="1"/>
    <col min="3" max="3" width="68.441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DEK'!A1", "Zurück")</f>
        <v>Zurück</v>
      </c>
    </row>
    <row r="3" spans="1:7" x14ac:dyDescent="0.3">
      <c r="B3" s="7" t="s">
        <v>3403</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902</v>
      </c>
      <c r="C6" s="6" t="s">
        <v>903</v>
      </c>
      <c r="D6" s="9" t="s">
        <v>3398</v>
      </c>
      <c r="E6" s="9" t="s">
        <v>874</v>
      </c>
      <c r="F6" s="9" t="s">
        <v>703</v>
      </c>
      <c r="G6" s="9" t="s">
        <v>874</v>
      </c>
    </row>
    <row r="7" spans="1:7" ht="25.2" x14ac:dyDescent="0.3">
      <c r="B7" s="12" t="s">
        <v>906</v>
      </c>
      <c r="C7" s="12" t="s">
        <v>907</v>
      </c>
      <c r="D7" s="13" t="s">
        <v>3399</v>
      </c>
      <c r="E7" s="13" t="s">
        <v>3400</v>
      </c>
      <c r="F7" s="13" t="s">
        <v>3401</v>
      </c>
      <c r="G7" s="13" t="s">
        <v>3402</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8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3-000000000000}">
  <dimension ref="A1:G14"/>
  <sheetViews>
    <sheetView workbookViewId="0"/>
  </sheetViews>
  <sheetFormatPr baseColWidth="10" defaultRowHeight="14.4" x14ac:dyDescent="0.3"/>
  <cols>
    <col min="2" max="2" width="9.6640625" customWidth="1"/>
    <col min="3" max="3" width="137.886718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DEK'!A1", "Zurück")</f>
        <v>Zurück</v>
      </c>
    </row>
    <row r="3" spans="1:7" x14ac:dyDescent="0.3">
      <c r="B3" s="7" t="s">
        <v>3322</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340</v>
      </c>
      <c r="C7" s="6" t="s">
        <v>341</v>
      </c>
      <c r="D7" s="9" t="s">
        <v>1914</v>
      </c>
      <c r="E7" s="9" t="s">
        <v>68</v>
      </c>
      <c r="F7" s="9" t="s">
        <v>367</v>
      </c>
      <c r="G7" s="9" t="s">
        <v>68</v>
      </c>
    </row>
    <row r="8" spans="1:7" ht="25.2" x14ac:dyDescent="0.3">
      <c r="B8" s="6" t="s">
        <v>344</v>
      </c>
      <c r="C8" s="6" t="s">
        <v>345</v>
      </c>
      <c r="D8" s="9" t="s">
        <v>3321</v>
      </c>
      <c r="E8" s="9" t="s">
        <v>95</v>
      </c>
      <c r="F8" s="9" t="s">
        <v>234</v>
      </c>
      <c r="G8" s="9" t="s">
        <v>95</v>
      </c>
    </row>
    <row r="9" spans="1:7" x14ac:dyDescent="0.3">
      <c r="B9" s="23" t="s">
        <v>40</v>
      </c>
      <c r="C9" s="23"/>
      <c r="D9" s="29"/>
      <c r="E9" s="29"/>
      <c r="F9" s="29"/>
      <c r="G9" s="29"/>
    </row>
    <row r="10" spans="1:7" ht="25.2" x14ac:dyDescent="0.3">
      <c r="B10" s="6" t="s">
        <v>346</v>
      </c>
      <c r="C10" s="6" t="s">
        <v>42</v>
      </c>
      <c r="D10" s="9" t="s">
        <v>1023</v>
      </c>
      <c r="E10" s="9" t="s">
        <v>51</v>
      </c>
      <c r="F10" s="9" t="s">
        <v>245</v>
      </c>
      <c r="G10" s="9" t="s">
        <v>51</v>
      </c>
    </row>
    <row r="11" spans="1:7" ht="25.2" x14ac:dyDescent="0.3">
      <c r="B11" s="6" t="s">
        <v>347</v>
      </c>
      <c r="C11" s="6" t="s">
        <v>46</v>
      </c>
      <c r="D11" s="9" t="s">
        <v>48</v>
      </c>
      <c r="E11" s="9" t="s">
        <v>48</v>
      </c>
      <c r="F11" s="9" t="s">
        <v>48</v>
      </c>
      <c r="G11" s="9" t="s">
        <v>48</v>
      </c>
    </row>
    <row r="12" spans="1:7" ht="25.2" x14ac:dyDescent="0.3">
      <c r="B12" s="6" t="s">
        <v>348</v>
      </c>
      <c r="C12" s="6" t="s">
        <v>50</v>
      </c>
      <c r="D12" s="9" t="s">
        <v>51</v>
      </c>
      <c r="E12" s="9" t="s">
        <v>51</v>
      </c>
      <c r="F12" s="9" t="s">
        <v>51</v>
      </c>
      <c r="G12" s="9" t="s">
        <v>51</v>
      </c>
    </row>
    <row r="13" spans="1:7" ht="25.2" x14ac:dyDescent="0.3">
      <c r="B13" s="6" t="s">
        <v>349</v>
      </c>
      <c r="C13" s="6" t="s">
        <v>350</v>
      </c>
      <c r="D13" s="9" t="s">
        <v>245</v>
      </c>
      <c r="E13" s="9" t="s">
        <v>83</v>
      </c>
      <c r="F13" s="9" t="s">
        <v>245</v>
      </c>
      <c r="G13" s="9" t="s">
        <v>83</v>
      </c>
    </row>
    <row r="14" spans="1:7" ht="25.2" x14ac:dyDescent="0.3">
      <c r="B14" s="6" t="s">
        <v>351</v>
      </c>
      <c r="C14" s="6" t="s">
        <v>352</v>
      </c>
      <c r="D14" s="9" t="s">
        <v>211</v>
      </c>
      <c r="E14" s="9" t="s">
        <v>51</v>
      </c>
      <c r="F14" s="9" t="s">
        <v>211</v>
      </c>
      <c r="G14" s="9" t="s">
        <v>51</v>
      </c>
    </row>
  </sheetData>
  <mergeCells count="6">
    <mergeCell ref="B9:G9"/>
    <mergeCell ref="B4:B5"/>
    <mergeCell ref="C4:C5"/>
    <mergeCell ref="D4:E4"/>
    <mergeCell ref="F4:G4"/>
    <mergeCell ref="B6:G6"/>
  </mergeCells>
  <pageMargins left="0.7" right="0.7" top="0.75" bottom="0.75" header="0.3" footer="0.3"/>
  <pageSetup paperSize="9" orientation="portrait" horizontalDpi="300" verticalDpi="300"/>
</worksheet>
</file>

<file path=xl/worksheets/sheet8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3-000000000000}">
  <dimension ref="A1:H21"/>
  <sheetViews>
    <sheetView workbookViewId="0"/>
  </sheetViews>
  <sheetFormatPr baseColWidth="10" defaultRowHeight="14.4" x14ac:dyDescent="0.3"/>
  <cols>
    <col min="2" max="2" width="81.3320312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DEK'!A1", "Zurück")</f>
        <v>Zurück</v>
      </c>
    </row>
    <row r="3" spans="1:8" x14ac:dyDescent="0.3">
      <c r="B3" s="7" t="s">
        <v>4352</v>
      </c>
    </row>
    <row r="4" spans="1:8" x14ac:dyDescent="0.3">
      <c r="B4" s="4" t="s">
        <v>3417</v>
      </c>
      <c r="C4" s="19" t="s">
        <v>3418</v>
      </c>
      <c r="D4" s="19" t="s">
        <v>3812</v>
      </c>
      <c r="E4" s="19" t="s">
        <v>3420</v>
      </c>
      <c r="F4" s="19" t="s">
        <v>3421</v>
      </c>
      <c r="G4" s="19" t="s">
        <v>3422</v>
      </c>
      <c r="H4" s="19" t="s">
        <v>3423</v>
      </c>
    </row>
    <row r="5" spans="1:8" ht="25.2" x14ac:dyDescent="0.3">
      <c r="B5" s="6" t="s">
        <v>3424</v>
      </c>
      <c r="C5" s="9" t="s">
        <v>4320</v>
      </c>
      <c r="D5" s="9" t="s">
        <v>4321</v>
      </c>
      <c r="E5" s="9" t="s">
        <v>1580</v>
      </c>
      <c r="F5" s="9" t="s">
        <v>4322</v>
      </c>
      <c r="G5" s="9" t="s">
        <v>4323</v>
      </c>
      <c r="H5" s="9" t="s">
        <v>4323</v>
      </c>
    </row>
    <row r="6" spans="1:8" ht="25.2" x14ac:dyDescent="0.3">
      <c r="B6" s="12" t="s">
        <v>3427</v>
      </c>
      <c r="C6" s="13" t="s">
        <v>3571</v>
      </c>
      <c r="D6" s="13" t="s">
        <v>4324</v>
      </c>
      <c r="E6" s="13" t="s">
        <v>1580</v>
      </c>
      <c r="F6" s="13" t="s">
        <v>155</v>
      </c>
      <c r="G6" s="13" t="s">
        <v>1044</v>
      </c>
      <c r="H6" s="13" t="s">
        <v>1044</v>
      </c>
    </row>
    <row r="7" spans="1:8" ht="25.2" x14ac:dyDescent="0.3">
      <c r="B7" s="6" t="s">
        <v>3431</v>
      </c>
      <c r="C7" s="9" t="s">
        <v>2070</v>
      </c>
      <c r="D7" s="9" t="s">
        <v>4325</v>
      </c>
      <c r="E7" s="9" t="s">
        <v>1580</v>
      </c>
      <c r="F7" s="9" t="s">
        <v>228</v>
      </c>
      <c r="G7" s="9" t="s">
        <v>1068</v>
      </c>
      <c r="H7" s="9" t="s">
        <v>1068</v>
      </c>
    </row>
    <row r="8" spans="1:8" ht="25.2" x14ac:dyDescent="0.3">
      <c r="B8" s="12" t="s">
        <v>3433</v>
      </c>
      <c r="C8" s="13" t="s">
        <v>4326</v>
      </c>
      <c r="D8" s="13" t="s">
        <v>4327</v>
      </c>
      <c r="E8" s="13" t="s">
        <v>1580</v>
      </c>
      <c r="F8" s="13" t="s">
        <v>4328</v>
      </c>
      <c r="G8" s="13" t="s">
        <v>1886</v>
      </c>
      <c r="H8" s="13" t="s">
        <v>2084</v>
      </c>
    </row>
    <row r="9" spans="1:8" ht="25.2" x14ac:dyDescent="0.3">
      <c r="B9" s="6" t="s">
        <v>3435</v>
      </c>
      <c r="C9" s="9" t="s">
        <v>1680</v>
      </c>
      <c r="D9" s="9" t="s">
        <v>1744</v>
      </c>
      <c r="E9" s="9" t="s">
        <v>1580</v>
      </c>
      <c r="F9" s="9" t="s">
        <v>47</v>
      </c>
      <c r="G9" s="9" t="s">
        <v>966</v>
      </c>
      <c r="H9" s="9" t="s">
        <v>966</v>
      </c>
    </row>
    <row r="10" spans="1:8" ht="25.2" x14ac:dyDescent="0.3">
      <c r="B10" s="12" t="s">
        <v>3436</v>
      </c>
      <c r="C10" s="13" t="s">
        <v>4329</v>
      </c>
      <c r="D10" s="13" t="s">
        <v>4330</v>
      </c>
      <c r="E10" s="13" t="s">
        <v>1580</v>
      </c>
      <c r="F10" s="13" t="s">
        <v>877</v>
      </c>
      <c r="G10" s="13" t="s">
        <v>2660</v>
      </c>
      <c r="H10" s="13" t="s">
        <v>2660</v>
      </c>
    </row>
    <row r="11" spans="1:8" ht="25.2" x14ac:dyDescent="0.3">
      <c r="B11" s="6" t="s">
        <v>3439</v>
      </c>
      <c r="C11" s="9" t="s">
        <v>1739</v>
      </c>
      <c r="D11" s="9" t="s">
        <v>4331</v>
      </c>
      <c r="E11" s="9" t="s">
        <v>1580</v>
      </c>
      <c r="F11" s="9" t="s">
        <v>53</v>
      </c>
      <c r="G11" s="9" t="s">
        <v>1695</v>
      </c>
      <c r="H11" s="9" t="s">
        <v>1695</v>
      </c>
    </row>
    <row r="12" spans="1:8" ht="25.2" x14ac:dyDescent="0.3">
      <c r="B12" s="12" t="s">
        <v>3440</v>
      </c>
      <c r="C12" s="13" t="s">
        <v>1894</v>
      </c>
      <c r="D12" s="13" t="s">
        <v>4332</v>
      </c>
      <c r="E12" s="13" t="s">
        <v>1580</v>
      </c>
      <c r="F12" s="13" t="s">
        <v>98</v>
      </c>
      <c r="G12" s="13" t="s">
        <v>1078</v>
      </c>
      <c r="H12" s="13" t="s">
        <v>1078</v>
      </c>
    </row>
    <row r="13" spans="1:8" ht="25.2" x14ac:dyDescent="0.3">
      <c r="B13" s="6" t="s">
        <v>3441</v>
      </c>
      <c r="C13" s="9" t="s">
        <v>3607</v>
      </c>
      <c r="D13" s="9" t="s">
        <v>4333</v>
      </c>
      <c r="E13" s="9" t="s">
        <v>1580</v>
      </c>
      <c r="F13" s="9" t="s">
        <v>646</v>
      </c>
      <c r="G13" s="9" t="s">
        <v>4334</v>
      </c>
      <c r="H13" s="9" t="s">
        <v>4334</v>
      </c>
    </row>
    <row r="14" spans="1:8" ht="25.2" x14ac:dyDescent="0.3">
      <c r="B14" s="12" t="s">
        <v>3444</v>
      </c>
      <c r="C14" s="13" t="s">
        <v>4335</v>
      </c>
      <c r="D14" s="13" t="s">
        <v>4336</v>
      </c>
      <c r="E14" s="13" t="s">
        <v>1580</v>
      </c>
      <c r="F14" s="13" t="s">
        <v>4337</v>
      </c>
      <c r="G14" s="13" t="s">
        <v>4338</v>
      </c>
      <c r="H14" s="13" t="s">
        <v>4338</v>
      </c>
    </row>
    <row r="15" spans="1:8" ht="25.2" x14ac:dyDescent="0.3">
      <c r="B15" s="6" t="s">
        <v>3447</v>
      </c>
      <c r="C15" s="9" t="s">
        <v>1963</v>
      </c>
      <c r="D15" s="9" t="s">
        <v>4339</v>
      </c>
      <c r="E15" s="9" t="s">
        <v>1580</v>
      </c>
      <c r="F15" s="9" t="s">
        <v>221</v>
      </c>
      <c r="G15" s="9" t="s">
        <v>4340</v>
      </c>
      <c r="H15" s="9" t="s">
        <v>4340</v>
      </c>
    </row>
    <row r="16" spans="1:8" ht="25.2" x14ac:dyDescent="0.3">
      <c r="B16" s="12" t="s">
        <v>3450</v>
      </c>
      <c r="C16" s="13" t="s">
        <v>3749</v>
      </c>
      <c r="D16" s="13" t="s">
        <v>4341</v>
      </c>
      <c r="E16" s="13" t="s">
        <v>1580</v>
      </c>
      <c r="F16" s="13" t="s">
        <v>112</v>
      </c>
      <c r="G16" s="13" t="s">
        <v>4342</v>
      </c>
      <c r="H16" s="13" t="s">
        <v>4342</v>
      </c>
    </row>
    <row r="17" spans="2:8" ht="25.2" x14ac:dyDescent="0.3">
      <c r="B17" s="6" t="s">
        <v>3452</v>
      </c>
      <c r="C17" s="9" t="s">
        <v>1609</v>
      </c>
      <c r="D17" s="9" t="s">
        <v>3387</v>
      </c>
      <c r="E17" s="9" t="s">
        <v>1580</v>
      </c>
      <c r="F17" s="9" t="s">
        <v>76</v>
      </c>
      <c r="G17" s="9" t="s">
        <v>1013</v>
      </c>
      <c r="H17" s="9" t="s">
        <v>1013</v>
      </c>
    </row>
    <row r="18" spans="2:8" ht="25.2" x14ac:dyDescent="0.3">
      <c r="B18" s="12" t="s">
        <v>3453</v>
      </c>
      <c r="C18" s="13" t="s">
        <v>1966</v>
      </c>
      <c r="D18" s="13" t="s">
        <v>4343</v>
      </c>
      <c r="E18" s="13" t="s">
        <v>1580</v>
      </c>
      <c r="F18" s="13" t="s">
        <v>332</v>
      </c>
      <c r="G18" s="13" t="s">
        <v>4344</v>
      </c>
      <c r="H18" s="13" t="s">
        <v>4344</v>
      </c>
    </row>
    <row r="19" spans="2:8" ht="25.2" x14ac:dyDescent="0.3">
      <c r="B19" s="6" t="s">
        <v>3455</v>
      </c>
      <c r="C19" s="9" t="s">
        <v>1853</v>
      </c>
      <c r="D19" s="9" t="s">
        <v>4345</v>
      </c>
      <c r="E19" s="9" t="s">
        <v>1580</v>
      </c>
      <c r="F19" s="9" t="s">
        <v>129</v>
      </c>
      <c r="G19" s="9" t="s">
        <v>4076</v>
      </c>
      <c r="H19" s="9" t="s">
        <v>4076</v>
      </c>
    </row>
    <row r="20" spans="2:8" ht="25.2" x14ac:dyDescent="0.3">
      <c r="B20" s="12" t="s">
        <v>3457</v>
      </c>
      <c r="C20" s="13" t="s">
        <v>1751</v>
      </c>
      <c r="D20" s="13" t="s">
        <v>4346</v>
      </c>
      <c r="E20" s="13" t="s">
        <v>1580</v>
      </c>
      <c r="F20" s="13" t="s">
        <v>102</v>
      </c>
      <c r="G20" s="13" t="s">
        <v>1598</v>
      </c>
      <c r="H20" s="13" t="s">
        <v>1598</v>
      </c>
    </row>
    <row r="21" spans="2:8" ht="25.2" x14ac:dyDescent="0.3">
      <c r="B21" s="10" t="s">
        <v>3459</v>
      </c>
      <c r="C21" s="11" t="s">
        <v>4347</v>
      </c>
      <c r="D21" s="11" t="s">
        <v>4348</v>
      </c>
      <c r="E21" s="11" t="s">
        <v>1580</v>
      </c>
      <c r="F21" s="11" t="s">
        <v>4349</v>
      </c>
      <c r="G21" s="11" t="s">
        <v>4350</v>
      </c>
      <c r="H21" s="11" t="s">
        <v>4351</v>
      </c>
    </row>
  </sheetData>
  <pageMargins left="0.7" right="0.7" top="0.75" bottom="0.75" header="0.3" footer="0.3"/>
  <pageSetup paperSize="9" orientation="portrait" horizontalDpi="300" verticalDpi="300"/>
</worksheet>
</file>

<file path=xl/worksheets/sheet8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3-000000000000}">
  <dimension ref="A1:H21"/>
  <sheetViews>
    <sheetView workbookViewId="0"/>
  </sheetViews>
  <sheetFormatPr baseColWidth="10" defaultRowHeight="14.4" x14ac:dyDescent="0.3"/>
  <cols>
    <col min="2" max="2" width="83.886718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DEK'!A1", "Zurück")</f>
        <v>Zurück</v>
      </c>
    </row>
    <row r="3" spans="1:8" x14ac:dyDescent="0.3">
      <c r="B3" s="7" t="s">
        <v>3760</v>
      </c>
    </row>
    <row r="4" spans="1:8" x14ac:dyDescent="0.3">
      <c r="B4" s="4" t="s">
        <v>3417</v>
      </c>
      <c r="C4" s="19" t="s">
        <v>3418</v>
      </c>
      <c r="D4" s="19" t="s">
        <v>3419</v>
      </c>
      <c r="E4" s="19" t="s">
        <v>3420</v>
      </c>
      <c r="F4" s="19" t="s">
        <v>3421</v>
      </c>
      <c r="G4" s="19" t="s">
        <v>3422</v>
      </c>
      <c r="H4" s="19" t="s">
        <v>3423</v>
      </c>
    </row>
    <row r="5" spans="1:8" ht="25.2" x14ac:dyDescent="0.3">
      <c r="B5" s="6" t="s">
        <v>3424</v>
      </c>
      <c r="C5" s="9" t="s">
        <v>3730</v>
      </c>
      <c r="D5" s="9" t="s">
        <v>3731</v>
      </c>
      <c r="E5" s="9" t="s">
        <v>1580</v>
      </c>
      <c r="F5" s="9" t="s">
        <v>553</v>
      </c>
      <c r="G5" s="9" t="s">
        <v>3732</v>
      </c>
      <c r="H5" s="9" t="s">
        <v>3732</v>
      </c>
    </row>
    <row r="6" spans="1:8" ht="25.2" x14ac:dyDescent="0.3">
      <c r="B6" s="12" t="s">
        <v>3427</v>
      </c>
      <c r="C6" s="13" t="s">
        <v>3571</v>
      </c>
      <c r="D6" s="13" t="s">
        <v>3733</v>
      </c>
      <c r="E6" s="13" t="s">
        <v>1580</v>
      </c>
      <c r="F6" s="13" t="s">
        <v>82</v>
      </c>
      <c r="G6" s="13" t="s">
        <v>1019</v>
      </c>
      <c r="H6" s="13" t="s">
        <v>1019</v>
      </c>
    </row>
    <row r="7" spans="1:8" ht="25.2" x14ac:dyDescent="0.3">
      <c r="B7" s="6" t="s">
        <v>3431</v>
      </c>
      <c r="C7" s="9" t="s">
        <v>2031</v>
      </c>
      <c r="D7" s="9" t="s">
        <v>3734</v>
      </c>
      <c r="E7" s="9" t="s">
        <v>1580</v>
      </c>
      <c r="F7" s="9" t="s">
        <v>86</v>
      </c>
      <c r="G7" s="9" t="s">
        <v>86</v>
      </c>
      <c r="H7" s="9" t="s">
        <v>86</v>
      </c>
    </row>
    <row r="8" spans="1:8" ht="25.2" x14ac:dyDescent="0.3">
      <c r="B8" s="12" t="s">
        <v>3433</v>
      </c>
      <c r="C8" s="13" t="s">
        <v>3735</v>
      </c>
      <c r="D8" s="13" t="s">
        <v>3736</v>
      </c>
      <c r="E8" s="13" t="s">
        <v>1580</v>
      </c>
      <c r="F8" s="13" t="s">
        <v>1006</v>
      </c>
      <c r="G8" s="13" t="s">
        <v>1006</v>
      </c>
      <c r="H8" s="13" t="s">
        <v>98</v>
      </c>
    </row>
    <row r="9" spans="1:8" ht="25.2" x14ac:dyDescent="0.3">
      <c r="B9" s="6" t="s">
        <v>3435</v>
      </c>
      <c r="C9" s="9" t="s">
        <v>1680</v>
      </c>
      <c r="D9" s="9" t="s">
        <v>846</v>
      </c>
      <c r="E9" s="9" t="s">
        <v>3429</v>
      </c>
      <c r="F9" s="9" t="s">
        <v>3430</v>
      </c>
      <c r="G9" s="9" t="s">
        <v>3430</v>
      </c>
      <c r="H9" s="9" t="s">
        <v>3430</v>
      </c>
    </row>
    <row r="10" spans="1:8" ht="25.2" x14ac:dyDescent="0.3">
      <c r="B10" s="12" t="s">
        <v>3436</v>
      </c>
      <c r="C10" s="13" t="s">
        <v>3737</v>
      </c>
      <c r="D10" s="13" t="s">
        <v>3738</v>
      </c>
      <c r="E10" s="13" t="s">
        <v>1580</v>
      </c>
      <c r="F10" s="13" t="s">
        <v>3739</v>
      </c>
      <c r="G10" s="13" t="s">
        <v>3739</v>
      </c>
      <c r="H10" s="13" t="s">
        <v>112</v>
      </c>
    </row>
    <row r="11" spans="1:8" ht="25.2" x14ac:dyDescent="0.3">
      <c r="B11" s="6" t="s">
        <v>3439</v>
      </c>
      <c r="C11" s="9" t="s">
        <v>1739</v>
      </c>
      <c r="D11" s="9" t="s">
        <v>3740</v>
      </c>
      <c r="E11" s="9" t="s">
        <v>1580</v>
      </c>
      <c r="F11" s="9" t="s">
        <v>210</v>
      </c>
      <c r="G11" s="9" t="s">
        <v>211</v>
      </c>
      <c r="H11" s="9" t="s">
        <v>211</v>
      </c>
    </row>
    <row r="12" spans="1:8" ht="25.2" x14ac:dyDescent="0.3">
      <c r="B12" s="12" t="s">
        <v>3440</v>
      </c>
      <c r="C12" s="13" t="s">
        <v>1894</v>
      </c>
      <c r="D12" s="13" t="s">
        <v>3741</v>
      </c>
      <c r="E12" s="13" t="s">
        <v>1580</v>
      </c>
      <c r="F12" s="13" t="s">
        <v>86</v>
      </c>
      <c r="G12" s="13" t="s">
        <v>86</v>
      </c>
      <c r="H12" s="13" t="s">
        <v>86</v>
      </c>
    </row>
    <row r="13" spans="1:8" ht="25.2" x14ac:dyDescent="0.3">
      <c r="B13" s="6" t="s">
        <v>3441</v>
      </c>
      <c r="C13" s="9" t="s">
        <v>3573</v>
      </c>
      <c r="D13" s="9" t="s">
        <v>3742</v>
      </c>
      <c r="E13" s="9" t="s">
        <v>1580</v>
      </c>
      <c r="F13" s="9" t="s">
        <v>298</v>
      </c>
      <c r="G13" s="9" t="s">
        <v>3743</v>
      </c>
      <c r="H13" s="9" t="s">
        <v>3743</v>
      </c>
    </row>
    <row r="14" spans="1:8" ht="25.2" x14ac:dyDescent="0.3">
      <c r="B14" s="12" t="s">
        <v>3444</v>
      </c>
      <c r="C14" s="13" t="s">
        <v>3744</v>
      </c>
      <c r="D14" s="13" t="s">
        <v>3745</v>
      </c>
      <c r="E14" s="13" t="s">
        <v>1580</v>
      </c>
      <c r="F14" s="13" t="s">
        <v>664</v>
      </c>
      <c r="G14" s="13" t="s">
        <v>3746</v>
      </c>
      <c r="H14" s="13" t="s">
        <v>3746</v>
      </c>
    </row>
    <row r="15" spans="1:8" ht="25.2" x14ac:dyDescent="0.3">
      <c r="B15" s="6" t="s">
        <v>3447</v>
      </c>
      <c r="C15" s="9" t="s">
        <v>3747</v>
      </c>
      <c r="D15" s="9" t="s">
        <v>3748</v>
      </c>
      <c r="E15" s="9" t="s">
        <v>1580</v>
      </c>
      <c r="F15" s="9" t="s">
        <v>98</v>
      </c>
      <c r="G15" s="9" t="s">
        <v>1079</v>
      </c>
      <c r="H15" s="9" t="s">
        <v>1079</v>
      </c>
    </row>
    <row r="16" spans="1:8" ht="25.2" x14ac:dyDescent="0.3">
      <c r="B16" s="12" t="s">
        <v>3450</v>
      </c>
      <c r="C16" s="13" t="s">
        <v>3749</v>
      </c>
      <c r="D16" s="13" t="s">
        <v>3750</v>
      </c>
      <c r="E16" s="13" t="s">
        <v>1580</v>
      </c>
      <c r="F16" s="13" t="s">
        <v>1063</v>
      </c>
      <c r="G16" s="13" t="s">
        <v>1063</v>
      </c>
      <c r="H16" s="13" t="s">
        <v>82</v>
      </c>
    </row>
    <row r="17" spans="2:8" ht="25.2" x14ac:dyDescent="0.3">
      <c r="B17" s="6" t="s">
        <v>3452</v>
      </c>
      <c r="C17" s="9" t="s">
        <v>1721</v>
      </c>
      <c r="D17" s="9" t="s">
        <v>3751</v>
      </c>
      <c r="E17" s="9" t="s">
        <v>1580</v>
      </c>
      <c r="F17" s="9" t="s">
        <v>82</v>
      </c>
      <c r="G17" s="9" t="s">
        <v>1019</v>
      </c>
      <c r="H17" s="9" t="s">
        <v>1019</v>
      </c>
    </row>
    <row r="18" spans="2:8" ht="25.2" x14ac:dyDescent="0.3">
      <c r="B18" s="12" t="s">
        <v>3453</v>
      </c>
      <c r="C18" s="13" t="s">
        <v>2088</v>
      </c>
      <c r="D18" s="13" t="s">
        <v>3752</v>
      </c>
      <c r="E18" s="13" t="s">
        <v>1580</v>
      </c>
      <c r="F18" s="13" t="s">
        <v>76</v>
      </c>
      <c r="G18" s="13" t="s">
        <v>76</v>
      </c>
      <c r="H18" s="13" t="s">
        <v>76</v>
      </c>
    </row>
    <row r="19" spans="2:8" ht="25.2" x14ac:dyDescent="0.3">
      <c r="B19" s="6" t="s">
        <v>3455</v>
      </c>
      <c r="C19" s="9" t="s">
        <v>1756</v>
      </c>
      <c r="D19" s="9" t="s">
        <v>3753</v>
      </c>
      <c r="E19" s="9" t="s">
        <v>1580</v>
      </c>
      <c r="F19" s="9" t="s">
        <v>94</v>
      </c>
      <c r="G19" s="9" t="s">
        <v>95</v>
      </c>
      <c r="H19" s="9" t="s">
        <v>95</v>
      </c>
    </row>
    <row r="20" spans="2:8" ht="25.2" x14ac:dyDescent="0.3">
      <c r="B20" s="12" t="s">
        <v>3457</v>
      </c>
      <c r="C20" s="13" t="s">
        <v>1751</v>
      </c>
      <c r="D20" s="13" t="s">
        <v>3754</v>
      </c>
      <c r="E20" s="13" t="s">
        <v>1580</v>
      </c>
      <c r="F20" s="13" t="s">
        <v>82</v>
      </c>
      <c r="G20" s="13" t="s">
        <v>82</v>
      </c>
      <c r="H20" s="13" t="s">
        <v>82</v>
      </c>
    </row>
    <row r="21" spans="2:8" ht="25.2" x14ac:dyDescent="0.3">
      <c r="B21" s="10" t="s">
        <v>3459</v>
      </c>
      <c r="C21" s="11" t="s">
        <v>3755</v>
      </c>
      <c r="D21" s="11" t="s">
        <v>3756</v>
      </c>
      <c r="E21" s="11" t="s">
        <v>1580</v>
      </c>
      <c r="F21" s="11" t="s">
        <v>3757</v>
      </c>
      <c r="G21" s="11" t="s">
        <v>3758</v>
      </c>
      <c r="H21" s="11" t="s">
        <v>3759</v>
      </c>
    </row>
  </sheetData>
  <pageMargins left="0.7" right="0.7" top="0.75" bottom="0.75" header="0.3" footer="0.3"/>
  <pageSetup paperSize="9" orientation="portrait" horizontalDpi="300" verticalDpi="300"/>
</worksheet>
</file>

<file path=xl/worksheets/sheet8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DEK'!A1", "Zurück")</f>
        <v>Zurück</v>
      </c>
    </row>
  </sheetData>
  <pageMargins left="0.7" right="0.7" top="0.75" bottom="0.75" header="0.3" footer="0.3"/>
  <pageSetup paperSize="9" orientation="portrait" horizontalDpi="300" verticalDpi="300"/>
</worksheet>
</file>

<file path=xl/worksheets/sheet8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DEK'!A1", "Zurück")</f>
        <v>Zurück</v>
      </c>
    </row>
  </sheetData>
  <pageMargins left="0.7" right="0.7" top="0.75" bottom="0.75" header="0.3" footer="0.3"/>
  <pageSetup paperSize="9" orientation="portrait" horizontalDpi="300" verticalDpi="300"/>
</worksheet>
</file>

<file path=xl/worksheets/sheet8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3-000000000000}">
  <dimension ref="A1:K10"/>
  <sheetViews>
    <sheetView workbookViewId="0"/>
  </sheetViews>
  <sheetFormatPr baseColWidth="10" defaultRowHeight="14.4" x14ac:dyDescent="0.3"/>
  <cols>
    <col min="2" max="2" width="9.6640625" customWidth="1"/>
    <col min="3" max="3" width="68.4414062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DEK'!A1", "Zurück")</f>
        <v>Zurück</v>
      </c>
    </row>
    <row r="3" spans="1:11" x14ac:dyDescent="0.3">
      <c r="B3" s="7" t="s">
        <v>4515</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902</v>
      </c>
      <c r="C6" s="6" t="s">
        <v>903</v>
      </c>
      <c r="D6" s="6" t="s">
        <v>1621</v>
      </c>
      <c r="E6" s="9" t="s">
        <v>1578</v>
      </c>
      <c r="F6" s="9" t="s">
        <v>1586</v>
      </c>
      <c r="G6" s="9" t="s">
        <v>1580</v>
      </c>
      <c r="H6" s="9" t="s">
        <v>1683</v>
      </c>
      <c r="I6" s="9" t="s">
        <v>1580</v>
      </c>
      <c r="J6" s="9" t="s">
        <v>1579</v>
      </c>
      <c r="K6" s="9" t="s">
        <v>1579</v>
      </c>
    </row>
    <row r="7" spans="1:11" x14ac:dyDescent="0.3">
      <c r="B7" s="6" t="s">
        <v>902</v>
      </c>
      <c r="C7" s="6" t="s">
        <v>903</v>
      </c>
      <c r="D7" s="6" t="s">
        <v>4452</v>
      </c>
      <c r="E7" s="9" t="s">
        <v>1580</v>
      </c>
      <c r="F7" s="9" t="s">
        <v>1580</v>
      </c>
      <c r="G7" s="9" t="s">
        <v>1580</v>
      </c>
      <c r="H7" s="9" t="s">
        <v>1580</v>
      </c>
      <c r="I7" s="9" t="s">
        <v>1580</v>
      </c>
      <c r="J7" s="9" t="s">
        <v>1580</v>
      </c>
      <c r="K7" s="9" t="s">
        <v>1580</v>
      </c>
    </row>
    <row r="8" spans="1:11" x14ac:dyDescent="0.3">
      <c r="B8" s="6" t="s">
        <v>906</v>
      </c>
      <c r="C8" s="6" t="s">
        <v>907</v>
      </c>
      <c r="D8" s="6" t="s">
        <v>1621</v>
      </c>
      <c r="E8" s="9" t="s">
        <v>1986</v>
      </c>
      <c r="F8" s="9" t="s">
        <v>1584</v>
      </c>
      <c r="G8" s="9" t="s">
        <v>1579</v>
      </c>
      <c r="H8" s="9" t="s">
        <v>1594</v>
      </c>
      <c r="I8" s="9" t="s">
        <v>1580</v>
      </c>
      <c r="J8" s="9" t="s">
        <v>1597</v>
      </c>
      <c r="K8" s="9" t="s">
        <v>1632</v>
      </c>
    </row>
    <row r="9" spans="1:11" x14ac:dyDescent="0.3">
      <c r="B9" s="6" t="s">
        <v>906</v>
      </c>
      <c r="C9" s="6" t="s">
        <v>907</v>
      </c>
      <c r="D9" s="6" t="s">
        <v>4452</v>
      </c>
      <c r="E9" s="9" t="s">
        <v>1587</v>
      </c>
      <c r="F9" s="9" t="s">
        <v>1580</v>
      </c>
      <c r="G9" s="9" t="s">
        <v>1580</v>
      </c>
      <c r="H9" s="9" t="s">
        <v>1580</v>
      </c>
      <c r="I9" s="9" t="s">
        <v>1580</v>
      </c>
      <c r="J9" s="9" t="s">
        <v>1580</v>
      </c>
      <c r="K9" s="9" t="s">
        <v>1580</v>
      </c>
    </row>
    <row r="10" spans="1:11" x14ac:dyDescent="0.3">
      <c r="B10"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8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3-000000000000}">
  <dimension ref="A1:K22"/>
  <sheetViews>
    <sheetView workbookViewId="0"/>
  </sheetViews>
  <sheetFormatPr baseColWidth="10" defaultRowHeight="14.4" x14ac:dyDescent="0.3"/>
  <cols>
    <col min="2" max="2" width="9.6640625" customWidth="1"/>
    <col min="3" max="3" width="137.8867187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DEK'!A1", "Zurück")</f>
        <v>Zurück</v>
      </c>
    </row>
    <row r="3" spans="1:11" x14ac:dyDescent="0.3">
      <c r="B3" s="7" t="s">
        <v>4480</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340</v>
      </c>
      <c r="C7" s="6" t="s">
        <v>341</v>
      </c>
      <c r="D7" s="6" t="s">
        <v>1621</v>
      </c>
      <c r="E7" s="9" t="s">
        <v>1586</v>
      </c>
      <c r="F7" s="9" t="s">
        <v>1580</v>
      </c>
      <c r="G7" s="9" t="s">
        <v>1580</v>
      </c>
      <c r="H7" s="9" t="s">
        <v>1580</v>
      </c>
      <c r="I7" s="9" t="s">
        <v>1580</v>
      </c>
      <c r="J7" s="9" t="s">
        <v>1580</v>
      </c>
      <c r="K7" s="9" t="s">
        <v>1586</v>
      </c>
    </row>
    <row r="8" spans="1:11" x14ac:dyDescent="0.3">
      <c r="B8" s="6" t="s">
        <v>340</v>
      </c>
      <c r="C8" s="6" t="s">
        <v>341</v>
      </c>
      <c r="D8" s="6" t="s">
        <v>4452</v>
      </c>
      <c r="E8" s="9" t="s">
        <v>1580</v>
      </c>
      <c r="F8" s="9" t="s">
        <v>1580</v>
      </c>
      <c r="G8" s="9" t="s">
        <v>1580</v>
      </c>
      <c r="H8" s="9" t="s">
        <v>1580</v>
      </c>
      <c r="I8" s="9" t="s">
        <v>1580</v>
      </c>
      <c r="J8" s="9" t="s">
        <v>1580</v>
      </c>
      <c r="K8" s="9" t="s">
        <v>1580</v>
      </c>
    </row>
    <row r="9" spans="1:11" x14ac:dyDescent="0.3">
      <c r="B9" s="6" t="s">
        <v>344</v>
      </c>
      <c r="C9" s="6" t="s">
        <v>345</v>
      </c>
      <c r="D9" s="6" t="s">
        <v>1621</v>
      </c>
      <c r="E9" s="9" t="s">
        <v>1580</v>
      </c>
      <c r="F9" s="9" t="s">
        <v>1580</v>
      </c>
      <c r="G9" s="9" t="s">
        <v>1580</v>
      </c>
      <c r="H9" s="9" t="s">
        <v>1580</v>
      </c>
      <c r="I9" s="9" t="s">
        <v>1580</v>
      </c>
      <c r="J9" s="9" t="s">
        <v>1580</v>
      </c>
      <c r="K9" s="9" t="s">
        <v>1589</v>
      </c>
    </row>
    <row r="10" spans="1:11" x14ac:dyDescent="0.3">
      <c r="B10" s="6" t="s">
        <v>344</v>
      </c>
      <c r="C10" s="6" t="s">
        <v>345</v>
      </c>
      <c r="D10" s="6" t="s">
        <v>4452</v>
      </c>
      <c r="E10" s="9" t="s">
        <v>1580</v>
      </c>
      <c r="F10" s="9" t="s">
        <v>1580</v>
      </c>
      <c r="G10" s="9" t="s">
        <v>1580</v>
      </c>
      <c r="H10" s="9" t="s">
        <v>1580</v>
      </c>
      <c r="I10" s="9" t="s">
        <v>1580</v>
      </c>
      <c r="J10" s="9" t="s">
        <v>1580</v>
      </c>
      <c r="K10" s="9" t="s">
        <v>1580</v>
      </c>
    </row>
    <row r="11" spans="1:11" x14ac:dyDescent="0.3">
      <c r="B11" s="23" t="s">
        <v>40</v>
      </c>
      <c r="C11" s="23"/>
      <c r="D11" s="23"/>
      <c r="E11" s="29"/>
      <c r="F11" s="29"/>
      <c r="G11" s="29"/>
      <c r="H11" s="29"/>
      <c r="I11" s="29"/>
      <c r="J11" s="29"/>
      <c r="K11" s="29"/>
    </row>
    <row r="12" spans="1:11" x14ac:dyDescent="0.3">
      <c r="B12" s="6" t="s">
        <v>346</v>
      </c>
      <c r="C12" s="6" t="s">
        <v>42</v>
      </c>
      <c r="D12" s="6" t="s">
        <v>1621</v>
      </c>
      <c r="E12" s="9" t="s">
        <v>1580</v>
      </c>
      <c r="F12" s="9" t="s">
        <v>1580</v>
      </c>
      <c r="G12" s="9" t="s">
        <v>1580</v>
      </c>
      <c r="H12" s="9" t="s">
        <v>1580</v>
      </c>
      <c r="I12" s="9" t="s">
        <v>1580</v>
      </c>
      <c r="J12" s="9" t="s">
        <v>1580</v>
      </c>
      <c r="K12" s="9" t="s">
        <v>1586</v>
      </c>
    </row>
    <row r="13" spans="1:11" x14ac:dyDescent="0.3">
      <c r="B13" s="6" t="s">
        <v>346</v>
      </c>
      <c r="C13" s="6" t="s">
        <v>42</v>
      </c>
      <c r="D13" s="6" t="s">
        <v>4452</v>
      </c>
      <c r="E13" s="9" t="s">
        <v>1580</v>
      </c>
      <c r="F13" s="9" t="s">
        <v>1580</v>
      </c>
      <c r="G13" s="9" t="s">
        <v>1580</v>
      </c>
      <c r="H13" s="9" t="s">
        <v>1580</v>
      </c>
      <c r="I13" s="9" t="s">
        <v>1580</v>
      </c>
      <c r="J13" s="9" t="s">
        <v>1580</v>
      </c>
      <c r="K13" s="9" t="s">
        <v>1580</v>
      </c>
    </row>
    <row r="14" spans="1:11" x14ac:dyDescent="0.3">
      <c r="B14" s="6" t="s">
        <v>347</v>
      </c>
      <c r="C14" s="6" t="s">
        <v>46</v>
      </c>
      <c r="D14" s="6" t="s">
        <v>1621</v>
      </c>
      <c r="E14" s="9" t="s">
        <v>1580</v>
      </c>
      <c r="F14" s="9" t="s">
        <v>1580</v>
      </c>
      <c r="G14" s="9" t="s">
        <v>1580</v>
      </c>
      <c r="H14" s="9" t="s">
        <v>1580</v>
      </c>
      <c r="I14" s="9" t="s">
        <v>1580</v>
      </c>
      <c r="J14" s="9" t="s">
        <v>1580</v>
      </c>
      <c r="K14" s="9" t="s">
        <v>1580</v>
      </c>
    </row>
    <row r="15" spans="1:11" x14ac:dyDescent="0.3">
      <c r="B15" s="6" t="s">
        <v>347</v>
      </c>
      <c r="C15" s="6" t="s">
        <v>46</v>
      </c>
      <c r="D15" s="6" t="s">
        <v>4452</v>
      </c>
      <c r="E15" s="9" t="s">
        <v>1580</v>
      </c>
      <c r="F15" s="9" t="s">
        <v>1580</v>
      </c>
      <c r="G15" s="9" t="s">
        <v>1580</v>
      </c>
      <c r="H15" s="9" t="s">
        <v>1580</v>
      </c>
      <c r="I15" s="9" t="s">
        <v>1580</v>
      </c>
      <c r="J15" s="9" t="s">
        <v>1580</v>
      </c>
      <c r="K15" s="9" t="s">
        <v>1580</v>
      </c>
    </row>
    <row r="16" spans="1:11" x14ac:dyDescent="0.3">
      <c r="B16" s="6" t="s">
        <v>348</v>
      </c>
      <c r="C16" s="6" t="s">
        <v>50</v>
      </c>
      <c r="D16" s="6" t="s">
        <v>1621</v>
      </c>
      <c r="E16" s="9" t="s">
        <v>1580</v>
      </c>
      <c r="F16" s="9" t="s">
        <v>1580</v>
      </c>
      <c r="G16" s="9" t="s">
        <v>1580</v>
      </c>
      <c r="H16" s="9" t="s">
        <v>1580</v>
      </c>
      <c r="I16" s="9" t="s">
        <v>1580</v>
      </c>
      <c r="J16" s="9" t="s">
        <v>1580</v>
      </c>
      <c r="K16" s="9" t="s">
        <v>1580</v>
      </c>
    </row>
    <row r="17" spans="2:11" x14ac:dyDescent="0.3">
      <c r="B17" s="6" t="s">
        <v>348</v>
      </c>
      <c r="C17" s="6" t="s">
        <v>50</v>
      </c>
      <c r="D17" s="6" t="s">
        <v>4452</v>
      </c>
      <c r="E17" s="9" t="s">
        <v>1580</v>
      </c>
      <c r="F17" s="9" t="s">
        <v>1580</v>
      </c>
      <c r="G17" s="9" t="s">
        <v>1580</v>
      </c>
      <c r="H17" s="9" t="s">
        <v>1580</v>
      </c>
      <c r="I17" s="9" t="s">
        <v>1580</v>
      </c>
      <c r="J17" s="9" t="s">
        <v>1580</v>
      </c>
      <c r="K17" s="9" t="s">
        <v>1580</v>
      </c>
    </row>
    <row r="18" spans="2:11" x14ac:dyDescent="0.3">
      <c r="B18" s="6" t="s">
        <v>349</v>
      </c>
      <c r="C18" s="6" t="s">
        <v>350</v>
      </c>
      <c r="D18" s="6" t="s">
        <v>1621</v>
      </c>
      <c r="E18" s="9" t="s">
        <v>1580</v>
      </c>
      <c r="F18" s="9" t="s">
        <v>1580</v>
      </c>
      <c r="G18" s="9" t="s">
        <v>1580</v>
      </c>
      <c r="H18" s="9" t="s">
        <v>1580</v>
      </c>
      <c r="I18" s="9" t="s">
        <v>1580</v>
      </c>
      <c r="J18" s="9" t="s">
        <v>1580</v>
      </c>
      <c r="K18" s="9" t="s">
        <v>1580</v>
      </c>
    </row>
    <row r="19" spans="2:11" x14ac:dyDescent="0.3">
      <c r="B19" s="6" t="s">
        <v>349</v>
      </c>
      <c r="C19" s="6" t="s">
        <v>350</v>
      </c>
      <c r="D19" s="6" t="s">
        <v>4452</v>
      </c>
      <c r="E19" s="9" t="s">
        <v>1580</v>
      </c>
      <c r="F19" s="9" t="s">
        <v>1580</v>
      </c>
      <c r="G19" s="9" t="s">
        <v>1580</v>
      </c>
      <c r="H19" s="9" t="s">
        <v>1580</v>
      </c>
      <c r="I19" s="9" t="s">
        <v>1580</v>
      </c>
      <c r="J19" s="9" t="s">
        <v>1580</v>
      </c>
      <c r="K19" s="9" t="s">
        <v>1580</v>
      </c>
    </row>
    <row r="20" spans="2:11" x14ac:dyDescent="0.3">
      <c r="B20" s="6" t="s">
        <v>351</v>
      </c>
      <c r="C20" s="6" t="s">
        <v>352</v>
      </c>
      <c r="D20" s="6" t="s">
        <v>1621</v>
      </c>
      <c r="E20" s="9" t="s">
        <v>1580</v>
      </c>
      <c r="F20" s="9" t="s">
        <v>1580</v>
      </c>
      <c r="G20" s="9" t="s">
        <v>1580</v>
      </c>
      <c r="H20" s="9" t="s">
        <v>1580</v>
      </c>
      <c r="I20" s="9" t="s">
        <v>1580</v>
      </c>
      <c r="J20" s="9" t="s">
        <v>1580</v>
      </c>
      <c r="K20" s="9" t="s">
        <v>1580</v>
      </c>
    </row>
    <row r="21" spans="2:11" x14ac:dyDescent="0.3">
      <c r="B21" s="6" t="s">
        <v>351</v>
      </c>
      <c r="C21" s="6" t="s">
        <v>352</v>
      </c>
      <c r="D21" s="6" t="s">
        <v>4452</v>
      </c>
      <c r="E21" s="9" t="s">
        <v>1580</v>
      </c>
      <c r="F21" s="9" t="s">
        <v>1580</v>
      </c>
      <c r="G21" s="9" t="s">
        <v>1580</v>
      </c>
      <c r="H21" s="9" t="s">
        <v>1580</v>
      </c>
      <c r="I21" s="9" t="s">
        <v>1580</v>
      </c>
      <c r="J21" s="9" t="s">
        <v>1580</v>
      </c>
      <c r="K21" s="9" t="s">
        <v>1580</v>
      </c>
    </row>
    <row r="22" spans="2:11" x14ac:dyDescent="0.3">
      <c r="B22" s="17" t="s">
        <v>968</v>
      </c>
    </row>
  </sheetData>
  <mergeCells count="6">
    <mergeCell ref="B11:K11"/>
    <mergeCell ref="B4:B5"/>
    <mergeCell ref="C4:C5"/>
    <mergeCell ref="D4:D5"/>
    <mergeCell ref="E4:K4"/>
    <mergeCell ref="B6:K6"/>
  </mergeCells>
  <pageMargins left="0.7" right="0.7" top="0.75" bottom="0.75" header="0.3" footer="0.3"/>
  <pageSetup paperSize="9" orientation="portrait" horizontalDpi="300" verticalDpi="30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C21"/>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HYPERLINK("#'WI-NI-D - K3_1_AK'!A1", "Auffälligkeitskriterien: Übersicht über Auffälligkeiten und Qualitätssicherungsmaßnahmen gem. § 17 DeQS-RL")</f>
        <v>Auffälligkeitskriterien: Übersicht über Auffälligkeiten und Qualitätssicherungsmaßnahmen gem. § 17 DeQS-RL</v>
      </c>
      <c r="C6" s="2" t="str">
        <f>HYPERLINK("#'WI-NI-D - K3_1_AK'!A1", "K3_1_AK")</f>
        <v>K3_1_AK</v>
      </c>
    </row>
    <row r="7" spans="1:3" x14ac:dyDescent="0.3">
      <c r="B7" s="2" t="str">
        <f>HYPERLINK("#'WI-NI-D - K3_2_AK'!A1", "Auffälligkeitskriterien: Auffälligkeiten und Bewertungen nach Abschluss des Stellungnahmeverfahrens (AJ 2024)")</f>
        <v>Auffälligkeitskriterien: Auffälligkeiten und Bewertungen nach Abschluss des Stellungnahmeverfahrens (AJ 2024)</v>
      </c>
      <c r="C7" s="2" t="str">
        <f>HYPERLINK("#'WI-NI-D - K3_2_AK'!A1", "K3_2_AK")</f>
        <v>K3_2_AK</v>
      </c>
    </row>
    <row r="8" spans="1:3" x14ac:dyDescent="0.3">
      <c r="B8" s="2" t="str">
        <f>HYPERLINK("#'WI-NI-D - K3_3_AK'!A1", "Auffälligkeitskriterien: Wiederholte Auffälligkeiten (AJ 2024 und Vorjahre)")</f>
        <v>Auffälligkeitskriterien: Wiederholte Auffälligkeiten (AJ 2024 und Vorjahre)</v>
      </c>
      <c r="C8" s="2" t="str">
        <f>HYPERLINK("#'WI-NI-D - K3_3_AK'!A1", "K3_3_AK")</f>
        <v>K3_3_AK</v>
      </c>
    </row>
    <row r="9" spans="1:3" x14ac:dyDescent="0.3">
      <c r="B9" s="2" t="str">
        <f>HYPERLINK("#'WI-NI-D - K3_4_AK'!A1", "Auffälligkeitskriterien: Mehrfache Auffälligkeiten bei Leistungserbringern (AJ 2024)")</f>
        <v>Auffälligkeitskriterien: Mehrfache Auffälligkeiten bei Leistungserbringern (AJ 2024)</v>
      </c>
      <c r="C9" s="2" t="str">
        <f>HYPERLINK("#'WI-NI-D - K3_4_AK'!A1", "K3_4_AK")</f>
        <v>K3_4_AK</v>
      </c>
    </row>
    <row r="10" spans="1:3" x14ac:dyDescent="0.3">
      <c r="B10" s="2" t="str">
        <f>HYPERLINK("#'WI-NI-D - A_1_AK'!A1", "Auffälligkeitskriterien: Art der Auffälligkeit (AJ 2024)")</f>
        <v>Auffälligkeitskriterien: Art der Auffälligkeit (AJ 2024)</v>
      </c>
      <c r="C10" s="2" t="str">
        <f>HYPERLINK("#'WI-NI-D - A_1_AK'!A1", "A_1_AK")</f>
        <v>A_1_AK</v>
      </c>
    </row>
    <row r="11" spans="1:3" x14ac:dyDescent="0.3">
      <c r="B11" s="2" t="str">
        <f>HYPERLINK("#'WI-NI-D - A_2_AK_a'!A1", "Auffälligkeitskriterien: Stellungnahmeverfahren (AJ 2024)")</f>
        <v>Auffälligkeitskriterien: Stellungnahmeverfahren (AJ 2024)</v>
      </c>
      <c r="C11" s="2" t="str">
        <f>HYPERLINK("#'WI-NI-D - A_2_AK_a'!A1", "A_2_AK_a")</f>
        <v>A_2_AK_a</v>
      </c>
    </row>
    <row r="12" spans="1:3" x14ac:dyDescent="0.3">
      <c r="B12" s="2" t="str">
        <f>HYPERLINK("#'WI-NI-D - A_2_AK_b'!A1", "Auffälligkeitskriterien: Freitextkommentare zur Nicht-Einleitung von Stellungnahmeverfahren (AJ 2024)")</f>
        <v>Auffälligkeitskriterien: Freitextkommentare zur Nicht-Einleitung von Stellungnahmeverfahren (AJ 2024)</v>
      </c>
      <c r="C12" s="2" t="str">
        <f>HYPERLINK("#'WI-NI-D - A_2_AK_b'!A1", "A_2_AK_b")</f>
        <v>A_2_AK_b</v>
      </c>
    </row>
    <row r="13" spans="1:3" x14ac:dyDescent="0.3">
      <c r="B13" s="2" t="str">
        <f>HYPERLINK("#'WI-NI-D - A_3_AK_a'!A1", "Auffälligkeitskriterien: Bewertung der qualitativ auffälligen Ergebnisse (AJ 2024)")</f>
        <v>Auffälligkeitskriterien: Bewertung der qualitativ auffälligen Ergebnisse (AJ 2024)</v>
      </c>
      <c r="C13" s="2" t="str">
        <f>HYPERLINK("#'WI-NI-D - A_3_AK_a'!A1", "A_3_AK_a")</f>
        <v>A_3_AK_a</v>
      </c>
    </row>
    <row r="14" spans="1:3" x14ac:dyDescent="0.3">
      <c r="B14" s="2" t="str">
        <f>HYPERLINK("#'WI-NI-D - A_3_AK_b'!A1", "Auffälligkeitskriterien: Freitextkommentare zur Bewertung der qualitativ auffälligen Ergebnisse (AJ 2024)")</f>
        <v>Auffälligkeitskriterien: Freitextkommentare zur Bewertung der qualitativ auffälligen Ergebnisse (AJ 2024)</v>
      </c>
      <c r="C14" s="2" t="str">
        <f>HYPERLINK("#'WI-NI-D - A_3_AK_b'!A1", "A_3_AK_b")</f>
        <v>A_3_AK_b</v>
      </c>
    </row>
    <row r="15" spans="1:3" x14ac:dyDescent="0.3">
      <c r="B15" s="2" t="str">
        <f>HYPERLINK("#'WI-NI-D - A_5_AK_a'!A1", "Auffälligkeitskriterien: Bewertung der qualitativ unauffälligen Ergebnisse (AJ 2024)")</f>
        <v>Auffälligkeitskriterien: Bewertung der qualitativ unauffälligen Ergebnisse (AJ 2024)</v>
      </c>
      <c r="C15" s="2" t="str">
        <f>HYPERLINK("#'WI-NI-D - A_5_AK_a'!A1", "A_5_AK_a")</f>
        <v>A_5_AK_a</v>
      </c>
    </row>
    <row r="16" spans="1:3" x14ac:dyDescent="0.3">
      <c r="B16" s="2" t="str">
        <f>HYPERLINK("#'WI-NI-D - A_5_AK_b'!A1", "Auffälligkeitskriterien: Freitextkommentare zur Bewertung der qualitativ unauffälligen Ergebnisse (AJ 2024)")</f>
        <v>Auffälligkeitskriterien: Freitextkommentare zur Bewertung der qualitativ unauffälligen Ergebnisse (AJ 2024)</v>
      </c>
      <c r="C16" s="2" t="str">
        <f>HYPERLINK("#'WI-NI-D - A_5_AK_b'!A1", "A_5_AK_b")</f>
        <v>A_5_AK_b</v>
      </c>
    </row>
    <row r="17" spans="2:3" x14ac:dyDescent="0.3">
      <c r="B17" s="2" t="str">
        <f>HYPERLINK("#'WI-NI-D - A_7_AK_a'!A1", "Auffälligkeitskriterien: Bewertung der  Ergebnisse als Sonstiges (AJ 2024)")</f>
        <v>Auffälligkeitskriterien: Bewertung der  Ergebnisse als Sonstiges (AJ 2024)</v>
      </c>
      <c r="C17" s="2" t="str">
        <f>HYPERLINK("#'WI-NI-D - A_7_AK_a'!A1", "A_7_AK_a")</f>
        <v>A_7_AK_a</v>
      </c>
    </row>
    <row r="18" spans="2:3" x14ac:dyDescent="0.3">
      <c r="B18" s="2" t="str">
        <f>HYPERLINK("#'WI-NI-D - A_7_AK_b'!A1", "Auffälligkeitskriterien: Freitextkommentare zur Bewertung der Ergebnisse als Sonstiges (AJ 2024)")</f>
        <v>Auffälligkeitskriterien: Freitextkommentare zur Bewertung der Ergebnisse als Sonstiges (AJ 2024)</v>
      </c>
      <c r="C18" s="2" t="str">
        <f>HYPERLINK("#'WI-NI-D - A_7_AK_b'!A1", "A_7_AK_b")</f>
        <v>A_7_AK_b</v>
      </c>
    </row>
    <row r="19" spans="2:3" x14ac:dyDescent="0.3">
      <c r="B19" s="2" t="str">
        <f>HYPERLINK("#'WI-NI-D - A_9_AK'!A1", "Auffälligkeitskriterien: Initiierung Maßnahmenstufe 1 und 2 (AJ 2024)")</f>
        <v>Auffälligkeitskriterien: Initiierung Maßnahmenstufe 1 und 2 (AJ 2024)</v>
      </c>
      <c r="C19" s="2" t="str">
        <f>HYPERLINK("#'WI-NI-D - A_9_AK'!A1", "A_9_AK")</f>
        <v>A_9_AK</v>
      </c>
    </row>
    <row r="20" spans="2:3" x14ac:dyDescent="0.3">
      <c r="B20" s="2" t="str">
        <f>HYPERLINK("#'WI-NI-D - A_10_AK'!A1", "Auffälligkeitskriterien: Ergebnisse nach Stellungnahmeverfahren pro Bundesland (AJ 2024)")</f>
        <v>Auffälligkeitskriterien: Ergebnisse nach Stellungnahmeverfahren pro Bundesland (AJ 2024)</v>
      </c>
      <c r="C20" s="2" t="str">
        <f>HYPERLINK("#'WI-NI-D - A_10_AK'!A1", "A_10_AK")</f>
        <v>A_10_AK</v>
      </c>
    </row>
    <row r="21" spans="2:3" x14ac:dyDescent="0.3">
      <c r="B21" s="2" t="str">
        <f>HYPERLINK("#'WI-NI-D - A_13_AK'!A1", "Auffälligkeitskriterien: Art der Maßnahme in Maßnahmenstufe 1 (AJ 2023 und 2024)")</f>
        <v>Auffälligkeitskriterien: Art der Maßnahme in Maßnahmenstufe 1 (AJ 2023 und 2024)</v>
      </c>
      <c r="C21" s="2" t="str">
        <f>HYPERLINK("#'WI-NI-D - A_13_AK'!A1", "A_13_AK")</f>
        <v>A_13_AK</v>
      </c>
    </row>
  </sheetData>
  <pageMargins left="0.7" right="0.7" top="0.75" bottom="0.75" header="0.3" footer="0.3"/>
  <pageSetup paperSize="9" orientation="portrait" horizontalDpi="300" verticalDpi="300"/>
</worksheet>
</file>

<file path=xl/worksheets/sheet8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3-000000000000}">
  <dimension ref="A1:D5"/>
  <sheetViews>
    <sheetView workbookViewId="0"/>
  </sheetViews>
  <sheetFormatPr baseColWidth="10" defaultRowHeight="14.4" x14ac:dyDescent="0.3"/>
  <cols>
    <col min="2" max="2" width="9.6640625" customWidth="1"/>
    <col min="3" max="3" width="56.6640625" customWidth="1"/>
    <col min="4" max="4" width="250.6640625" customWidth="1"/>
  </cols>
  <sheetData>
    <row r="1" spans="1:4" x14ac:dyDescent="0.3">
      <c r="A1" s="2" t="str">
        <f>HYPERLINK("#'Auswahl Auswertungsmodul'!A1", "Zurück zum Start")</f>
        <v>Zurück zum Start</v>
      </c>
    </row>
    <row r="2" spans="1:4" x14ac:dyDescent="0.3">
      <c r="A2" s="2" t="str">
        <f>HYPERLINK("#'Auswahl DEK'!A1", "Zurück")</f>
        <v>Zurück</v>
      </c>
    </row>
    <row r="3" spans="1:4" x14ac:dyDescent="0.3">
      <c r="B3" s="7" t="s">
        <v>4522</v>
      </c>
    </row>
    <row r="4" spans="1:4" x14ac:dyDescent="0.3">
      <c r="B4" s="3" t="s">
        <v>35</v>
      </c>
      <c r="C4" s="4" t="s">
        <v>4518</v>
      </c>
      <c r="D4" s="4" t="s">
        <v>1101</v>
      </c>
    </row>
    <row r="5" spans="1:4" ht="25.2" x14ac:dyDescent="0.3">
      <c r="B5" s="6" t="s">
        <v>906</v>
      </c>
      <c r="C5" s="6" t="s">
        <v>907</v>
      </c>
      <c r="D5" s="6" t="s">
        <v>4521</v>
      </c>
    </row>
  </sheetData>
  <pageMargins left="0.7" right="0.7" top="0.75" bottom="0.75" header="0.3" footer="0.3"/>
  <pageSetup paperSize="9" orientation="portrait" horizontalDpi="300" verticalDpi="300"/>
</worksheet>
</file>

<file path=xl/worksheets/sheet8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3-000000000000}">
  <dimension ref="A1:C41"/>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HYPERLINK("#'HSMDEF-HSM-IMPL - K3_1_QI'!A1", "Qualitätsindikatoren: Übersicht über Auffälligkeiten und Qualitätssicherungsmaßnahmen gem. § 17 DeQS-RL")</f>
        <v>Qualitätsindikatoren: Übersicht über Auffälligkeiten und Qualitätssicherungsmaßnahmen gem. § 17 DeQS-RL</v>
      </c>
      <c r="C6" s="2" t="str">
        <f>HYPERLINK("#'HSMDEF-HSM-IMPL - K3_1_QI'!A1", "K3_1_QI")</f>
        <v>K3_1_QI</v>
      </c>
    </row>
    <row r="7" spans="1:3" x14ac:dyDescent="0.3">
      <c r="B7" s="2" t="str">
        <f>HYPERLINK("#'HSMDEF-HSM-IMPL - K3_1_AK'!A1", "Auffälligkeitskriterien: Übersicht über Auffälligkeiten und Qualitätssicherungsmaßnahmen gem. § 17 DeQS-RL")</f>
        <v>Auffälligkeitskriterien: Übersicht über Auffälligkeiten und Qualitätssicherungsmaßnahmen gem. § 17 DeQS-RL</v>
      </c>
      <c r="C7" s="2" t="str">
        <f>HYPERLINK("#'HSMDEF-HSM-IMPL - K3_1_AK'!A1", "K3_1_AK")</f>
        <v>K3_1_AK</v>
      </c>
    </row>
    <row r="8" spans="1:3" x14ac:dyDescent="0.3">
      <c r="B8" s="2" t="str">
        <f>HYPERLINK("#'HSMDEF-HSM-IMPL - K3_2_QI'!A1", "Qualitätsindikatoren: Auffälligkeiten und Bewertungen nach Abschluss des Stellungnahmeverfahrens (AJ 2024)")</f>
        <v>Qualitätsindikatoren: Auffälligkeiten und Bewertungen nach Abschluss des Stellungnahmeverfahrens (AJ 2024)</v>
      </c>
      <c r="C8" s="2" t="str">
        <f>HYPERLINK("#'HSMDEF-HSM-IMPL - K3_2_QI'!A1", "K3_2_QI")</f>
        <v>K3_2_QI</v>
      </c>
    </row>
    <row r="9" spans="1:3" x14ac:dyDescent="0.3">
      <c r="B9" s="2" t="str">
        <f>HYPERLINK("#'HSMDEF-HSM-IMPL - K3_2_AK'!A1", "Auffälligkeitskriterien: Auffälligkeiten und Bewertungen nach Abschluss des Stellungnahmeverfahrens (AJ 2024)")</f>
        <v>Auffälligkeitskriterien: Auffälligkeiten und Bewertungen nach Abschluss des Stellungnahmeverfahrens (AJ 2024)</v>
      </c>
      <c r="C9" s="2" t="str">
        <f>HYPERLINK("#'HSMDEF-HSM-IMPL - K3_2_AK'!A1", "K3_2_AK")</f>
        <v>K3_2_AK</v>
      </c>
    </row>
    <row r="10" spans="1:3" x14ac:dyDescent="0.3">
      <c r="B10" s="2" t="str">
        <f>HYPERLINK("#'HSMDEF-HSM-IMPL - K3_3_QI'!A1", "Qualitätsindikatoren: Wiederholte Auffälligkeiten (AJ 2024 und Vorjahre)")</f>
        <v>Qualitätsindikatoren: Wiederholte Auffälligkeiten (AJ 2024 und Vorjahre)</v>
      </c>
      <c r="C10" s="2" t="str">
        <f>HYPERLINK("#'HSMDEF-HSM-IMPL - K3_3_QI'!A1", "K3_3_QI")</f>
        <v>K3_3_QI</v>
      </c>
    </row>
    <row r="11" spans="1:3" x14ac:dyDescent="0.3">
      <c r="B11" s="2" t="str">
        <f>HYPERLINK("#'HSMDEF-HSM-IMPL - K3_3_AK'!A1", "Auffälligkeitskriterien: Wiederholte Auffälligkeiten (AJ 2024 und Vorjahre)")</f>
        <v>Auffälligkeitskriterien: Wiederholte Auffälligkeiten (AJ 2024 und Vorjahre)</v>
      </c>
      <c r="C11" s="2" t="str">
        <f>HYPERLINK("#'HSMDEF-HSM-IMPL - K3_3_AK'!A1", "K3_3_AK")</f>
        <v>K3_3_AK</v>
      </c>
    </row>
    <row r="12" spans="1:3" x14ac:dyDescent="0.3">
      <c r="B12" s="2" t="str">
        <f>HYPERLINK("#'HSMDEF-HSM-IMPL - K3_4_QI'!A1", "Qualitätsindikatoren: Mehrfache Auffälligkeiten bei Leistungserbringern (AJ 2024)")</f>
        <v>Qualitätsindikatoren: Mehrfache Auffälligkeiten bei Leistungserbringern (AJ 2024)</v>
      </c>
      <c r="C12" s="2" t="str">
        <f>HYPERLINK("#'HSMDEF-HSM-IMPL - K3_4_QI'!A1", "K3_4_QI")</f>
        <v>K3_4_QI</v>
      </c>
    </row>
    <row r="13" spans="1:3" x14ac:dyDescent="0.3">
      <c r="B13" s="2" t="str">
        <f>HYPERLINK("#'HSMDEF-HSM-IMPL - K3_4_AK'!A1", "Auffälligkeitskriterien: Mehrfache Auffälligkeiten bei Leistungserbringern (AJ 2024)")</f>
        <v>Auffälligkeitskriterien: Mehrfache Auffälligkeiten bei Leistungserbringern (AJ 2024)</v>
      </c>
      <c r="C13" s="2" t="str">
        <f>HYPERLINK("#'HSMDEF-HSM-IMPL - K3_4_AK'!A1", "K3_4_AK")</f>
        <v>K3_4_AK</v>
      </c>
    </row>
    <row r="14" spans="1:3" x14ac:dyDescent="0.3">
      <c r="B14" s="2" t="str">
        <f>HYPERLINK("#'HSMDEF-HSM-IMPL - K3_5_QI'!A1", "Auffälligkeiten und Stellungnahmeverfahren nach Fallzahl pro Qualitätsindikator (AJ 2024)")</f>
        <v>Auffälligkeiten und Stellungnahmeverfahren nach Fallzahl pro Qualitätsindikator (AJ 2024)</v>
      </c>
      <c r="C14" s="2" t="str">
        <f>HYPERLINK("#'HSMDEF-HSM-IMPL - K3_5_QI'!A1", "K3_5_QI")</f>
        <v>K3_5_QI</v>
      </c>
    </row>
    <row r="15" spans="1:3" x14ac:dyDescent="0.3">
      <c r="B15" s="2" t="str">
        <f>HYPERLINK("#'HSMDEF-HSM-IMPL - A_1_QI'!A1", "Qualitätsindikatoren: Art der Auffälligkeit (AJ 2024)")</f>
        <v>Qualitätsindikatoren: Art der Auffälligkeit (AJ 2024)</v>
      </c>
      <c r="C15" s="2" t="str">
        <f>HYPERLINK("#'HSMDEF-HSM-IMPL - A_1_QI'!A1", "A_1_QI")</f>
        <v>A_1_QI</v>
      </c>
    </row>
    <row r="16" spans="1:3" x14ac:dyDescent="0.3">
      <c r="B16" s="2" t="str">
        <f>HYPERLINK("#'HSMDEF-HSM-IMPL - A_1_AK'!A1", "Auffälligkeitskriterien: Art der Auffälligkeit (AJ 2024)")</f>
        <v>Auffälligkeitskriterien: Art der Auffälligkeit (AJ 2024)</v>
      </c>
      <c r="C16" s="2" t="str">
        <f>HYPERLINK("#'HSMDEF-HSM-IMPL - A_1_AK'!A1", "A_1_AK")</f>
        <v>A_1_AK</v>
      </c>
    </row>
    <row r="17" spans="2:3" x14ac:dyDescent="0.3">
      <c r="B17" s="2" t="str">
        <f>HYPERLINK("#'HSMDEF-HSM-IMPL - A_2_QI_a'!A1", "Qualitätsindikatoren: Stellungnahmeverfahren (AJ 2024)")</f>
        <v>Qualitätsindikatoren: Stellungnahmeverfahren (AJ 2024)</v>
      </c>
      <c r="C17" s="2" t="str">
        <f>HYPERLINK("#'HSMDEF-HSM-IMPL - A_2_QI_a'!A1", "A_2_QI_a")</f>
        <v>A_2_QI_a</v>
      </c>
    </row>
    <row r="18" spans="2:3" x14ac:dyDescent="0.3">
      <c r="B18" s="2" t="str">
        <f>HYPERLINK("#'HSMDEF-HSM-IMPL - A_2_AK_a'!A1", "Auffälligkeitskriterien: Stellungnahmeverfahren (AJ 2024)")</f>
        <v>Auffälligkeitskriterien: Stellungnahmeverfahren (AJ 2024)</v>
      </c>
      <c r="C18" s="2" t="str">
        <f>HYPERLINK("#'HSMDEF-HSM-IMPL - A_2_AK_a'!A1", "A_2_AK_a")</f>
        <v>A_2_AK_a</v>
      </c>
    </row>
    <row r="19" spans="2:3" x14ac:dyDescent="0.3">
      <c r="B19" s="2" t="str">
        <f>HYPERLINK("#'HSMDEF-HSM-IMPL - A_2_QI_b'!A1", "Qualitätsindikatoren: Freitextkommentare zur Nicht-Einleitung von Stellungnahmeverfahren (AJ 2024)")</f>
        <v>Qualitätsindikatoren: Freitextkommentare zur Nicht-Einleitung von Stellungnahmeverfahren (AJ 2024)</v>
      </c>
      <c r="C19" s="2" t="str">
        <f>HYPERLINK("#'HSMDEF-HSM-IMPL - A_2_QI_b'!A1", "A_2_QI_b")</f>
        <v>A_2_QI_b</v>
      </c>
    </row>
    <row r="20" spans="2:3" x14ac:dyDescent="0.3">
      <c r="B20" s="2" t="str">
        <f>HYPERLINK("#'HSMDEF-HSM-IMPL - A_2_AK_b'!A1", "Auffälligkeitskriterien: Freitextkommentare zur Nicht-Einleitung von Stellungnahmeverfahren (AJ 2024)")</f>
        <v>Auffälligkeitskriterien: Freitextkommentare zur Nicht-Einleitung von Stellungnahmeverfahren (AJ 2024)</v>
      </c>
      <c r="C20" s="2" t="str">
        <f>HYPERLINK("#'HSMDEF-HSM-IMPL - A_2_AK_b'!A1", "A_2_AK_b")</f>
        <v>A_2_AK_b</v>
      </c>
    </row>
    <row r="21" spans="2:3" x14ac:dyDescent="0.3">
      <c r="B21" s="2" t="str">
        <f>HYPERLINK("#'HSMDEF-HSM-IMPL - A_3_AK_a'!A1", "Auffälligkeitskriterien: Bewertung der qualitativ auffälligen Ergebnisse (AJ 2024)")</f>
        <v>Auffälligkeitskriterien: Bewertung der qualitativ auffälligen Ergebnisse (AJ 2024)</v>
      </c>
      <c r="C21" s="2" t="str">
        <f>HYPERLINK("#'HSMDEF-HSM-IMPL - A_3_AK_a'!A1", "A_3_AK_a")</f>
        <v>A_3_AK_a</v>
      </c>
    </row>
    <row r="22" spans="2:3" x14ac:dyDescent="0.3">
      <c r="B22" s="2" t="str">
        <f>HYPERLINK("#'HSMDEF-HSM-IMPL - A_3_AK_b'!A1", "Auffälligkeitskriterien: Freitextkommentare zur Bewertung der qualitativ auffälligen Ergebnisse (AJ 2024)")</f>
        <v>Auffälligkeitskriterien: Freitextkommentare zur Bewertung der qualitativ auffälligen Ergebnisse (AJ 2024)</v>
      </c>
      <c r="C22" s="2" t="str">
        <f>HYPERLINK("#'HSMDEF-HSM-IMPL - A_3_AK_b'!A1", "A_3_AK_b")</f>
        <v>A_3_AK_b</v>
      </c>
    </row>
    <row r="23" spans="2:3" x14ac:dyDescent="0.3">
      <c r="B23" s="2" t="str">
        <f>HYPERLINK("#'HSMDEF-HSM-IMPL - A_4_QI_a'!A1", "Qualitätsindikatoren: Bewertung der qualitativ auffälligen Ergebnisse (AJ 2024)")</f>
        <v>Qualitätsindikatoren: Bewertung der qualitativ auffälligen Ergebnisse (AJ 2024)</v>
      </c>
      <c r="C23" s="2" t="str">
        <f>HYPERLINK("#'HSMDEF-HSM-IMPL - A_4_QI_a'!A1", "A_4_QI_a")</f>
        <v>A_4_QI_a</v>
      </c>
    </row>
    <row r="24" spans="2:3" x14ac:dyDescent="0.3">
      <c r="B24" s="2" t="str">
        <f>HYPERLINK("#'HSMDEF-HSM-IMPL - A_4_QI_b'!A1", "Qualitätsindikatoren: Freitextkommentare zur Bewertung der qualitativ auffälligen Ergebnisse (AJ 2024)")</f>
        <v>Qualitätsindikatoren: Freitextkommentare zur Bewertung der qualitativ auffälligen Ergebnisse (AJ 2024)</v>
      </c>
      <c r="C24" s="2" t="str">
        <f>HYPERLINK("#'HSMDEF-HSM-IMPL - A_4_QI_b'!A1", "A_4_QI_b")</f>
        <v>A_4_QI_b</v>
      </c>
    </row>
    <row r="25" spans="2:3" x14ac:dyDescent="0.3">
      <c r="B25" s="2" t="str">
        <f>HYPERLINK("#'HSMDEF-HSM-IMPL - A_5_AK_a'!A1", "Auffälligkeitskriterien: Bewertung der qualitativ unauffälligen Ergebnisse (AJ 2024)")</f>
        <v>Auffälligkeitskriterien: Bewertung der qualitativ unauffälligen Ergebnisse (AJ 2024)</v>
      </c>
      <c r="C25" s="2" t="str">
        <f>HYPERLINK("#'HSMDEF-HSM-IMPL - A_5_AK_a'!A1", "A_5_AK_a")</f>
        <v>A_5_AK_a</v>
      </c>
    </row>
    <row r="26" spans="2:3" x14ac:dyDescent="0.3">
      <c r="B26" s="2" t="str">
        <f>HYPERLINK("#'HSMDEF-HSM-IMPL - A_5_AK_b'!A1", "Auffälligkeitskriterien: Freitextkommentare zur Bewertung der qualitativ unauffälligen Ergebnisse (AJ 2024)")</f>
        <v>Auffälligkeitskriterien: Freitextkommentare zur Bewertung der qualitativ unauffälligen Ergebnisse (AJ 2024)</v>
      </c>
      <c r="C26" s="2" t="str">
        <f>HYPERLINK("#'HSMDEF-HSM-IMPL - A_5_AK_b'!A1", "A_5_AK_b")</f>
        <v>A_5_AK_b</v>
      </c>
    </row>
    <row r="27" spans="2:3" x14ac:dyDescent="0.3">
      <c r="B27" s="2" t="str">
        <f>HYPERLINK("#'HSMDEF-HSM-IMPL - A_6_QI_a'!A1", "Qualitätsindikatoren: Bewertung der qualitativ unauffälligen Ergebnisse (AJ 2024)")</f>
        <v>Qualitätsindikatoren: Bewertung der qualitativ unauffälligen Ergebnisse (AJ 2024)</v>
      </c>
      <c r="C27" s="2" t="str">
        <f>HYPERLINK("#'HSMDEF-HSM-IMPL - A_6_QI_a'!A1", "A_6_QI_a")</f>
        <v>A_6_QI_a</v>
      </c>
    </row>
    <row r="28" spans="2:3" x14ac:dyDescent="0.3">
      <c r="B28" s="2" t="str">
        <f>HYPERLINK("#'HSMDEF-HSM-IMPL - A_6_QI_b'!A1", "Qualitätsindikatoren: Freitextkommentare zur Bewertung der qualitativ unauffälligen Ergebnisse (AJ 2024)")</f>
        <v>Qualitätsindikatoren: Freitextkommentare zur Bewertung der qualitativ unauffälligen Ergebnisse (AJ 2024)</v>
      </c>
      <c r="C28" s="2" t="str">
        <f>HYPERLINK("#'HSMDEF-HSM-IMPL - A_6_QI_b'!A1", "A_6_QI_b")</f>
        <v>A_6_QI_b</v>
      </c>
    </row>
    <row r="29" spans="2:3" x14ac:dyDescent="0.3">
      <c r="B29" s="2" t="str">
        <f>HYPERLINK("#'HSMDEF-HSM-IMPL - A_7_AK_a'!A1", "Auffälligkeitskriterien: Bewertung der  Ergebnisse als Sonstiges (AJ 2024)")</f>
        <v>Auffälligkeitskriterien: Bewertung der  Ergebnisse als Sonstiges (AJ 2024)</v>
      </c>
      <c r="C29" s="2" t="str">
        <f>HYPERLINK("#'HSMDEF-HSM-IMPL - A_7_AK_a'!A1", "A_7_AK_a")</f>
        <v>A_7_AK_a</v>
      </c>
    </row>
    <row r="30" spans="2:3" x14ac:dyDescent="0.3">
      <c r="B30" s="2" t="str">
        <f>HYPERLINK("#'HSMDEF-HSM-IMPL - A_7_AK_b'!A1", "Auffälligkeitskriterien: Freitextkommentare zur Bewertung der Ergebnisse als Sonstiges (AJ 2024)")</f>
        <v>Auffälligkeitskriterien: Freitextkommentare zur Bewertung der Ergebnisse als Sonstiges (AJ 2024)</v>
      </c>
      <c r="C30" s="2" t="str">
        <f>HYPERLINK("#'HSMDEF-HSM-IMPL - A_7_AK_b'!A1", "A_7_AK_b")</f>
        <v>A_7_AK_b</v>
      </c>
    </row>
    <row r="31" spans="2:3" x14ac:dyDescent="0.3">
      <c r="B31" s="2" t="str">
        <f>HYPERLINK("#'HSMDEF-HSM-IMPL - A_8_QI_a'!A1", "Qualitätsindikatoren: Bewertung der Ergebnisse als Dokumentationsfehler oder Sonstiges (AJ 2024)")</f>
        <v>Qualitätsindikatoren: Bewertung der Ergebnisse als Dokumentationsfehler oder Sonstiges (AJ 2024)</v>
      </c>
      <c r="C31" s="2" t="str">
        <f>HYPERLINK("#'HSMDEF-HSM-IMPL - A_8_QI_a'!A1", "A_8_QI_a")</f>
        <v>A_8_QI_a</v>
      </c>
    </row>
    <row r="32" spans="2:3" x14ac:dyDescent="0.3">
      <c r="B32" s="2" t="str">
        <f>HYPERLINK("#'HSMDEF-HSM-IMPL - A_8_QI_b'!A1", "Qualitätsindikatoren: Freitextkommentare zur Bewertung der Ergebnisse als Dokumentationsfehler oder Sonstiges (AJ 2024)")</f>
        <v>Qualitätsindikatoren: Freitextkommentare zur Bewertung der Ergebnisse als Dokumentationsfehler oder Sonstiges (AJ 2024)</v>
      </c>
      <c r="C32" s="2" t="str">
        <f>HYPERLINK("#'HSMDEF-HSM-IMPL - A_8_QI_b'!A1", "A_8_QI_b")</f>
        <v>A_8_QI_b</v>
      </c>
    </row>
    <row r="33" spans="2:3" x14ac:dyDescent="0.3">
      <c r="B33" s="2" t="str">
        <f>HYPERLINK("#'HSMDEF-HSM-IMPL - A_9_QI'!A1", "Qualitätsindikatoren: Initiierung Maßnahmenstufe 1 und 2 (AJ 2024)")</f>
        <v>Qualitätsindikatoren: Initiierung Maßnahmenstufe 1 und 2 (AJ 2024)</v>
      </c>
      <c r="C33" s="2" t="str">
        <f>HYPERLINK("#'HSMDEF-HSM-IMPL - A_9_QI'!A1", "A_9_QI")</f>
        <v>A_9_QI</v>
      </c>
    </row>
    <row r="34" spans="2:3" x14ac:dyDescent="0.3">
      <c r="B34" s="2" t="str">
        <f>HYPERLINK("#'HSMDEF-HSM-IMPL - A_9_AK'!A1", "Auffälligkeitskriterien: Initiierung Maßnahmenstufe 1 und 2 (AJ 2024)")</f>
        <v>Auffälligkeitskriterien: Initiierung Maßnahmenstufe 1 und 2 (AJ 2024)</v>
      </c>
      <c r="C34" s="2" t="str">
        <f>HYPERLINK("#'HSMDEF-HSM-IMPL - A_9_AK'!A1", "A_9_AK")</f>
        <v>A_9_AK</v>
      </c>
    </row>
    <row r="35" spans="2:3" x14ac:dyDescent="0.3">
      <c r="B35" s="2" t="str">
        <f>HYPERLINK("#'HSMDEF-HSM-IMPL - A_10_QI'!A1", "Qualitätsindikatoren: Ergebnisse nach Stellungnahmeverfahren pro Bundesland (AJ 2024)")</f>
        <v>Qualitätsindikatoren: Ergebnisse nach Stellungnahmeverfahren pro Bundesland (AJ 2024)</v>
      </c>
      <c r="C35" s="2" t="str">
        <f>HYPERLINK("#'HSMDEF-HSM-IMPL - A_10_QI'!A1", "A_10_QI")</f>
        <v>A_10_QI</v>
      </c>
    </row>
    <row r="36" spans="2:3" x14ac:dyDescent="0.3">
      <c r="B36" s="2" t="str">
        <f>HYPERLINK("#'HSMDEF-HSM-IMPL - A_10_AK'!A1", "Auffälligkeitskriterien: Ergebnisse nach Stellungnahmeverfahren pro Bundesland (AJ 2024)")</f>
        <v>Auffälligkeitskriterien: Ergebnisse nach Stellungnahmeverfahren pro Bundesland (AJ 2024)</v>
      </c>
      <c r="C36" s="2" t="str">
        <f>HYPERLINK("#'HSMDEF-HSM-IMPL - A_10_AK'!A1", "A_10_AK")</f>
        <v>A_10_AK</v>
      </c>
    </row>
    <row r="37" spans="2:3" x14ac:dyDescent="0.3">
      <c r="B37" s="2" t="str">
        <f>HYPERLINK("#'HSMDEF-HSM-IMPL - A_11_QI_AK'!A1", "Qualitätsindikatoren und Auffälligkeitskriterien: Best Practice (AJ 2024)")</f>
        <v>Qualitätsindikatoren und Auffälligkeitskriterien: Best Practice (AJ 2024)</v>
      </c>
      <c r="C37" s="2" t="str">
        <f>HYPERLINK("#'HSMDEF-HSM-IMPL - A_11_QI_AK'!A1", "A_11_QI_AK")</f>
        <v>A_11_QI_AK</v>
      </c>
    </row>
    <row r="38" spans="2:3" x14ac:dyDescent="0.3">
      <c r="B38" s="2" t="str">
        <f>HYPERLINK("#'HSMDEF-HSM-IMPL - A_12_QI'!A1", "Darstellung des Verlaufs der Bewertung (AJ 2024)")</f>
        <v>Darstellung des Verlaufs der Bewertung (AJ 2024)</v>
      </c>
      <c r="C38" s="2" t="str">
        <f>HYPERLINK("#'HSMDEF-HSM-IMPL - A_12_QI'!A1", "A_12_QI")</f>
        <v>A_12_QI</v>
      </c>
    </row>
    <row r="39" spans="2:3" x14ac:dyDescent="0.3">
      <c r="B39" s="2" t="str">
        <f>HYPERLINK("#'HSMDEF-HSM-IMPL - A_13_QI'!A1", "Qualitätsindikatoren: Art der Maßnahme in Maßnahmenstufe 1 (AJ 2023 und 2024)")</f>
        <v>Qualitätsindikatoren: Art der Maßnahme in Maßnahmenstufe 1 (AJ 2023 und 2024)</v>
      </c>
      <c r="C39" s="2" t="str">
        <f>HYPERLINK("#'HSMDEF-HSM-IMPL - A_13_QI'!A1", "A_13_QI")</f>
        <v>A_13_QI</v>
      </c>
    </row>
    <row r="40" spans="2:3" x14ac:dyDescent="0.3">
      <c r="B40" s="2" t="str">
        <f>HYPERLINK("#'HSMDEF-HSM-IMPL - A_13_AK'!A1", "Auffälligkeitskriterien: Art der Maßnahme in Maßnahmenstufe 1 (AJ 2023 und 2024)")</f>
        <v>Auffälligkeitskriterien: Art der Maßnahme in Maßnahmenstufe 1 (AJ 2023 und 2024)</v>
      </c>
      <c r="C40" s="2" t="str">
        <f>HYPERLINK("#'HSMDEF-HSM-IMPL - A_13_AK'!A1", "A_13_AK")</f>
        <v>A_13_AK</v>
      </c>
    </row>
    <row r="41" spans="2:3" x14ac:dyDescent="0.3">
      <c r="B41" s="2" t="str">
        <f>HYPERLINK("#'HSMDEF-HSM-IMPL - A_14_QI_AK'!A1", "Qualitätsindikatoren und Auffälligkeitskriterien: Freitextkommentare zu Maßnahmenstufe 2 (AJ 2024)")</f>
        <v>Qualitätsindikatoren und Auffälligkeitskriterien: Freitextkommentare zu Maßnahmenstufe 2 (AJ 2024)</v>
      </c>
      <c r="C41" s="2" t="str">
        <f>HYPERLINK("#'HSMDEF-HSM-IMPL - A_14_QI_AK'!A1", "A_14_QI_AK")</f>
        <v>A_14_QI_AK</v>
      </c>
    </row>
  </sheetData>
  <pageMargins left="0.7" right="0.7" top="0.75" bottom="0.75" header="0.3" footer="0.3"/>
  <pageSetup paperSize="9" orientation="portrait" horizontalDpi="300" verticalDpi="300"/>
</worksheet>
</file>

<file path=xl/worksheets/sheet8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3-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HSMDEF-HSM-IMPL'!A1", "Zurück")</f>
        <v>Zurück</v>
      </c>
    </row>
    <row r="3" spans="1:6" x14ac:dyDescent="0.3">
      <c r="B3" s="7" t="s">
        <v>5159</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5134</v>
      </c>
      <c r="D6" s="9" t="s">
        <v>3429</v>
      </c>
      <c r="E6" s="9" t="s">
        <v>5135</v>
      </c>
      <c r="F6" s="9" t="s">
        <v>3429</v>
      </c>
    </row>
    <row r="7" spans="1:6" x14ac:dyDescent="0.3">
      <c r="B7" s="10" t="s">
        <v>4873</v>
      </c>
      <c r="C7" s="9" t="s">
        <v>5136</v>
      </c>
      <c r="D7" s="9" t="s">
        <v>4530</v>
      </c>
      <c r="E7" s="9" t="s">
        <v>5137</v>
      </c>
      <c r="F7" s="9" t="s">
        <v>4530</v>
      </c>
    </row>
    <row r="8" spans="1:6" x14ac:dyDescent="0.3">
      <c r="B8" s="10" t="s">
        <v>4532</v>
      </c>
      <c r="C8" s="9" t="s">
        <v>5138</v>
      </c>
      <c r="D8" s="9" t="s">
        <v>5139</v>
      </c>
      <c r="E8" s="9" t="s">
        <v>4952</v>
      </c>
      <c r="F8" s="9" t="s">
        <v>5140</v>
      </c>
    </row>
    <row r="9" spans="1:6" x14ac:dyDescent="0.3">
      <c r="B9" s="9" t="s">
        <v>4535</v>
      </c>
      <c r="C9" s="9" t="s">
        <v>1587</v>
      </c>
      <c r="D9" s="9" t="s">
        <v>5141</v>
      </c>
      <c r="E9" s="9" t="s">
        <v>1580</v>
      </c>
      <c r="F9" s="9" t="s">
        <v>4536</v>
      </c>
    </row>
    <row r="10" spans="1:6" x14ac:dyDescent="0.3">
      <c r="B10" s="10" t="s">
        <v>4537</v>
      </c>
      <c r="C10" s="9" t="s">
        <v>5142</v>
      </c>
      <c r="D10" s="9" t="s">
        <v>4530</v>
      </c>
      <c r="E10" s="9" t="s">
        <v>4952</v>
      </c>
      <c r="F10" s="9" t="s">
        <v>4530</v>
      </c>
    </row>
    <row r="11" spans="1:6" x14ac:dyDescent="0.3">
      <c r="B11" s="9" t="s">
        <v>4879</v>
      </c>
      <c r="C11" s="9" t="s">
        <v>5142</v>
      </c>
      <c r="D11" s="9" t="s">
        <v>4530</v>
      </c>
      <c r="E11" s="9" t="s">
        <v>4952</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5143</v>
      </c>
      <c r="D15" s="9" t="s">
        <v>5144</v>
      </c>
      <c r="E15" s="9" t="s">
        <v>5129</v>
      </c>
      <c r="F15" s="9" t="s">
        <v>5145</v>
      </c>
    </row>
    <row r="16" spans="1:6" x14ac:dyDescent="0.3">
      <c r="B16" s="6" t="s">
        <v>4543</v>
      </c>
      <c r="C16" s="9" t="s">
        <v>5146</v>
      </c>
      <c r="D16" s="9" t="s">
        <v>5147</v>
      </c>
      <c r="E16" s="9" t="s">
        <v>3962</v>
      </c>
      <c r="F16" s="9" t="s">
        <v>5148</v>
      </c>
    </row>
    <row r="17" spans="2:6" x14ac:dyDescent="0.3">
      <c r="B17" s="9" t="s">
        <v>4546</v>
      </c>
      <c r="C17" s="9" t="s">
        <v>5149</v>
      </c>
      <c r="D17" s="9" t="s">
        <v>5150</v>
      </c>
      <c r="E17" s="9" t="s">
        <v>3962</v>
      </c>
      <c r="F17" s="9" t="s">
        <v>4530</v>
      </c>
    </row>
    <row r="18" spans="2:6" x14ac:dyDescent="0.3">
      <c r="B18" s="9" t="s">
        <v>4547</v>
      </c>
      <c r="C18" s="9" t="s">
        <v>1578</v>
      </c>
      <c r="D18" s="9" t="s">
        <v>5151</v>
      </c>
      <c r="E18" s="9" t="s">
        <v>1683</v>
      </c>
      <c r="F18" s="9" t="s">
        <v>5118</v>
      </c>
    </row>
    <row r="19" spans="2:6" x14ac:dyDescent="0.3">
      <c r="B19" s="9" t="s">
        <v>4548</v>
      </c>
      <c r="C19" s="9" t="s">
        <v>1587</v>
      </c>
      <c r="D19" s="9" t="s">
        <v>5152</v>
      </c>
      <c r="E19" s="9" t="s">
        <v>1580</v>
      </c>
      <c r="F19" s="9" t="s">
        <v>4536</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4604</v>
      </c>
      <c r="D22" s="9" t="s">
        <v>5153</v>
      </c>
      <c r="E22" s="9" t="s">
        <v>5154</v>
      </c>
      <c r="F22" s="9" t="s">
        <v>5155</v>
      </c>
    </row>
    <row r="23" spans="2:6" x14ac:dyDescent="0.3">
      <c r="B23" s="6" t="s">
        <v>4553</v>
      </c>
      <c r="C23" s="9" t="s">
        <v>3476</v>
      </c>
      <c r="D23" s="9" t="s">
        <v>5156</v>
      </c>
      <c r="E23" s="9" t="s">
        <v>3997</v>
      </c>
      <c r="F23" s="9" t="s">
        <v>5157</v>
      </c>
    </row>
    <row r="24" spans="2:6" x14ac:dyDescent="0.3">
      <c r="B24" s="6" t="s">
        <v>4898</v>
      </c>
      <c r="C24" s="9" t="s">
        <v>1632</v>
      </c>
      <c r="D24" s="9" t="s">
        <v>5158</v>
      </c>
      <c r="E24" s="9" t="s">
        <v>1617</v>
      </c>
      <c r="F24" s="9" t="s">
        <v>5017</v>
      </c>
    </row>
    <row r="25" spans="2:6" x14ac:dyDescent="0.3">
      <c r="B25" s="6" t="s">
        <v>4556</v>
      </c>
      <c r="C25" s="9" t="s">
        <v>1594</v>
      </c>
      <c r="D25" s="9" t="s">
        <v>4680</v>
      </c>
      <c r="E25" s="9" t="s">
        <v>1760</v>
      </c>
      <c r="F25" s="9" t="s">
        <v>4613</v>
      </c>
    </row>
    <row r="26" spans="2:6" x14ac:dyDescent="0.3">
      <c r="B26" s="23" t="s">
        <v>4558</v>
      </c>
      <c r="C26" s="24" t="s">
        <v>4523</v>
      </c>
      <c r="D26" s="24" t="s">
        <v>4523</v>
      </c>
      <c r="E26" s="24" t="s">
        <v>4523</v>
      </c>
      <c r="F26" s="24" t="s">
        <v>4523</v>
      </c>
    </row>
    <row r="27" spans="2:6" x14ac:dyDescent="0.3">
      <c r="B27" s="6" t="s">
        <v>4444</v>
      </c>
      <c r="C27" s="9" t="s">
        <v>3568</v>
      </c>
      <c r="D27" s="9" t="s">
        <v>4559</v>
      </c>
      <c r="E27" s="9" t="s">
        <v>1963</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8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3-000000000000}">
  <dimension ref="A1:F25"/>
  <sheetViews>
    <sheetView workbookViewId="0"/>
  </sheetViews>
  <sheetFormatPr baseColWidth="10" defaultRowHeight="14.4" x14ac:dyDescent="0.3"/>
  <cols>
    <col min="2" max="2" width="119" customWidth="1"/>
    <col min="3" max="6" width="17.88671875" customWidth="1"/>
  </cols>
  <sheetData>
    <row r="1" spans="1:6" x14ac:dyDescent="0.3">
      <c r="A1" s="2" t="str">
        <f>HYPERLINK("#'Auswahl Auswertungsmodul'!A1", "Zurück zum Start")</f>
        <v>Zurück zum Start</v>
      </c>
    </row>
    <row r="2" spans="1:6" x14ac:dyDescent="0.3">
      <c r="A2" s="2" t="str">
        <f>HYPERLINK("#'Auswahl HSMDEF-HSM-IMPL'!A1", "Zurück")</f>
        <v>Zurück</v>
      </c>
    </row>
    <row r="3" spans="1:6" x14ac:dyDescent="0.3">
      <c r="B3" s="7" t="s">
        <v>4693</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4678</v>
      </c>
      <c r="D6" s="9" t="s">
        <v>4530</v>
      </c>
      <c r="E6" s="9" t="s">
        <v>4679</v>
      </c>
      <c r="F6" s="9" t="s">
        <v>4530</v>
      </c>
    </row>
    <row r="7" spans="1:6" x14ac:dyDescent="0.3">
      <c r="B7" s="10" t="s">
        <v>4532</v>
      </c>
      <c r="C7" s="9" t="s">
        <v>1882</v>
      </c>
      <c r="D7" s="9" t="s">
        <v>4680</v>
      </c>
      <c r="E7" s="9" t="s">
        <v>1756</v>
      </c>
      <c r="F7" s="9" t="s">
        <v>4681</v>
      </c>
    </row>
    <row r="8" spans="1:6" x14ac:dyDescent="0.3">
      <c r="B8" s="9" t="s">
        <v>4535</v>
      </c>
      <c r="C8" s="9" t="s">
        <v>1580</v>
      </c>
      <c r="D8" s="9" t="s">
        <v>4536</v>
      </c>
      <c r="E8" s="9" t="s">
        <v>1580</v>
      </c>
      <c r="F8" s="9" t="s">
        <v>4536</v>
      </c>
    </row>
    <row r="9" spans="1:6" x14ac:dyDescent="0.3">
      <c r="B9" s="10" t="s">
        <v>4537</v>
      </c>
      <c r="C9" s="9" t="s">
        <v>1882</v>
      </c>
      <c r="D9" s="9" t="s">
        <v>4530</v>
      </c>
      <c r="E9" s="9" t="s">
        <v>1756</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1632</v>
      </c>
      <c r="D12" s="9" t="s">
        <v>4682</v>
      </c>
      <c r="E12" s="9" t="s">
        <v>1597</v>
      </c>
      <c r="F12" s="9" t="s">
        <v>4683</v>
      </c>
    </row>
    <row r="13" spans="1:6" x14ac:dyDescent="0.3">
      <c r="B13" s="6" t="s">
        <v>4543</v>
      </c>
      <c r="C13" s="9" t="s">
        <v>1748</v>
      </c>
      <c r="D13" s="9" t="s">
        <v>4684</v>
      </c>
      <c r="E13" s="9" t="s">
        <v>1627</v>
      </c>
      <c r="F13" s="9" t="s">
        <v>4685</v>
      </c>
    </row>
    <row r="14" spans="1:6" x14ac:dyDescent="0.3">
      <c r="B14" s="9" t="s">
        <v>4546</v>
      </c>
      <c r="C14" s="9" t="s">
        <v>3803</v>
      </c>
      <c r="D14" s="9" t="s">
        <v>4686</v>
      </c>
      <c r="E14" s="9" t="s">
        <v>1627</v>
      </c>
      <c r="F14" s="9" t="s">
        <v>4530</v>
      </c>
    </row>
    <row r="15" spans="1:6" x14ac:dyDescent="0.3">
      <c r="B15" s="9" t="s">
        <v>4547</v>
      </c>
      <c r="C15" s="9" t="s">
        <v>1586</v>
      </c>
      <c r="D15" s="9" t="s">
        <v>4687</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1632</v>
      </c>
      <c r="D19" s="9" t="s">
        <v>4682</v>
      </c>
      <c r="E19" s="9" t="s">
        <v>1584</v>
      </c>
      <c r="F19" s="9" t="s">
        <v>4688</v>
      </c>
    </row>
    <row r="20" spans="2:6" x14ac:dyDescent="0.3">
      <c r="B20" s="6" t="s">
        <v>4553</v>
      </c>
      <c r="C20" s="9" t="s">
        <v>1939</v>
      </c>
      <c r="D20" s="9" t="s">
        <v>4689</v>
      </c>
      <c r="E20" s="9" t="s">
        <v>1643</v>
      </c>
      <c r="F20" s="9" t="s">
        <v>4690</v>
      </c>
    </row>
    <row r="21" spans="2:6" x14ac:dyDescent="0.3">
      <c r="B21" s="6" t="s">
        <v>4556</v>
      </c>
      <c r="C21" s="9" t="s">
        <v>1587</v>
      </c>
      <c r="D21" s="9" t="s">
        <v>4691</v>
      </c>
      <c r="E21" s="9" t="s">
        <v>1683</v>
      </c>
      <c r="F21" s="9" t="s">
        <v>4692</v>
      </c>
    </row>
    <row r="22" spans="2:6" x14ac:dyDescent="0.3">
      <c r="B22" s="23" t="s">
        <v>4558</v>
      </c>
      <c r="C22" s="24" t="s">
        <v>4523</v>
      </c>
      <c r="D22" s="24" t="s">
        <v>4523</v>
      </c>
      <c r="E22" s="24" t="s">
        <v>4523</v>
      </c>
      <c r="F22" s="24" t="s">
        <v>4523</v>
      </c>
    </row>
    <row r="23" spans="2:6" x14ac:dyDescent="0.3">
      <c r="B23" s="6" t="s">
        <v>4444</v>
      </c>
      <c r="C23" s="9" t="s">
        <v>1584</v>
      </c>
      <c r="D23" s="9" t="s">
        <v>4559</v>
      </c>
      <c r="E23" s="9" t="s">
        <v>1578</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8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3-000000000000}">
  <dimension ref="A1:O14"/>
  <sheetViews>
    <sheetView workbookViewId="0"/>
  </sheetViews>
  <sheetFormatPr baseColWidth="10" defaultRowHeight="14.4" x14ac:dyDescent="0.3"/>
  <cols>
    <col min="2" max="2" width="9.6640625" customWidth="1"/>
    <col min="3" max="3" width="99.332031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HSMDEF-HSM-IMPL'!A1", "Zurück")</f>
        <v>Zurück</v>
      </c>
    </row>
    <row r="3" spans="1:15" x14ac:dyDescent="0.3">
      <c r="B3" s="7" t="s">
        <v>6375</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700</v>
      </c>
      <c r="C7" s="6" t="s">
        <v>701</v>
      </c>
      <c r="D7" s="9" t="s">
        <v>6331</v>
      </c>
      <c r="E7" s="9" t="s">
        <v>1597</v>
      </c>
      <c r="F7" s="9" t="s">
        <v>703</v>
      </c>
      <c r="G7" s="9" t="s">
        <v>6332</v>
      </c>
      <c r="H7" s="9" t="s">
        <v>6333</v>
      </c>
      <c r="I7" s="9" t="s">
        <v>6334</v>
      </c>
      <c r="J7" s="9" t="s">
        <v>3069</v>
      </c>
      <c r="K7" s="9" t="s">
        <v>6335</v>
      </c>
      <c r="L7" s="9" t="s">
        <v>3069</v>
      </c>
      <c r="M7" s="9" t="s">
        <v>6335</v>
      </c>
      <c r="N7" s="9" t="s">
        <v>2568</v>
      </c>
      <c r="O7" s="9" t="s">
        <v>6336</v>
      </c>
    </row>
    <row r="8" spans="1:15" ht="25.2" x14ac:dyDescent="0.3">
      <c r="B8" s="12" t="s">
        <v>704</v>
      </c>
      <c r="C8" s="12" t="s">
        <v>705</v>
      </c>
      <c r="D8" s="13" t="s">
        <v>6337</v>
      </c>
      <c r="E8" s="13" t="s">
        <v>1600</v>
      </c>
      <c r="F8" s="13" t="s">
        <v>392</v>
      </c>
      <c r="G8" s="13" t="s">
        <v>6338</v>
      </c>
      <c r="H8" s="13" t="s">
        <v>6339</v>
      </c>
      <c r="I8" s="13" t="s">
        <v>6340</v>
      </c>
      <c r="J8" s="13" t="s">
        <v>6341</v>
      </c>
      <c r="K8" s="13" t="s">
        <v>6342</v>
      </c>
      <c r="L8" s="13" t="s">
        <v>5925</v>
      </c>
      <c r="M8" s="13" t="s">
        <v>6343</v>
      </c>
      <c r="N8" s="13" t="s">
        <v>3070</v>
      </c>
      <c r="O8" s="13" t="s">
        <v>6344</v>
      </c>
    </row>
    <row r="9" spans="1:15" ht="25.2" x14ac:dyDescent="0.3">
      <c r="B9" s="6" t="s">
        <v>706</v>
      </c>
      <c r="C9" s="6" t="s">
        <v>707</v>
      </c>
      <c r="D9" s="9" t="s">
        <v>6345</v>
      </c>
      <c r="E9" s="9" t="s">
        <v>1600</v>
      </c>
      <c r="F9" s="9" t="s">
        <v>429</v>
      </c>
      <c r="G9" s="9" t="s">
        <v>6346</v>
      </c>
      <c r="H9" s="9" t="s">
        <v>6347</v>
      </c>
      <c r="I9" s="9" t="s">
        <v>6348</v>
      </c>
      <c r="J9" s="9" t="s">
        <v>1987</v>
      </c>
      <c r="K9" s="9" t="s">
        <v>6349</v>
      </c>
      <c r="L9" s="9" t="s">
        <v>1987</v>
      </c>
      <c r="M9" s="9" t="s">
        <v>6349</v>
      </c>
      <c r="N9" s="9" t="s">
        <v>429</v>
      </c>
      <c r="O9" s="9" t="s">
        <v>6346</v>
      </c>
    </row>
    <row r="10" spans="1:15" ht="25.2" x14ac:dyDescent="0.3">
      <c r="B10" s="12" t="s">
        <v>708</v>
      </c>
      <c r="C10" s="12" t="s">
        <v>709</v>
      </c>
      <c r="D10" s="13" t="s">
        <v>6350</v>
      </c>
      <c r="E10" s="13" t="s">
        <v>1884</v>
      </c>
      <c r="F10" s="13" t="s">
        <v>711</v>
      </c>
      <c r="G10" s="13" t="s">
        <v>5585</v>
      </c>
      <c r="H10" s="13" t="s">
        <v>6351</v>
      </c>
      <c r="I10" s="13" t="s">
        <v>6352</v>
      </c>
      <c r="J10" s="13" t="s">
        <v>1989</v>
      </c>
      <c r="K10" s="13" t="s">
        <v>6353</v>
      </c>
      <c r="L10" s="13" t="s">
        <v>711</v>
      </c>
      <c r="M10" s="13" t="s">
        <v>5585</v>
      </c>
      <c r="N10" s="13" t="s">
        <v>2028</v>
      </c>
      <c r="O10" s="13" t="s">
        <v>6354</v>
      </c>
    </row>
    <row r="11" spans="1:15" ht="25.2" x14ac:dyDescent="0.3">
      <c r="B11" s="6" t="s">
        <v>712</v>
      </c>
      <c r="C11" s="6" t="s">
        <v>713</v>
      </c>
      <c r="D11" s="9" t="s">
        <v>6355</v>
      </c>
      <c r="E11" s="9" t="s">
        <v>1680</v>
      </c>
      <c r="F11" s="9" t="s">
        <v>410</v>
      </c>
      <c r="G11" s="9" t="s">
        <v>5585</v>
      </c>
      <c r="H11" s="9" t="s">
        <v>6356</v>
      </c>
      <c r="I11" s="9" t="s">
        <v>6357</v>
      </c>
      <c r="J11" s="9" t="s">
        <v>6358</v>
      </c>
      <c r="K11" s="9" t="s">
        <v>6359</v>
      </c>
      <c r="L11" s="9" t="s">
        <v>410</v>
      </c>
      <c r="M11" s="9" t="s">
        <v>5585</v>
      </c>
      <c r="N11" s="9" t="s">
        <v>3071</v>
      </c>
      <c r="O11" s="9" t="s">
        <v>5586</v>
      </c>
    </row>
    <row r="12" spans="1:15" ht="25.2" x14ac:dyDescent="0.3">
      <c r="B12" s="12" t="s">
        <v>714</v>
      </c>
      <c r="C12" s="12" t="s">
        <v>419</v>
      </c>
      <c r="D12" s="13" t="s">
        <v>6360</v>
      </c>
      <c r="E12" s="13" t="s">
        <v>1578</v>
      </c>
      <c r="F12" s="13" t="s">
        <v>655</v>
      </c>
      <c r="G12" s="13" t="s">
        <v>5585</v>
      </c>
      <c r="H12" s="13" t="s">
        <v>6361</v>
      </c>
      <c r="I12" s="13" t="s">
        <v>6362</v>
      </c>
      <c r="J12" s="13" t="s">
        <v>2524</v>
      </c>
      <c r="K12" s="13" t="s">
        <v>5586</v>
      </c>
      <c r="L12" s="13" t="s">
        <v>655</v>
      </c>
      <c r="M12" s="13" t="s">
        <v>5585</v>
      </c>
      <c r="N12" s="13" t="s">
        <v>1991</v>
      </c>
      <c r="O12" s="13" t="s">
        <v>6363</v>
      </c>
    </row>
    <row r="13" spans="1:15" ht="25.2" x14ac:dyDescent="0.3">
      <c r="B13" s="6" t="s">
        <v>715</v>
      </c>
      <c r="C13" s="6" t="s">
        <v>716</v>
      </c>
      <c r="D13" s="9" t="s">
        <v>6364</v>
      </c>
      <c r="E13" s="9" t="s">
        <v>1691</v>
      </c>
      <c r="F13" s="9" t="s">
        <v>718</v>
      </c>
      <c r="G13" s="9" t="s">
        <v>6365</v>
      </c>
      <c r="H13" s="9" t="s">
        <v>6366</v>
      </c>
      <c r="I13" s="9" t="s">
        <v>6367</v>
      </c>
      <c r="J13" s="9" t="s">
        <v>6368</v>
      </c>
      <c r="K13" s="9" t="s">
        <v>6369</v>
      </c>
      <c r="L13" s="9" t="s">
        <v>718</v>
      </c>
      <c r="M13" s="9" t="s">
        <v>6365</v>
      </c>
      <c r="N13" s="9" t="s">
        <v>3072</v>
      </c>
      <c r="O13" s="9" t="s">
        <v>6370</v>
      </c>
    </row>
    <row r="14" spans="1:15" ht="25.2" x14ac:dyDescent="0.3">
      <c r="B14" s="12" t="s">
        <v>719</v>
      </c>
      <c r="C14" s="12" t="s">
        <v>720</v>
      </c>
      <c r="D14" s="13" t="s">
        <v>6371</v>
      </c>
      <c r="E14" s="13" t="s">
        <v>1632</v>
      </c>
      <c r="F14" s="13" t="s">
        <v>222</v>
      </c>
      <c r="G14" s="13" t="s">
        <v>6365</v>
      </c>
      <c r="H14" s="13" t="s">
        <v>1280</v>
      </c>
      <c r="I14" s="13" t="s">
        <v>6372</v>
      </c>
      <c r="J14" s="13" t="s">
        <v>2003</v>
      </c>
      <c r="K14" s="13" t="s">
        <v>6373</v>
      </c>
      <c r="L14" s="13" t="s">
        <v>222</v>
      </c>
      <c r="M14" s="13" t="s">
        <v>6365</v>
      </c>
      <c r="N14" s="13" t="s">
        <v>1996</v>
      </c>
      <c r="O14" s="13" t="s">
        <v>6374</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8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3-000000000000}">
  <dimension ref="A1:M13"/>
  <sheetViews>
    <sheetView workbookViewId="0"/>
  </sheetViews>
  <sheetFormatPr baseColWidth="10" defaultRowHeight="14.4" x14ac:dyDescent="0.3"/>
  <cols>
    <col min="2" max="2" width="9.6640625" customWidth="1"/>
    <col min="3" max="3" width="49.554687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HSMDEF-HSM-IMPL'!A1", "Zurück")</f>
        <v>Zurück</v>
      </c>
    </row>
    <row r="3" spans="1:13" x14ac:dyDescent="0.3">
      <c r="B3" s="7" t="s">
        <v>5600</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199</v>
      </c>
      <c r="C8" s="6" t="s">
        <v>200</v>
      </c>
      <c r="D8" s="9" t="s">
        <v>5584</v>
      </c>
      <c r="E8" s="9" t="s">
        <v>1582</v>
      </c>
      <c r="F8" s="9" t="s">
        <v>202</v>
      </c>
      <c r="G8" s="9" t="s">
        <v>5585</v>
      </c>
      <c r="H8" s="9" t="s">
        <v>1708</v>
      </c>
      <c r="I8" s="9" t="s">
        <v>5586</v>
      </c>
      <c r="J8" s="9" t="s">
        <v>1679</v>
      </c>
      <c r="K8" s="9" t="s">
        <v>5587</v>
      </c>
      <c r="L8" s="9" t="s">
        <v>202</v>
      </c>
      <c r="M8" s="9" t="s">
        <v>5585</v>
      </c>
    </row>
    <row r="9" spans="1:13" x14ac:dyDescent="0.3">
      <c r="B9" s="23" t="s">
        <v>40</v>
      </c>
      <c r="C9" s="23"/>
      <c r="D9" s="29"/>
      <c r="E9" s="29"/>
      <c r="F9" s="29"/>
      <c r="G9" s="29"/>
      <c r="H9" s="29"/>
      <c r="I9" s="29"/>
      <c r="J9" s="29"/>
      <c r="K9" s="29"/>
      <c r="L9" s="29"/>
      <c r="M9" s="29"/>
    </row>
    <row r="10" spans="1:13" ht="25.2" x14ac:dyDescent="0.3">
      <c r="B10" s="6" t="s">
        <v>203</v>
      </c>
      <c r="C10" s="6" t="s">
        <v>204</v>
      </c>
      <c r="D10" s="9" t="s">
        <v>5588</v>
      </c>
      <c r="E10" s="9" t="s">
        <v>1683</v>
      </c>
      <c r="F10" s="9" t="s">
        <v>44</v>
      </c>
      <c r="G10" s="9" t="s">
        <v>5589</v>
      </c>
      <c r="H10" s="9" t="s">
        <v>963</v>
      </c>
      <c r="I10" s="9" t="s">
        <v>5590</v>
      </c>
      <c r="J10" s="9" t="s">
        <v>1003</v>
      </c>
      <c r="K10" s="9" t="s">
        <v>5591</v>
      </c>
      <c r="L10" s="9" t="s">
        <v>44</v>
      </c>
      <c r="M10" s="9" t="s">
        <v>5589</v>
      </c>
    </row>
    <row r="11" spans="1:13" ht="25.2" x14ac:dyDescent="0.3">
      <c r="B11" s="6" t="s">
        <v>205</v>
      </c>
      <c r="C11" s="6" t="s">
        <v>42</v>
      </c>
      <c r="D11" s="9" t="s">
        <v>5592</v>
      </c>
      <c r="E11" s="9" t="s">
        <v>1579</v>
      </c>
      <c r="F11" s="9" t="s">
        <v>207</v>
      </c>
      <c r="G11" s="9" t="s">
        <v>5593</v>
      </c>
      <c r="H11" s="9" t="s">
        <v>1682</v>
      </c>
      <c r="I11" s="9" t="s">
        <v>5594</v>
      </c>
      <c r="J11" s="9" t="s">
        <v>5595</v>
      </c>
      <c r="K11" s="9" t="s">
        <v>5596</v>
      </c>
      <c r="L11" s="9" t="s">
        <v>1682</v>
      </c>
      <c r="M11" s="9" t="s">
        <v>5594</v>
      </c>
    </row>
    <row r="12" spans="1:13" ht="25.2" x14ac:dyDescent="0.3">
      <c r="B12" s="6" t="s">
        <v>208</v>
      </c>
      <c r="C12" s="6" t="s">
        <v>46</v>
      </c>
      <c r="D12" s="9" t="s">
        <v>5597</v>
      </c>
      <c r="E12" s="9" t="s">
        <v>1580</v>
      </c>
      <c r="F12" s="9" t="s">
        <v>48</v>
      </c>
      <c r="G12" s="9" t="s">
        <v>5593</v>
      </c>
      <c r="H12" s="9" t="s">
        <v>48</v>
      </c>
      <c r="I12" s="9" t="s">
        <v>5593</v>
      </c>
      <c r="J12" s="9" t="s">
        <v>1015</v>
      </c>
      <c r="K12" s="9" t="s">
        <v>5598</v>
      </c>
      <c r="L12" s="9" t="s">
        <v>1015</v>
      </c>
      <c r="M12" s="9" t="s">
        <v>5598</v>
      </c>
    </row>
    <row r="13" spans="1:13" ht="25.2" x14ac:dyDescent="0.3">
      <c r="B13" s="6" t="s">
        <v>209</v>
      </c>
      <c r="C13" s="6" t="s">
        <v>50</v>
      </c>
      <c r="D13" s="9" t="s">
        <v>5599</v>
      </c>
      <c r="E13" s="9" t="s">
        <v>1587</v>
      </c>
      <c r="F13" s="9" t="s">
        <v>211</v>
      </c>
      <c r="G13" s="9" t="s">
        <v>5593</v>
      </c>
      <c r="H13" s="9" t="s">
        <v>1007</v>
      </c>
      <c r="I13" s="9" t="s">
        <v>5594</v>
      </c>
      <c r="J13" s="9" t="s">
        <v>1007</v>
      </c>
      <c r="K13" s="9" t="s">
        <v>5594</v>
      </c>
      <c r="L13" s="9" t="s">
        <v>211</v>
      </c>
      <c r="M13" s="9" t="s">
        <v>5593</v>
      </c>
    </row>
  </sheetData>
  <mergeCells count="11">
    <mergeCell ref="B7:M7"/>
    <mergeCell ref="B9:M9"/>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8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3-000000000000}">
  <dimension ref="A1:I13"/>
  <sheetViews>
    <sheetView workbookViewId="0"/>
  </sheetViews>
  <sheetFormatPr baseColWidth="10" defaultRowHeight="14.4" x14ac:dyDescent="0.3"/>
  <cols>
    <col min="2" max="2" width="9.6640625" customWidth="1"/>
    <col min="3" max="3" width="99.332031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HSMDEF-HSM-IMPL'!A1", "Zurück")</f>
        <v>Zurück</v>
      </c>
    </row>
    <row r="3" spans="1:9" x14ac:dyDescent="0.3">
      <c r="B3" s="7" t="s">
        <v>6922</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700</v>
      </c>
      <c r="C6" s="6" t="s">
        <v>701</v>
      </c>
      <c r="D6" s="9" t="s">
        <v>1979</v>
      </c>
      <c r="E6" s="9" t="s">
        <v>1580</v>
      </c>
      <c r="F6" s="9" t="s">
        <v>1580</v>
      </c>
      <c r="G6" s="9" t="s">
        <v>1579</v>
      </c>
      <c r="H6" s="9" t="s">
        <v>1580</v>
      </c>
      <c r="I6" s="9" t="s">
        <v>1580</v>
      </c>
    </row>
    <row r="7" spans="1:9" x14ac:dyDescent="0.3">
      <c r="B7" s="12" t="s">
        <v>704</v>
      </c>
      <c r="C7" s="12" t="s">
        <v>705</v>
      </c>
      <c r="D7" s="13" t="s">
        <v>1982</v>
      </c>
      <c r="E7" s="13" t="s">
        <v>1945</v>
      </c>
      <c r="F7" s="13" t="s">
        <v>1592</v>
      </c>
      <c r="G7" s="13" t="s">
        <v>1711</v>
      </c>
      <c r="H7" s="13" t="s">
        <v>1589</v>
      </c>
      <c r="I7" s="13" t="s">
        <v>1580</v>
      </c>
    </row>
    <row r="8" spans="1:9" x14ac:dyDescent="0.3">
      <c r="B8" s="6" t="s">
        <v>706</v>
      </c>
      <c r="C8" s="6" t="s">
        <v>707</v>
      </c>
      <c r="D8" s="9" t="s">
        <v>1986</v>
      </c>
      <c r="E8" s="9" t="s">
        <v>1582</v>
      </c>
      <c r="F8" s="9" t="s">
        <v>1587</v>
      </c>
      <c r="G8" s="9" t="s">
        <v>1586</v>
      </c>
      <c r="H8" s="9" t="s">
        <v>1580</v>
      </c>
      <c r="I8" s="9" t="s">
        <v>1580</v>
      </c>
    </row>
    <row r="9" spans="1:9" x14ac:dyDescent="0.3">
      <c r="B9" s="12" t="s">
        <v>708</v>
      </c>
      <c r="C9" s="12" t="s">
        <v>709</v>
      </c>
      <c r="D9" s="13" t="s">
        <v>1988</v>
      </c>
      <c r="E9" s="13" t="s">
        <v>1674</v>
      </c>
      <c r="F9" s="13" t="s">
        <v>1578</v>
      </c>
      <c r="G9" s="13" t="s">
        <v>1696</v>
      </c>
      <c r="H9" s="13" t="s">
        <v>1582</v>
      </c>
      <c r="I9" s="13" t="s">
        <v>1580</v>
      </c>
    </row>
    <row r="10" spans="1:9" x14ac:dyDescent="0.3">
      <c r="B10" s="6" t="s">
        <v>712</v>
      </c>
      <c r="C10" s="6" t="s">
        <v>713</v>
      </c>
      <c r="D10" s="9" t="s">
        <v>1855</v>
      </c>
      <c r="E10" s="9" t="s">
        <v>1986</v>
      </c>
      <c r="F10" s="9" t="s">
        <v>1597</v>
      </c>
      <c r="G10" s="9" t="s">
        <v>1674</v>
      </c>
      <c r="H10" s="9" t="s">
        <v>1582</v>
      </c>
      <c r="I10" s="9" t="s">
        <v>1580</v>
      </c>
    </row>
    <row r="11" spans="1:9" x14ac:dyDescent="0.3">
      <c r="B11" s="12" t="s">
        <v>714</v>
      </c>
      <c r="C11" s="12" t="s">
        <v>419</v>
      </c>
      <c r="D11" s="13" t="s">
        <v>1939</v>
      </c>
      <c r="E11" s="13" t="s">
        <v>1594</v>
      </c>
      <c r="F11" s="13" t="s">
        <v>1587</v>
      </c>
      <c r="G11" s="13" t="s">
        <v>1683</v>
      </c>
      <c r="H11" s="13" t="s">
        <v>1580</v>
      </c>
      <c r="I11" s="13" t="s">
        <v>1580</v>
      </c>
    </row>
    <row r="12" spans="1:9" x14ac:dyDescent="0.3">
      <c r="B12" s="6" t="s">
        <v>715</v>
      </c>
      <c r="C12" s="6" t="s">
        <v>716</v>
      </c>
      <c r="D12" s="9" t="s">
        <v>1992</v>
      </c>
      <c r="E12" s="9" t="s">
        <v>1871</v>
      </c>
      <c r="F12" s="9" t="s">
        <v>1580</v>
      </c>
      <c r="G12" s="9" t="s">
        <v>1716</v>
      </c>
      <c r="H12" s="9" t="s">
        <v>1683</v>
      </c>
      <c r="I12" s="9" t="s">
        <v>1580</v>
      </c>
    </row>
    <row r="13" spans="1:9" x14ac:dyDescent="0.3">
      <c r="B13" s="12" t="s">
        <v>719</v>
      </c>
      <c r="C13" s="12" t="s">
        <v>720</v>
      </c>
      <c r="D13" s="13" t="s">
        <v>1711</v>
      </c>
      <c r="E13" s="13" t="s">
        <v>1683</v>
      </c>
      <c r="F13" s="13" t="s">
        <v>1580</v>
      </c>
      <c r="G13" s="13" t="s">
        <v>1683</v>
      </c>
      <c r="H13" s="13" t="s">
        <v>1580</v>
      </c>
      <c r="I13" s="13"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8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3-000000000000}">
  <dimension ref="A1:I12"/>
  <sheetViews>
    <sheetView workbookViewId="0"/>
  </sheetViews>
  <sheetFormatPr baseColWidth="10" defaultRowHeight="14.4" x14ac:dyDescent="0.3"/>
  <cols>
    <col min="2" max="2" width="9.6640625" customWidth="1"/>
    <col min="3" max="3" width="49.55468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HSMDEF-HSM-IMPL'!A1", "Zurück")</f>
        <v>Zurück</v>
      </c>
    </row>
    <row r="3" spans="1:9" x14ac:dyDescent="0.3">
      <c r="B3" s="7" t="s">
        <v>6886</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199</v>
      </c>
      <c r="C7" s="6" t="s">
        <v>200</v>
      </c>
      <c r="D7" s="9" t="s">
        <v>1678</v>
      </c>
      <c r="E7" s="9" t="s">
        <v>1592</v>
      </c>
      <c r="F7" s="9" t="s">
        <v>1586</v>
      </c>
      <c r="G7" s="9" t="s">
        <v>1691</v>
      </c>
      <c r="H7" s="9" t="s">
        <v>1582</v>
      </c>
      <c r="I7" s="9" t="s">
        <v>1587</v>
      </c>
    </row>
    <row r="8" spans="1:9" x14ac:dyDescent="0.3">
      <c r="B8" s="23" t="s">
        <v>40</v>
      </c>
      <c r="C8" s="23"/>
      <c r="D8" s="29"/>
      <c r="E8" s="29"/>
      <c r="F8" s="29"/>
      <c r="G8" s="29"/>
      <c r="H8" s="29"/>
      <c r="I8" s="29"/>
    </row>
    <row r="9" spans="1:9" x14ac:dyDescent="0.3">
      <c r="B9" s="6" t="s">
        <v>203</v>
      </c>
      <c r="C9" s="6" t="s">
        <v>204</v>
      </c>
      <c r="D9" s="9" t="s">
        <v>1578</v>
      </c>
      <c r="E9" s="9" t="s">
        <v>1586</v>
      </c>
      <c r="F9" s="9" t="s">
        <v>1587</v>
      </c>
      <c r="G9" s="9" t="s">
        <v>1683</v>
      </c>
      <c r="H9" s="9" t="s">
        <v>1586</v>
      </c>
      <c r="I9" s="9" t="s">
        <v>1587</v>
      </c>
    </row>
    <row r="10" spans="1:9" x14ac:dyDescent="0.3">
      <c r="B10" s="6" t="s">
        <v>205</v>
      </c>
      <c r="C10" s="6" t="s">
        <v>42</v>
      </c>
      <c r="D10" s="9" t="s">
        <v>1680</v>
      </c>
      <c r="E10" s="9" t="s">
        <v>1587</v>
      </c>
      <c r="F10" s="9" t="s">
        <v>1580</v>
      </c>
      <c r="G10" s="9" t="s">
        <v>1592</v>
      </c>
      <c r="H10" s="9" t="s">
        <v>1587</v>
      </c>
      <c r="I10" s="9" t="s">
        <v>1580</v>
      </c>
    </row>
    <row r="11" spans="1:9" x14ac:dyDescent="0.3">
      <c r="B11" s="6" t="s">
        <v>208</v>
      </c>
      <c r="C11" s="6" t="s">
        <v>46</v>
      </c>
      <c r="D11" s="9" t="s">
        <v>1579</v>
      </c>
      <c r="E11" s="9" t="s">
        <v>1580</v>
      </c>
      <c r="F11" s="9" t="s">
        <v>1580</v>
      </c>
      <c r="G11" s="9" t="s">
        <v>1586</v>
      </c>
      <c r="H11" s="9" t="s">
        <v>1580</v>
      </c>
      <c r="I11" s="9" t="s">
        <v>1580</v>
      </c>
    </row>
    <row r="12" spans="1:9" x14ac:dyDescent="0.3">
      <c r="B12" s="6" t="s">
        <v>209</v>
      </c>
      <c r="C12" s="6" t="s">
        <v>50</v>
      </c>
      <c r="D12" s="9" t="s">
        <v>1683</v>
      </c>
      <c r="E12" s="9" t="s">
        <v>1580</v>
      </c>
      <c r="F12" s="9" t="s">
        <v>1580</v>
      </c>
      <c r="G12" s="9" t="s">
        <v>1587</v>
      </c>
      <c r="H12" s="9" t="s">
        <v>1580</v>
      </c>
      <c r="I12" s="9" t="s">
        <v>1580</v>
      </c>
    </row>
  </sheetData>
  <mergeCells count="6">
    <mergeCell ref="B8:I8"/>
    <mergeCell ref="B4:B5"/>
    <mergeCell ref="C4:C5"/>
    <mergeCell ref="D4:F4"/>
    <mergeCell ref="G4:I4"/>
    <mergeCell ref="B6:I6"/>
  </mergeCells>
  <pageMargins left="0.7" right="0.7" top="0.75" bottom="0.75" header="0.3" footer="0.3"/>
  <pageSetup paperSize="9" orientation="portrait" horizontalDpi="300" verticalDpi="300"/>
</worksheet>
</file>

<file path=xl/worksheets/sheet8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3-000000000000}">
  <dimension ref="A1:G6"/>
  <sheetViews>
    <sheetView workbookViewId="0"/>
  </sheetViews>
  <sheetFormatPr baseColWidth="10" defaultRowHeight="14.4" x14ac:dyDescent="0.3"/>
  <cols>
    <col min="2" max="2" width="103.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HSMDEF-HSM-IMPL'!A1", "Zurück")</f>
        <v>Zurück</v>
      </c>
    </row>
    <row r="3" spans="1:7" x14ac:dyDescent="0.3">
      <c r="B3" s="7" t="s">
        <v>6994</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4055</v>
      </c>
      <c r="C6" s="5" t="s">
        <v>3662</v>
      </c>
      <c r="D6" s="5" t="s">
        <v>1650</v>
      </c>
      <c r="E6" s="5" t="s">
        <v>2085</v>
      </c>
      <c r="F6" s="5" t="s">
        <v>1680</v>
      </c>
      <c r="G6" s="5" t="s">
        <v>1586</v>
      </c>
    </row>
  </sheetData>
  <mergeCells count="2">
    <mergeCell ref="B4:D4"/>
    <mergeCell ref="E4:G4"/>
  </mergeCells>
  <pageMargins left="0.7" right="0.7" top="0.75" bottom="0.75" header="0.3" footer="0.3"/>
  <pageSetup paperSize="9" orientation="portrait" horizontalDpi="300" verticalDpi="300"/>
</worksheet>
</file>

<file path=xl/worksheets/sheet8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3-000000000000}">
  <dimension ref="A1:G6"/>
  <sheetViews>
    <sheetView workbookViewId="0"/>
  </sheetViews>
  <sheetFormatPr baseColWidth="10" defaultRowHeight="14.4" x14ac:dyDescent="0.3"/>
  <cols>
    <col min="2" max="2" width="106.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HSMDEF-HSM-IMPL'!A1", "Zurück")</f>
        <v>Zurück</v>
      </c>
    </row>
    <row r="3" spans="1:7" x14ac:dyDescent="0.3">
      <c r="B3" s="7" t="s">
        <v>6959</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1627</v>
      </c>
      <c r="C6" s="5" t="s">
        <v>1586</v>
      </c>
      <c r="D6" s="5" t="s">
        <v>1683</v>
      </c>
      <c r="E6" s="5" t="s">
        <v>1705</v>
      </c>
      <c r="F6" s="5" t="s">
        <v>1586</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F25"/>
  <sheetViews>
    <sheetView workbookViewId="0"/>
  </sheetViews>
  <sheetFormatPr baseColWidth="10" defaultRowHeight="14.4" x14ac:dyDescent="0.3"/>
  <cols>
    <col min="2" max="2" width="113" customWidth="1"/>
    <col min="3" max="6" width="17.88671875" customWidth="1"/>
  </cols>
  <sheetData>
    <row r="1" spans="1:6" x14ac:dyDescent="0.3">
      <c r="A1" s="2" t="str">
        <f>HYPERLINK("#'Auswahl Auswertungsmodul'!A1", "Zurück zum Start")</f>
        <v>Zurück zum Start</v>
      </c>
    </row>
    <row r="2" spans="1:6" x14ac:dyDescent="0.3">
      <c r="A2" s="2" t="str">
        <f>HYPERLINK("#'Auswahl WI-NI-D'!A1", "Zurück")</f>
        <v>Zurück</v>
      </c>
    </row>
    <row r="3" spans="1:6" x14ac:dyDescent="0.3">
      <c r="B3" s="7" t="s">
        <v>4677</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1580</v>
      </c>
      <c r="D6" s="9" t="s">
        <v>3429</v>
      </c>
      <c r="E6" s="9" t="s">
        <v>4669</v>
      </c>
      <c r="F6" s="9" t="s">
        <v>4530</v>
      </c>
    </row>
    <row r="7" spans="1:6" x14ac:dyDescent="0.3">
      <c r="B7" s="10" t="s">
        <v>4532</v>
      </c>
      <c r="C7" s="9" t="s">
        <v>1580</v>
      </c>
      <c r="D7" s="9" t="s">
        <v>3429</v>
      </c>
      <c r="E7" s="9" t="s">
        <v>1646</v>
      </c>
      <c r="F7" s="9" t="s">
        <v>4670</v>
      </c>
    </row>
    <row r="8" spans="1:6" x14ac:dyDescent="0.3">
      <c r="B8" s="9" t="s">
        <v>4535</v>
      </c>
      <c r="C8" s="9" t="s">
        <v>1580</v>
      </c>
      <c r="D8" s="9" t="s">
        <v>3429</v>
      </c>
      <c r="E8" s="9" t="s">
        <v>1597</v>
      </c>
      <c r="F8" s="9" t="s">
        <v>4671</v>
      </c>
    </row>
    <row r="9" spans="1:6" x14ac:dyDescent="0.3">
      <c r="B9" s="10" t="s">
        <v>4537</v>
      </c>
      <c r="C9" s="9" t="s">
        <v>1580</v>
      </c>
      <c r="D9" s="9" t="s">
        <v>3429</v>
      </c>
      <c r="E9" s="9" t="s">
        <v>3794</v>
      </c>
      <c r="F9" s="9" t="s">
        <v>4530</v>
      </c>
    </row>
    <row r="10" spans="1:6" x14ac:dyDescent="0.3">
      <c r="B10" s="9" t="s">
        <v>4538</v>
      </c>
      <c r="C10" s="9" t="s">
        <v>1580</v>
      </c>
      <c r="D10" s="9" t="s">
        <v>3429</v>
      </c>
      <c r="E10" s="9" t="s">
        <v>1580</v>
      </c>
      <c r="F10" s="9" t="s">
        <v>4536</v>
      </c>
    </row>
    <row r="11" spans="1:6" x14ac:dyDescent="0.3">
      <c r="B11" s="23" t="s">
        <v>4539</v>
      </c>
      <c r="C11" s="24" t="s">
        <v>4523</v>
      </c>
      <c r="D11" s="24" t="s">
        <v>4523</v>
      </c>
      <c r="E11" s="24" t="s">
        <v>4523</v>
      </c>
      <c r="F11" s="24" t="s">
        <v>4523</v>
      </c>
    </row>
    <row r="12" spans="1:6" x14ac:dyDescent="0.3">
      <c r="B12" s="6" t="s">
        <v>4540</v>
      </c>
      <c r="C12" s="9" t="s">
        <v>1580</v>
      </c>
      <c r="D12" s="9" t="s">
        <v>3429</v>
      </c>
      <c r="E12" s="9" t="s">
        <v>1986</v>
      </c>
      <c r="F12" s="9" t="s">
        <v>4672</v>
      </c>
    </row>
    <row r="13" spans="1:6" x14ac:dyDescent="0.3">
      <c r="B13" s="6" t="s">
        <v>4543</v>
      </c>
      <c r="C13" s="9" t="s">
        <v>1580</v>
      </c>
      <c r="D13" s="9" t="s">
        <v>3429</v>
      </c>
      <c r="E13" s="9" t="s">
        <v>1654</v>
      </c>
      <c r="F13" s="9" t="s">
        <v>4673</v>
      </c>
    </row>
    <row r="14" spans="1:6" x14ac:dyDescent="0.3">
      <c r="B14" s="9" t="s">
        <v>4546</v>
      </c>
      <c r="C14" s="9" t="s">
        <v>1580</v>
      </c>
      <c r="D14" s="9" t="s">
        <v>3429</v>
      </c>
      <c r="E14" s="9" t="s">
        <v>1654</v>
      </c>
      <c r="F14" s="9" t="s">
        <v>4530</v>
      </c>
    </row>
    <row r="15" spans="1:6" x14ac:dyDescent="0.3">
      <c r="B15" s="9" t="s">
        <v>4547</v>
      </c>
      <c r="C15" s="9" t="s">
        <v>1580</v>
      </c>
      <c r="D15" s="9" t="s">
        <v>3429</v>
      </c>
      <c r="E15" s="9" t="s">
        <v>1580</v>
      </c>
      <c r="F15" s="9" t="s">
        <v>4536</v>
      </c>
    </row>
    <row r="16" spans="1:6" x14ac:dyDescent="0.3">
      <c r="B16" s="9" t="s">
        <v>4548</v>
      </c>
      <c r="C16" s="9" t="s">
        <v>1580</v>
      </c>
      <c r="D16" s="9" t="s">
        <v>3429</v>
      </c>
      <c r="E16" s="9" t="s">
        <v>1580</v>
      </c>
      <c r="F16" s="9" t="s">
        <v>4536</v>
      </c>
    </row>
    <row r="17" spans="2:6" x14ac:dyDescent="0.3">
      <c r="B17" s="6" t="s">
        <v>4549</v>
      </c>
      <c r="C17" s="9" t="s">
        <v>1580</v>
      </c>
      <c r="D17" s="9" t="s">
        <v>3429</v>
      </c>
      <c r="E17" s="9" t="s">
        <v>1580</v>
      </c>
      <c r="F17" s="9" t="s">
        <v>4536</v>
      </c>
    </row>
    <row r="18" spans="2:6" x14ac:dyDescent="0.3">
      <c r="B18" s="23" t="s">
        <v>4550</v>
      </c>
      <c r="C18" s="24" t="s">
        <v>4523</v>
      </c>
      <c r="D18" s="24" t="s">
        <v>4523</v>
      </c>
      <c r="E18" s="24" t="s">
        <v>4523</v>
      </c>
      <c r="F18" s="24" t="s">
        <v>4523</v>
      </c>
    </row>
    <row r="19" spans="2:6" x14ac:dyDescent="0.3">
      <c r="B19" s="6" t="s">
        <v>4551</v>
      </c>
      <c r="C19" s="9" t="s">
        <v>1580</v>
      </c>
      <c r="D19" s="9" t="s">
        <v>3429</v>
      </c>
      <c r="E19" s="9" t="s">
        <v>1582</v>
      </c>
      <c r="F19" s="9" t="s">
        <v>4674</v>
      </c>
    </row>
    <row r="20" spans="2:6" x14ac:dyDescent="0.3">
      <c r="B20" s="6" t="s">
        <v>4553</v>
      </c>
      <c r="C20" s="9" t="s">
        <v>1580</v>
      </c>
      <c r="D20" s="9" t="s">
        <v>3429</v>
      </c>
      <c r="E20" s="9" t="s">
        <v>1855</v>
      </c>
      <c r="F20" s="9" t="s">
        <v>4675</v>
      </c>
    </row>
    <row r="21" spans="2:6" x14ac:dyDescent="0.3">
      <c r="B21" s="6" t="s">
        <v>4556</v>
      </c>
      <c r="C21" s="9" t="s">
        <v>1580</v>
      </c>
      <c r="D21" s="9" t="s">
        <v>3429</v>
      </c>
      <c r="E21" s="9" t="s">
        <v>1594</v>
      </c>
      <c r="F21" s="9" t="s">
        <v>4676</v>
      </c>
    </row>
    <row r="22" spans="2:6" x14ac:dyDescent="0.3">
      <c r="B22" s="23" t="s">
        <v>4558</v>
      </c>
      <c r="C22" s="24" t="s">
        <v>4523</v>
      </c>
      <c r="D22" s="24" t="s">
        <v>4523</v>
      </c>
      <c r="E22" s="24" t="s">
        <v>4523</v>
      </c>
      <c r="F22" s="24" t="s">
        <v>4523</v>
      </c>
    </row>
    <row r="23" spans="2:6" x14ac:dyDescent="0.3">
      <c r="B23" s="6" t="s">
        <v>4444</v>
      </c>
      <c r="C23" s="9" t="s">
        <v>1580</v>
      </c>
      <c r="D23" s="9" t="s">
        <v>4559</v>
      </c>
      <c r="E23" s="9" t="s">
        <v>1582</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8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3-000000000000}">
  <dimension ref="A1:E10"/>
  <sheetViews>
    <sheetView workbookViewId="0"/>
  </sheetViews>
  <sheetFormatPr baseColWidth="10" defaultRowHeight="14.4" x14ac:dyDescent="0.3"/>
  <cols>
    <col min="2" max="2" width="95.886718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HSMDEF-HSM-IMPL'!A1", "Zurück")</f>
        <v>Zurück</v>
      </c>
    </row>
    <row r="3" spans="1:5" x14ac:dyDescent="0.3">
      <c r="B3" s="7" t="s">
        <v>7257</v>
      </c>
    </row>
    <row r="4" spans="1:5" x14ac:dyDescent="0.3">
      <c r="B4" s="4" t="s">
        <v>7014</v>
      </c>
      <c r="C4" s="3" t="s">
        <v>7015</v>
      </c>
      <c r="D4" s="3" t="s">
        <v>7016</v>
      </c>
      <c r="E4" s="3" t="s">
        <v>7017</v>
      </c>
    </row>
    <row r="5" spans="1:5" x14ac:dyDescent="0.3">
      <c r="B5" s="6" t="s">
        <v>7240</v>
      </c>
      <c r="C5" s="5" t="s">
        <v>4578</v>
      </c>
      <c r="D5" s="5" t="s">
        <v>7241</v>
      </c>
      <c r="E5" s="5" t="s">
        <v>7242</v>
      </c>
    </row>
    <row r="6" spans="1:5" x14ac:dyDescent="0.3">
      <c r="B6" s="12" t="s">
        <v>7243</v>
      </c>
      <c r="C6" s="18" t="s">
        <v>1963</v>
      </c>
      <c r="D6" s="18" t="s">
        <v>7244</v>
      </c>
      <c r="E6" s="18" t="s">
        <v>7245</v>
      </c>
    </row>
    <row r="7" spans="1:5" x14ac:dyDescent="0.3">
      <c r="B7" s="6" t="s">
        <v>7246</v>
      </c>
      <c r="C7" s="5" t="s">
        <v>3794</v>
      </c>
      <c r="D7" s="5" t="s">
        <v>7247</v>
      </c>
      <c r="E7" s="5" t="s">
        <v>7248</v>
      </c>
    </row>
    <row r="8" spans="1:5" x14ac:dyDescent="0.3">
      <c r="B8" s="12" t="s">
        <v>7249</v>
      </c>
      <c r="C8" s="18" t="s">
        <v>1963</v>
      </c>
      <c r="D8" s="18" t="s">
        <v>7250</v>
      </c>
      <c r="E8" s="18" t="s">
        <v>7251</v>
      </c>
    </row>
    <row r="9" spans="1:5" x14ac:dyDescent="0.3">
      <c r="B9" s="6" t="s">
        <v>7252</v>
      </c>
      <c r="C9" s="5" t="s">
        <v>3997</v>
      </c>
      <c r="D9" s="5" t="s">
        <v>7253</v>
      </c>
      <c r="E9" s="5" t="s">
        <v>7254</v>
      </c>
    </row>
    <row r="10" spans="1:5" x14ac:dyDescent="0.3">
      <c r="B10" s="12" t="s">
        <v>3459</v>
      </c>
      <c r="C10" s="18" t="s">
        <v>4952</v>
      </c>
      <c r="D10" s="18" t="s">
        <v>7255</v>
      </c>
      <c r="E10" s="18" t="s">
        <v>7256</v>
      </c>
    </row>
  </sheetData>
  <pageMargins left="0.7" right="0.7" top="0.75" bottom="0.75" header="0.3" footer="0.3"/>
  <pageSetup paperSize="9" orientation="portrait" horizontalDpi="300" verticalDpi="300"/>
</worksheet>
</file>

<file path=xl/worksheets/sheet8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3-000000000000}">
  <dimension ref="A1:E14"/>
  <sheetViews>
    <sheetView workbookViewId="0"/>
  </sheetViews>
  <sheetFormatPr baseColWidth="10" defaultRowHeight="14.4" x14ac:dyDescent="0.3"/>
  <cols>
    <col min="2" max="2" width="9.6640625" customWidth="1"/>
    <col min="3" max="3" width="99.3320312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HSMDEF-HSM-IMPL'!A1", "Zurück")</f>
        <v>Zurück</v>
      </c>
    </row>
    <row r="3" spans="1:5" x14ac:dyDescent="0.3">
      <c r="B3" s="7" t="s">
        <v>723</v>
      </c>
    </row>
    <row r="4" spans="1:5" x14ac:dyDescent="0.3">
      <c r="B4" s="25" t="s">
        <v>35</v>
      </c>
      <c r="C4" s="25" t="s">
        <v>394</v>
      </c>
      <c r="D4" s="21" t="s">
        <v>37</v>
      </c>
      <c r="E4" s="25" t="s">
        <v>37</v>
      </c>
    </row>
    <row r="5" spans="1:5" x14ac:dyDescent="0.3">
      <c r="B5" s="22"/>
      <c r="C5" s="22"/>
      <c r="D5" s="8" t="s">
        <v>38</v>
      </c>
      <c r="E5" s="8" t="s">
        <v>39</v>
      </c>
    </row>
    <row r="6" spans="1:5" ht="25.2" x14ac:dyDescent="0.3">
      <c r="B6" s="6" t="s">
        <v>700</v>
      </c>
      <c r="C6" s="6" t="s">
        <v>701</v>
      </c>
      <c r="D6" s="9" t="s">
        <v>702</v>
      </c>
      <c r="E6" s="9" t="s">
        <v>703</v>
      </c>
    </row>
    <row r="7" spans="1:5" ht="25.2" x14ac:dyDescent="0.3">
      <c r="B7" s="12" t="s">
        <v>704</v>
      </c>
      <c r="C7" s="12" t="s">
        <v>705</v>
      </c>
      <c r="D7" s="13" t="s">
        <v>391</v>
      </c>
      <c r="E7" s="13" t="s">
        <v>392</v>
      </c>
    </row>
    <row r="8" spans="1:5" ht="25.2" x14ac:dyDescent="0.3">
      <c r="B8" s="6" t="s">
        <v>706</v>
      </c>
      <c r="C8" s="6" t="s">
        <v>707</v>
      </c>
      <c r="D8" s="9" t="s">
        <v>428</v>
      </c>
      <c r="E8" s="9" t="s">
        <v>429</v>
      </c>
    </row>
    <row r="9" spans="1:5" ht="25.2" x14ac:dyDescent="0.3">
      <c r="B9" s="12" t="s">
        <v>708</v>
      </c>
      <c r="C9" s="12" t="s">
        <v>709</v>
      </c>
      <c r="D9" s="13" t="s">
        <v>710</v>
      </c>
      <c r="E9" s="13" t="s">
        <v>711</v>
      </c>
    </row>
    <row r="10" spans="1:5" ht="25.2" x14ac:dyDescent="0.3">
      <c r="B10" s="6" t="s">
        <v>712</v>
      </c>
      <c r="C10" s="6" t="s">
        <v>713</v>
      </c>
      <c r="D10" s="9" t="s">
        <v>409</v>
      </c>
      <c r="E10" s="9" t="s">
        <v>410</v>
      </c>
    </row>
    <row r="11" spans="1:5" ht="25.2" x14ac:dyDescent="0.3">
      <c r="B11" s="12" t="s">
        <v>714</v>
      </c>
      <c r="C11" s="12" t="s">
        <v>419</v>
      </c>
      <c r="D11" s="13" t="s">
        <v>654</v>
      </c>
      <c r="E11" s="13" t="s">
        <v>655</v>
      </c>
    </row>
    <row r="12" spans="1:5" ht="25.2" x14ac:dyDescent="0.3">
      <c r="B12" s="6" t="s">
        <v>715</v>
      </c>
      <c r="C12" s="6" t="s">
        <v>716</v>
      </c>
      <c r="D12" s="9" t="s">
        <v>717</v>
      </c>
      <c r="E12" s="9" t="s">
        <v>718</v>
      </c>
    </row>
    <row r="13" spans="1:5" ht="25.2" x14ac:dyDescent="0.3">
      <c r="B13" s="12" t="s">
        <v>719</v>
      </c>
      <c r="C13" s="12" t="s">
        <v>720</v>
      </c>
      <c r="D13" s="13" t="s">
        <v>221</v>
      </c>
      <c r="E13" s="13" t="s">
        <v>222</v>
      </c>
    </row>
    <row r="14" spans="1:5" ht="25.2" x14ac:dyDescent="0.3">
      <c r="B14" s="10" t="s">
        <v>52</v>
      </c>
      <c r="C14" s="10"/>
      <c r="D14" s="11" t="s">
        <v>721</v>
      </c>
      <c r="E14" s="11" t="s">
        <v>722</v>
      </c>
    </row>
  </sheetData>
  <mergeCells count="3">
    <mergeCell ref="B4:B5"/>
    <mergeCell ref="C4:C5"/>
    <mergeCell ref="D4:E4"/>
  </mergeCells>
  <pageMargins left="0.7" right="0.7" top="0.75" bottom="0.75" header="0.3" footer="0.3"/>
  <pageSetup paperSize="9" orientation="portrait" horizontalDpi="300" verticalDpi="300"/>
</worksheet>
</file>

<file path=xl/worksheets/sheet8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3-000000000000}">
  <dimension ref="A1:E13"/>
  <sheetViews>
    <sheetView workbookViewId="0"/>
  </sheetViews>
  <sheetFormatPr baseColWidth="10" defaultRowHeight="14.4" x14ac:dyDescent="0.3"/>
  <cols>
    <col min="2" max="2" width="9.6640625" customWidth="1"/>
    <col min="3" max="3" width="49.55468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HSMDEF-HSM-IMPL'!A1", "Zurück")</f>
        <v>Zurück</v>
      </c>
    </row>
    <row r="3" spans="1:5" x14ac:dyDescent="0.3">
      <c r="B3" s="7" t="s">
        <v>214</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199</v>
      </c>
      <c r="C7" s="6" t="s">
        <v>200</v>
      </c>
      <c r="D7" s="9" t="s">
        <v>201</v>
      </c>
      <c r="E7" s="9" t="s">
        <v>202</v>
      </c>
    </row>
    <row r="8" spans="1:5" x14ac:dyDescent="0.3">
      <c r="B8" s="23" t="s">
        <v>40</v>
      </c>
      <c r="C8" s="23"/>
      <c r="D8" s="29"/>
      <c r="E8" s="29"/>
    </row>
    <row r="9" spans="1:5" ht="25.2" x14ac:dyDescent="0.3">
      <c r="B9" s="6" t="s">
        <v>203</v>
      </c>
      <c r="C9" s="6" t="s">
        <v>204</v>
      </c>
      <c r="D9" s="9" t="s">
        <v>43</v>
      </c>
      <c r="E9" s="9" t="s">
        <v>44</v>
      </c>
    </row>
    <row r="10" spans="1:5" ht="25.2" x14ac:dyDescent="0.3">
      <c r="B10" s="6" t="s">
        <v>205</v>
      </c>
      <c r="C10" s="6" t="s">
        <v>42</v>
      </c>
      <c r="D10" s="9" t="s">
        <v>206</v>
      </c>
      <c r="E10" s="9" t="s">
        <v>207</v>
      </c>
    </row>
    <row r="11" spans="1:5" ht="25.2" x14ac:dyDescent="0.3">
      <c r="B11" s="6" t="s">
        <v>208</v>
      </c>
      <c r="C11" s="6" t="s">
        <v>46</v>
      </c>
      <c r="D11" s="9" t="s">
        <v>47</v>
      </c>
      <c r="E11" s="9" t="s">
        <v>48</v>
      </c>
    </row>
    <row r="12" spans="1:5" ht="25.2" x14ac:dyDescent="0.3">
      <c r="B12" s="6" t="s">
        <v>209</v>
      </c>
      <c r="C12" s="6" t="s">
        <v>50</v>
      </c>
      <c r="D12" s="9" t="s">
        <v>210</v>
      </c>
      <c r="E12" s="9" t="s">
        <v>211</v>
      </c>
    </row>
    <row r="13" spans="1:5" ht="25.2" x14ac:dyDescent="0.3">
      <c r="B13" s="10" t="s">
        <v>52</v>
      </c>
      <c r="C13" s="10"/>
      <c r="D13" s="11" t="s">
        <v>212</v>
      </c>
      <c r="E13" s="11" t="s">
        <v>213</v>
      </c>
    </row>
  </sheetData>
  <mergeCells count="5">
    <mergeCell ref="B4:B5"/>
    <mergeCell ref="C4:C5"/>
    <mergeCell ref="D4:E4"/>
    <mergeCell ref="B6:E6"/>
    <mergeCell ref="B8:E8"/>
  </mergeCells>
  <pageMargins left="0.7" right="0.7" top="0.75" bottom="0.75" header="0.3" footer="0.3"/>
  <pageSetup paperSize="9" orientation="portrait" horizontalDpi="300" verticalDpi="300"/>
</worksheet>
</file>

<file path=xl/worksheets/sheet8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3-000000000000}">
  <dimension ref="A1:G14"/>
  <sheetViews>
    <sheetView workbookViewId="0"/>
  </sheetViews>
  <sheetFormatPr baseColWidth="10" defaultRowHeight="14.4" x14ac:dyDescent="0.3"/>
  <cols>
    <col min="2" max="2" width="9.6640625" customWidth="1"/>
    <col min="3" max="3" width="99.3320312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HSMDEF-HSM-IMPL'!A1", "Zurück")</f>
        <v>Zurück</v>
      </c>
    </row>
    <row r="3" spans="1:7" x14ac:dyDescent="0.3">
      <c r="B3" s="7" t="s">
        <v>1282</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700</v>
      </c>
      <c r="C6" s="6" t="s">
        <v>701</v>
      </c>
      <c r="D6" s="9" t="s">
        <v>1264</v>
      </c>
      <c r="E6" s="9" t="s">
        <v>1265</v>
      </c>
      <c r="F6" s="9" t="s">
        <v>703</v>
      </c>
      <c r="G6" s="9" t="s">
        <v>703</v>
      </c>
    </row>
    <row r="7" spans="1:7" ht="25.2" x14ac:dyDescent="0.3">
      <c r="B7" s="12" t="s">
        <v>704</v>
      </c>
      <c r="C7" s="12" t="s">
        <v>705</v>
      </c>
      <c r="D7" s="13" t="s">
        <v>1266</v>
      </c>
      <c r="E7" s="13" t="s">
        <v>1267</v>
      </c>
      <c r="F7" s="13" t="s">
        <v>392</v>
      </c>
      <c r="G7" s="13" t="s">
        <v>392</v>
      </c>
    </row>
    <row r="8" spans="1:7" ht="25.2" x14ac:dyDescent="0.3">
      <c r="B8" s="6" t="s">
        <v>706</v>
      </c>
      <c r="C8" s="6" t="s">
        <v>707</v>
      </c>
      <c r="D8" s="9" t="s">
        <v>1268</v>
      </c>
      <c r="E8" s="9" t="s">
        <v>1269</v>
      </c>
      <c r="F8" s="9" t="s">
        <v>429</v>
      </c>
      <c r="G8" s="9" t="s">
        <v>429</v>
      </c>
    </row>
    <row r="9" spans="1:7" ht="25.2" x14ac:dyDescent="0.3">
      <c r="B9" s="12" t="s">
        <v>708</v>
      </c>
      <c r="C9" s="12" t="s">
        <v>709</v>
      </c>
      <c r="D9" s="13" t="s">
        <v>1270</v>
      </c>
      <c r="E9" s="13" t="s">
        <v>1271</v>
      </c>
      <c r="F9" s="13" t="s">
        <v>1272</v>
      </c>
      <c r="G9" s="13" t="s">
        <v>711</v>
      </c>
    </row>
    <row r="10" spans="1:7" ht="25.2" x14ac:dyDescent="0.3">
      <c r="B10" s="6" t="s">
        <v>712</v>
      </c>
      <c r="C10" s="6" t="s">
        <v>713</v>
      </c>
      <c r="D10" s="9" t="s">
        <v>1273</v>
      </c>
      <c r="E10" s="9" t="s">
        <v>1274</v>
      </c>
      <c r="F10" s="9" t="s">
        <v>410</v>
      </c>
      <c r="G10" s="9" t="s">
        <v>410</v>
      </c>
    </row>
    <row r="11" spans="1:7" ht="25.2" x14ac:dyDescent="0.3">
      <c r="B11" s="12" t="s">
        <v>714</v>
      </c>
      <c r="C11" s="12" t="s">
        <v>419</v>
      </c>
      <c r="D11" s="13" t="s">
        <v>1275</v>
      </c>
      <c r="E11" s="13" t="s">
        <v>1276</v>
      </c>
      <c r="F11" s="13" t="s">
        <v>1277</v>
      </c>
      <c r="G11" s="13" t="s">
        <v>655</v>
      </c>
    </row>
    <row r="12" spans="1:7" ht="25.2" x14ac:dyDescent="0.3">
      <c r="B12" s="6" t="s">
        <v>715</v>
      </c>
      <c r="C12" s="6" t="s">
        <v>716</v>
      </c>
      <c r="D12" s="9" t="s">
        <v>1278</v>
      </c>
      <c r="E12" s="9" t="s">
        <v>1279</v>
      </c>
      <c r="F12" s="9" t="s">
        <v>718</v>
      </c>
      <c r="G12" s="9" t="s">
        <v>718</v>
      </c>
    </row>
    <row r="13" spans="1:7" ht="25.2" x14ac:dyDescent="0.3">
      <c r="B13" s="12" t="s">
        <v>719</v>
      </c>
      <c r="C13" s="12" t="s">
        <v>720</v>
      </c>
      <c r="D13" s="13" t="s">
        <v>1280</v>
      </c>
      <c r="E13" s="13" t="s">
        <v>1281</v>
      </c>
      <c r="F13" s="13" t="s">
        <v>222</v>
      </c>
      <c r="G13" s="13" t="s">
        <v>222</v>
      </c>
    </row>
    <row r="14" spans="1:7" x14ac:dyDescent="0.3">
      <c r="B14"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8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3-000000000000}">
  <dimension ref="A1:G13"/>
  <sheetViews>
    <sheetView workbookViewId="0"/>
  </sheetViews>
  <sheetFormatPr baseColWidth="10" defaultRowHeight="14.4" x14ac:dyDescent="0.3"/>
  <cols>
    <col min="2" max="2" width="9.6640625" customWidth="1"/>
    <col min="3" max="3" width="49.5546875" customWidth="1"/>
    <col min="4" max="4" width="39.6640625" customWidth="1"/>
    <col min="5" max="5" width="20.6640625" customWidth="1"/>
    <col min="6" max="7" width="20.44140625" customWidth="1"/>
  </cols>
  <sheetData>
    <row r="1" spans="1:7" x14ac:dyDescent="0.3">
      <c r="A1" s="2" t="str">
        <f>HYPERLINK("#'Auswahl Auswertungsmodul'!A1", "Zurück zum Start")</f>
        <v>Zurück zum Start</v>
      </c>
    </row>
    <row r="2" spans="1:7" x14ac:dyDescent="0.3">
      <c r="A2" s="2" t="str">
        <f>HYPERLINK("#'Auswahl HSMDEF-HSM-IMPL'!A1", "Zurück")</f>
        <v>Zurück</v>
      </c>
    </row>
    <row r="3" spans="1:7" x14ac:dyDescent="0.3">
      <c r="B3" s="7" t="s">
        <v>1009</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199</v>
      </c>
      <c r="C7" s="6" t="s">
        <v>200</v>
      </c>
      <c r="D7" s="9" t="s">
        <v>1001</v>
      </c>
      <c r="E7" s="9" t="s">
        <v>1002</v>
      </c>
      <c r="F7" s="9" t="s">
        <v>202</v>
      </c>
      <c r="G7" s="9" t="s">
        <v>202</v>
      </c>
    </row>
    <row r="8" spans="1:7" x14ac:dyDescent="0.3">
      <c r="B8" s="23" t="s">
        <v>40</v>
      </c>
      <c r="C8" s="23"/>
      <c r="D8" s="29"/>
      <c r="E8" s="29"/>
      <c r="F8" s="29"/>
      <c r="G8" s="29"/>
    </row>
    <row r="9" spans="1:7" ht="25.2" x14ac:dyDescent="0.3">
      <c r="B9" s="6" t="s">
        <v>203</v>
      </c>
      <c r="C9" s="6" t="s">
        <v>204</v>
      </c>
      <c r="D9" s="9" t="s">
        <v>1003</v>
      </c>
      <c r="E9" s="9" t="s">
        <v>1004</v>
      </c>
      <c r="F9" s="9" t="s">
        <v>44</v>
      </c>
      <c r="G9" s="9" t="s">
        <v>44</v>
      </c>
    </row>
    <row r="10" spans="1:7" ht="25.2" x14ac:dyDescent="0.3">
      <c r="B10" s="6" t="s">
        <v>205</v>
      </c>
      <c r="C10" s="6" t="s">
        <v>42</v>
      </c>
      <c r="D10" s="9" t="s">
        <v>1005</v>
      </c>
      <c r="E10" s="9" t="s">
        <v>1006</v>
      </c>
      <c r="F10" s="9" t="s">
        <v>207</v>
      </c>
      <c r="G10" s="9" t="s">
        <v>207</v>
      </c>
    </row>
    <row r="11" spans="1:7" ht="25.2" x14ac:dyDescent="0.3">
      <c r="B11" s="6" t="s">
        <v>208</v>
      </c>
      <c r="C11" s="6" t="s">
        <v>46</v>
      </c>
      <c r="D11" s="9" t="s">
        <v>48</v>
      </c>
      <c r="E11" s="9" t="s">
        <v>47</v>
      </c>
      <c r="F11" s="9" t="s">
        <v>48</v>
      </c>
      <c r="G11" s="9" t="s">
        <v>48</v>
      </c>
    </row>
    <row r="12" spans="1:7" ht="25.2" x14ac:dyDescent="0.3">
      <c r="B12" s="6" t="s">
        <v>209</v>
      </c>
      <c r="C12" s="6" t="s">
        <v>50</v>
      </c>
      <c r="D12" s="9" t="s">
        <v>1007</v>
      </c>
      <c r="E12" s="9" t="s">
        <v>1008</v>
      </c>
      <c r="F12" s="9" t="s">
        <v>211</v>
      </c>
      <c r="G12" s="9" t="s">
        <v>211</v>
      </c>
    </row>
    <row r="13" spans="1:7" x14ac:dyDescent="0.3">
      <c r="B13" s="17" t="s">
        <v>968</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8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3-000000000000}">
  <dimension ref="A1:D12"/>
  <sheetViews>
    <sheetView workbookViewId="0"/>
  </sheetViews>
  <sheetFormatPr baseColWidth="10" defaultRowHeight="14.4" x14ac:dyDescent="0.3"/>
  <cols>
    <col min="2" max="2" width="9.6640625" customWidth="1"/>
    <col min="3" max="3" width="99.33203125" customWidth="1"/>
    <col min="4" max="4" width="250.6640625" customWidth="1"/>
  </cols>
  <sheetData>
    <row r="1" spans="1:4" x14ac:dyDescent="0.3">
      <c r="A1" s="2" t="str">
        <f>HYPERLINK("#'Auswahl Auswertungsmodul'!A1", "Zurück zum Start")</f>
        <v>Zurück zum Start</v>
      </c>
    </row>
    <row r="2" spans="1:4" x14ac:dyDescent="0.3">
      <c r="A2" s="2" t="str">
        <f>HYPERLINK("#'Auswahl HSMDEF-HSM-IMPL'!A1", "Zurück")</f>
        <v>Zurück</v>
      </c>
    </row>
    <row r="3" spans="1:4" x14ac:dyDescent="0.3">
      <c r="B3" s="7" t="s">
        <v>1498</v>
      </c>
    </row>
    <row r="4" spans="1:4" x14ac:dyDescent="0.3">
      <c r="B4" s="3" t="s">
        <v>35</v>
      </c>
      <c r="C4" s="4" t="s">
        <v>394</v>
      </c>
      <c r="D4" s="4" t="s">
        <v>1101</v>
      </c>
    </row>
    <row r="5" spans="1:4" ht="113.4" x14ac:dyDescent="0.3">
      <c r="B5" s="5" t="s">
        <v>700</v>
      </c>
      <c r="C5" s="6" t="s">
        <v>701</v>
      </c>
      <c r="D5" s="6" t="s">
        <v>1490</v>
      </c>
    </row>
    <row r="6" spans="1:4" ht="163.80000000000001" x14ac:dyDescent="0.3">
      <c r="B6" s="18" t="s">
        <v>704</v>
      </c>
      <c r="C6" s="12" t="s">
        <v>705</v>
      </c>
      <c r="D6" s="12" t="s">
        <v>1491</v>
      </c>
    </row>
    <row r="7" spans="1:4" ht="113.4" x14ac:dyDescent="0.3">
      <c r="B7" s="5" t="s">
        <v>706</v>
      </c>
      <c r="C7" s="6" t="s">
        <v>707</v>
      </c>
      <c r="D7" s="6" t="s">
        <v>1492</v>
      </c>
    </row>
    <row r="8" spans="1:4" ht="252" x14ac:dyDescent="0.3">
      <c r="B8" s="18" t="s">
        <v>708</v>
      </c>
      <c r="C8" s="12" t="s">
        <v>709</v>
      </c>
      <c r="D8" s="12" t="s">
        <v>1493</v>
      </c>
    </row>
    <row r="9" spans="1:4" ht="63" x14ac:dyDescent="0.3">
      <c r="B9" s="5" t="s">
        <v>712</v>
      </c>
      <c r="C9" s="6" t="s">
        <v>713</v>
      </c>
      <c r="D9" s="6" t="s">
        <v>1494</v>
      </c>
    </row>
    <row r="10" spans="1:4" ht="63" x14ac:dyDescent="0.3">
      <c r="B10" s="18" t="s">
        <v>714</v>
      </c>
      <c r="C10" s="12" t="s">
        <v>419</v>
      </c>
      <c r="D10" s="12" t="s">
        <v>1495</v>
      </c>
    </row>
    <row r="11" spans="1:4" ht="138.6" x14ac:dyDescent="0.3">
      <c r="B11" s="5" t="s">
        <v>715</v>
      </c>
      <c r="C11" s="6" t="s">
        <v>716</v>
      </c>
      <c r="D11" s="6" t="s">
        <v>1496</v>
      </c>
    </row>
    <row r="12" spans="1:4" ht="113.4" x14ac:dyDescent="0.3">
      <c r="B12" s="18" t="s">
        <v>719</v>
      </c>
      <c r="C12" s="12" t="s">
        <v>720</v>
      </c>
      <c r="D12" s="12" t="s">
        <v>1497</v>
      </c>
    </row>
  </sheetData>
  <pageMargins left="0.7" right="0.7" top="0.75" bottom="0.75" header="0.3" footer="0.3"/>
  <pageSetup paperSize="9" orientation="portrait" horizontalDpi="300" verticalDpi="300"/>
</worksheet>
</file>

<file path=xl/worksheets/sheet8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3-000000000000}">
  <dimension ref="A1:D10"/>
  <sheetViews>
    <sheetView workbookViewId="0"/>
  </sheetViews>
  <sheetFormatPr baseColWidth="10" defaultRowHeight="14.4" x14ac:dyDescent="0.3"/>
  <cols>
    <col min="2" max="2" width="9.6640625" customWidth="1"/>
    <col min="3" max="3" width="49.5546875" customWidth="1"/>
    <col min="4" max="4" width="250.6640625" customWidth="1"/>
  </cols>
  <sheetData>
    <row r="1" spans="1:4" x14ac:dyDescent="0.3">
      <c r="A1" s="2" t="str">
        <f>HYPERLINK("#'Auswahl Auswertungsmodul'!A1", "Zurück zum Start")</f>
        <v>Zurück zum Start</v>
      </c>
    </row>
    <row r="2" spans="1:4" x14ac:dyDescent="0.3">
      <c r="A2" s="2" t="str">
        <f>HYPERLINK("#'Auswahl HSMDEF-HSM-IMPL'!A1", "Zurück")</f>
        <v>Zurück</v>
      </c>
    </row>
    <row r="3" spans="1:4" x14ac:dyDescent="0.3">
      <c r="B3" s="7" t="s">
        <v>1119</v>
      </c>
    </row>
    <row r="4" spans="1:4" x14ac:dyDescent="0.3">
      <c r="B4" s="3" t="s">
        <v>35</v>
      </c>
      <c r="C4" s="4" t="s">
        <v>36</v>
      </c>
      <c r="D4" s="4" t="s">
        <v>1101</v>
      </c>
    </row>
    <row r="5" spans="1:4" x14ac:dyDescent="0.3">
      <c r="B5" s="23" t="s">
        <v>56</v>
      </c>
      <c r="C5" s="23"/>
      <c r="D5" s="23"/>
    </row>
    <row r="6" spans="1:4" ht="63" x14ac:dyDescent="0.3">
      <c r="B6" s="5" t="s">
        <v>199</v>
      </c>
      <c r="C6" s="6" t="s">
        <v>200</v>
      </c>
      <c r="D6" s="6" t="s">
        <v>1115</v>
      </c>
    </row>
    <row r="7" spans="1:4" x14ac:dyDescent="0.3">
      <c r="B7" s="23" t="s">
        <v>40</v>
      </c>
      <c r="C7" s="23"/>
      <c r="D7" s="23"/>
    </row>
    <row r="8" spans="1:4" ht="37.799999999999997" x14ac:dyDescent="0.3">
      <c r="B8" s="5" t="s">
        <v>203</v>
      </c>
      <c r="C8" s="6" t="s">
        <v>204</v>
      </c>
      <c r="D8" s="6" t="s">
        <v>1116</v>
      </c>
    </row>
    <row r="9" spans="1:4" x14ac:dyDescent="0.3">
      <c r="B9" s="5" t="s">
        <v>205</v>
      </c>
      <c r="C9" s="6" t="s">
        <v>42</v>
      </c>
      <c r="D9" s="6" t="s">
        <v>1117</v>
      </c>
    </row>
    <row r="10" spans="1:4" x14ac:dyDescent="0.3">
      <c r="B10" s="5" t="s">
        <v>209</v>
      </c>
      <c r="C10" s="6" t="s">
        <v>50</v>
      </c>
      <c r="D10" s="6" t="s">
        <v>1118</v>
      </c>
    </row>
  </sheetData>
  <mergeCells count="2">
    <mergeCell ref="B5:D5"/>
    <mergeCell ref="B7:D7"/>
  </mergeCells>
  <pageMargins left="0.7" right="0.7" top="0.75" bottom="0.75" header="0.3" footer="0.3"/>
  <pageSetup paperSize="9" orientation="portrait" horizontalDpi="300" verticalDpi="300"/>
</worksheet>
</file>

<file path=xl/worksheets/sheet8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3-000000000000}">
  <dimension ref="A1:G12"/>
  <sheetViews>
    <sheetView workbookViewId="0"/>
  </sheetViews>
  <sheetFormatPr baseColWidth="10" defaultRowHeight="14.4" x14ac:dyDescent="0.3"/>
  <cols>
    <col min="2" max="2" width="9.6640625" customWidth="1"/>
    <col min="3" max="3" width="49.554687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HSMDEF-HSM-IMPL'!A1", "Zurück")</f>
        <v>Zurück</v>
      </c>
    </row>
    <row r="3" spans="1:7" x14ac:dyDescent="0.3">
      <c r="B3" s="7" t="s">
        <v>1684</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199</v>
      </c>
      <c r="C7" s="6" t="s">
        <v>200</v>
      </c>
      <c r="D7" s="9" t="s">
        <v>1678</v>
      </c>
      <c r="E7" s="9" t="s">
        <v>1679</v>
      </c>
      <c r="F7" s="9" t="s">
        <v>202</v>
      </c>
      <c r="G7" s="9" t="s">
        <v>202</v>
      </c>
    </row>
    <row r="8" spans="1:7" x14ac:dyDescent="0.3">
      <c r="B8" s="23" t="s">
        <v>40</v>
      </c>
      <c r="C8" s="23"/>
      <c r="D8" s="29"/>
      <c r="E8" s="29"/>
      <c r="F8" s="29"/>
      <c r="G8" s="29"/>
    </row>
    <row r="9" spans="1:7" ht="25.2" x14ac:dyDescent="0.3">
      <c r="B9" s="6" t="s">
        <v>203</v>
      </c>
      <c r="C9" s="6" t="s">
        <v>204</v>
      </c>
      <c r="D9" s="9" t="s">
        <v>1578</v>
      </c>
      <c r="E9" s="9" t="s">
        <v>1003</v>
      </c>
      <c r="F9" s="9" t="s">
        <v>44</v>
      </c>
      <c r="G9" s="9" t="s">
        <v>44</v>
      </c>
    </row>
    <row r="10" spans="1:7" ht="25.2" x14ac:dyDescent="0.3">
      <c r="B10" s="6" t="s">
        <v>205</v>
      </c>
      <c r="C10" s="6" t="s">
        <v>42</v>
      </c>
      <c r="D10" s="9" t="s">
        <v>1680</v>
      </c>
      <c r="E10" s="9" t="s">
        <v>1681</v>
      </c>
      <c r="F10" s="9" t="s">
        <v>207</v>
      </c>
      <c r="G10" s="9" t="s">
        <v>1682</v>
      </c>
    </row>
    <row r="11" spans="1:7" ht="25.2" x14ac:dyDescent="0.3">
      <c r="B11" s="6" t="s">
        <v>208</v>
      </c>
      <c r="C11" s="6" t="s">
        <v>46</v>
      </c>
      <c r="D11" s="9" t="s">
        <v>1579</v>
      </c>
      <c r="E11" s="9" t="s">
        <v>1015</v>
      </c>
      <c r="F11" s="9" t="s">
        <v>48</v>
      </c>
      <c r="G11" s="9" t="s">
        <v>48</v>
      </c>
    </row>
    <row r="12" spans="1:7" ht="25.2" x14ac:dyDescent="0.3">
      <c r="B12" s="6" t="s">
        <v>209</v>
      </c>
      <c r="C12" s="6" t="s">
        <v>50</v>
      </c>
      <c r="D12" s="9" t="s">
        <v>1683</v>
      </c>
      <c r="E12" s="9" t="s">
        <v>1007</v>
      </c>
      <c r="F12" s="9" t="s">
        <v>211</v>
      </c>
      <c r="G12" s="9" t="s">
        <v>211</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8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3-000000000000}">
  <dimension ref="A1:E10"/>
  <sheetViews>
    <sheetView workbookViewId="0"/>
  </sheetViews>
  <sheetFormatPr baseColWidth="10" defaultRowHeight="14.4" x14ac:dyDescent="0.3"/>
  <cols>
    <col min="2" max="2" width="9.6640625" customWidth="1"/>
    <col min="3" max="3" width="41"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HSMDEF-HSM-IMPL'!A1", "Zurück")</f>
        <v>Zurück</v>
      </c>
    </row>
    <row r="3" spans="1:5" x14ac:dyDescent="0.3">
      <c r="B3" s="7" t="s">
        <v>1790</v>
      </c>
    </row>
    <row r="4" spans="1:5" x14ac:dyDescent="0.3">
      <c r="B4" s="3" t="s">
        <v>35</v>
      </c>
      <c r="C4" s="4" t="s">
        <v>36</v>
      </c>
      <c r="D4" s="3" t="s">
        <v>1765</v>
      </c>
      <c r="E4" s="4" t="s">
        <v>1101</v>
      </c>
    </row>
    <row r="5" spans="1:5" x14ac:dyDescent="0.3">
      <c r="B5" s="23" t="s">
        <v>56</v>
      </c>
      <c r="C5" s="23"/>
      <c r="D5" s="30"/>
      <c r="E5" s="23"/>
    </row>
    <row r="6" spans="1:5" ht="25.2" x14ac:dyDescent="0.3">
      <c r="B6" s="5" t="s">
        <v>199</v>
      </c>
      <c r="C6" s="6" t="s">
        <v>200</v>
      </c>
      <c r="D6" s="5" t="s">
        <v>3</v>
      </c>
      <c r="E6" s="6" t="s">
        <v>1786</v>
      </c>
    </row>
    <row r="7" spans="1:5" x14ac:dyDescent="0.3">
      <c r="B7" s="23" t="s">
        <v>40</v>
      </c>
      <c r="C7" s="23"/>
      <c r="D7" s="30"/>
      <c r="E7" s="23"/>
    </row>
    <row r="8" spans="1:5" x14ac:dyDescent="0.3">
      <c r="B8" s="5" t="s">
        <v>205</v>
      </c>
      <c r="C8" s="6" t="s">
        <v>42</v>
      </c>
      <c r="D8" s="5" t="s">
        <v>3</v>
      </c>
      <c r="E8" s="6" t="s">
        <v>1787</v>
      </c>
    </row>
    <row r="9" spans="1:5" x14ac:dyDescent="0.3">
      <c r="B9" s="5" t="s">
        <v>205</v>
      </c>
      <c r="C9" s="6" t="s">
        <v>42</v>
      </c>
      <c r="D9" s="5" t="s">
        <v>12</v>
      </c>
      <c r="E9" s="6" t="s">
        <v>1788</v>
      </c>
    </row>
    <row r="10" spans="1:5" x14ac:dyDescent="0.3">
      <c r="B10" s="5" t="s">
        <v>208</v>
      </c>
      <c r="C10" s="6" t="s">
        <v>46</v>
      </c>
      <c r="D10" s="5" t="s">
        <v>3</v>
      </c>
      <c r="E10" s="6" t="s">
        <v>1789</v>
      </c>
    </row>
  </sheetData>
  <mergeCells count="2">
    <mergeCell ref="B5:E5"/>
    <mergeCell ref="B7:E7"/>
  </mergeCells>
  <pageMargins left="0.7" right="0.7" top="0.75" bottom="0.75" header="0.3" footer="0.3"/>
  <pageSetup paperSize="9" orientation="portrait" horizontalDpi="300" verticalDpi="300"/>
</worksheet>
</file>

<file path=xl/worksheets/sheet8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3-000000000000}">
  <dimension ref="A1:G13"/>
  <sheetViews>
    <sheetView workbookViewId="0"/>
  </sheetViews>
  <sheetFormatPr baseColWidth="10" defaultRowHeight="14.4" x14ac:dyDescent="0.3"/>
  <cols>
    <col min="2" max="2" width="9.6640625" customWidth="1"/>
    <col min="3" max="3" width="99.332031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HSMDEF-HSM-IMPL'!A1", "Zurück")</f>
        <v>Zurück</v>
      </c>
    </row>
    <row r="3" spans="1:7" x14ac:dyDescent="0.3">
      <c r="B3" s="7" t="s">
        <v>1997</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700</v>
      </c>
      <c r="C6" s="6" t="s">
        <v>701</v>
      </c>
      <c r="D6" s="9" t="s">
        <v>1979</v>
      </c>
      <c r="E6" s="9" t="s">
        <v>1980</v>
      </c>
      <c r="F6" s="9" t="s">
        <v>1981</v>
      </c>
      <c r="G6" s="9" t="s">
        <v>1980</v>
      </c>
    </row>
    <row r="7" spans="1:7" ht="25.2" x14ac:dyDescent="0.3">
      <c r="B7" s="12" t="s">
        <v>704</v>
      </c>
      <c r="C7" s="12" t="s">
        <v>705</v>
      </c>
      <c r="D7" s="13" t="s">
        <v>1982</v>
      </c>
      <c r="E7" s="13" t="s">
        <v>1983</v>
      </c>
      <c r="F7" s="13" t="s">
        <v>1984</v>
      </c>
      <c r="G7" s="13" t="s">
        <v>1985</v>
      </c>
    </row>
    <row r="8" spans="1:7" ht="25.2" x14ac:dyDescent="0.3">
      <c r="B8" s="6" t="s">
        <v>706</v>
      </c>
      <c r="C8" s="6" t="s">
        <v>707</v>
      </c>
      <c r="D8" s="9" t="s">
        <v>1986</v>
      </c>
      <c r="E8" s="9" t="s">
        <v>1987</v>
      </c>
      <c r="F8" s="9" t="s">
        <v>429</v>
      </c>
      <c r="G8" s="9" t="s">
        <v>429</v>
      </c>
    </row>
    <row r="9" spans="1:7" ht="25.2" x14ac:dyDescent="0.3">
      <c r="B9" s="12" t="s">
        <v>708</v>
      </c>
      <c r="C9" s="12" t="s">
        <v>709</v>
      </c>
      <c r="D9" s="13" t="s">
        <v>1988</v>
      </c>
      <c r="E9" s="13" t="s">
        <v>1989</v>
      </c>
      <c r="F9" s="13" t="s">
        <v>711</v>
      </c>
      <c r="G9" s="13" t="s">
        <v>711</v>
      </c>
    </row>
    <row r="10" spans="1:7" ht="25.2" x14ac:dyDescent="0.3">
      <c r="B10" s="6" t="s">
        <v>712</v>
      </c>
      <c r="C10" s="6" t="s">
        <v>713</v>
      </c>
      <c r="D10" s="9" t="s">
        <v>1855</v>
      </c>
      <c r="E10" s="9" t="s">
        <v>1990</v>
      </c>
      <c r="F10" s="9" t="s">
        <v>1857</v>
      </c>
      <c r="G10" s="9" t="s">
        <v>410</v>
      </c>
    </row>
    <row r="11" spans="1:7" ht="25.2" x14ac:dyDescent="0.3">
      <c r="B11" s="12" t="s">
        <v>714</v>
      </c>
      <c r="C11" s="12" t="s">
        <v>419</v>
      </c>
      <c r="D11" s="13" t="s">
        <v>1939</v>
      </c>
      <c r="E11" s="13" t="s">
        <v>1991</v>
      </c>
      <c r="F11" s="13" t="s">
        <v>1277</v>
      </c>
      <c r="G11" s="13" t="s">
        <v>655</v>
      </c>
    </row>
    <row r="12" spans="1:7" ht="25.2" x14ac:dyDescent="0.3">
      <c r="B12" s="6" t="s">
        <v>715</v>
      </c>
      <c r="C12" s="6" t="s">
        <v>716</v>
      </c>
      <c r="D12" s="9" t="s">
        <v>1992</v>
      </c>
      <c r="E12" s="9" t="s">
        <v>1993</v>
      </c>
      <c r="F12" s="9" t="s">
        <v>1994</v>
      </c>
      <c r="G12" s="9" t="s">
        <v>1995</v>
      </c>
    </row>
    <row r="13" spans="1:7" ht="25.2" x14ac:dyDescent="0.3">
      <c r="B13" s="12" t="s">
        <v>719</v>
      </c>
      <c r="C13" s="12" t="s">
        <v>720</v>
      </c>
      <c r="D13" s="13" t="s">
        <v>1711</v>
      </c>
      <c r="E13" s="13" t="s">
        <v>1996</v>
      </c>
      <c r="F13" s="13" t="s">
        <v>1713</v>
      </c>
      <c r="G13" s="13" t="s">
        <v>222</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M9"/>
  <sheetViews>
    <sheetView workbookViewId="0"/>
  </sheetViews>
  <sheetFormatPr baseColWidth="10" defaultRowHeight="14.4" x14ac:dyDescent="0.3"/>
  <cols>
    <col min="2" max="2" width="9.6640625" customWidth="1"/>
    <col min="3" max="3" width="41"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WI-NI-D'!A1", "Zurück")</f>
        <v>Zurück</v>
      </c>
    </row>
    <row r="3" spans="1:13" x14ac:dyDescent="0.3">
      <c r="B3" s="7" t="s">
        <v>5583</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40</v>
      </c>
      <c r="C7" s="23"/>
      <c r="D7" s="29"/>
      <c r="E7" s="29"/>
      <c r="F7" s="29"/>
      <c r="G7" s="29"/>
      <c r="H7" s="29"/>
      <c r="I7" s="29"/>
      <c r="J7" s="29"/>
      <c r="K7" s="29"/>
      <c r="L7" s="29"/>
      <c r="M7" s="29"/>
    </row>
    <row r="8" spans="1:13" ht="25.2" x14ac:dyDescent="0.3">
      <c r="B8" s="6" t="s">
        <v>190</v>
      </c>
      <c r="C8" s="6" t="s">
        <v>42</v>
      </c>
      <c r="D8" s="9" t="s">
        <v>5576</v>
      </c>
      <c r="E8" s="9" t="s">
        <v>1609</v>
      </c>
      <c r="F8" s="9" t="s">
        <v>192</v>
      </c>
      <c r="G8" s="9" t="s">
        <v>5577</v>
      </c>
      <c r="H8" s="9" t="s">
        <v>2934</v>
      </c>
      <c r="I8" s="9" t="s">
        <v>5578</v>
      </c>
      <c r="J8" s="9" t="s">
        <v>5579</v>
      </c>
      <c r="K8" s="9" t="s">
        <v>5580</v>
      </c>
      <c r="L8" s="9" t="s">
        <v>2934</v>
      </c>
      <c r="M8" s="9" t="s">
        <v>5578</v>
      </c>
    </row>
    <row r="9" spans="1:13" ht="25.2" x14ac:dyDescent="0.3">
      <c r="B9" s="6" t="s">
        <v>193</v>
      </c>
      <c r="C9" s="6" t="s">
        <v>46</v>
      </c>
      <c r="D9" s="9" t="s">
        <v>5581</v>
      </c>
      <c r="E9" s="9" t="s">
        <v>1582</v>
      </c>
      <c r="F9" s="9" t="s">
        <v>195</v>
      </c>
      <c r="G9" s="9" t="s">
        <v>5577</v>
      </c>
      <c r="H9" s="9" t="s">
        <v>195</v>
      </c>
      <c r="I9" s="9" t="s">
        <v>5577</v>
      </c>
      <c r="J9" s="9" t="s">
        <v>3367</v>
      </c>
      <c r="K9" s="9" t="s">
        <v>5582</v>
      </c>
      <c r="L9" s="9" t="s">
        <v>998</v>
      </c>
      <c r="M9" s="9" t="s">
        <v>5578</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8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3-000000000000}">
  <dimension ref="A1:E17"/>
  <sheetViews>
    <sheetView workbookViewId="0"/>
  </sheetViews>
  <sheetFormatPr baseColWidth="10" defaultRowHeight="14.4" x14ac:dyDescent="0.3"/>
  <cols>
    <col min="2" max="2" width="9.6640625" customWidth="1"/>
    <col min="3" max="3" width="115.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HSMDEF-HSM-IMPL'!A1", "Zurück")</f>
        <v>Zurück</v>
      </c>
    </row>
    <row r="3" spans="1:5" x14ac:dyDescent="0.3">
      <c r="B3" s="7" t="s">
        <v>2193</v>
      </c>
    </row>
    <row r="4" spans="1:5" x14ac:dyDescent="0.3">
      <c r="B4" s="3" t="s">
        <v>35</v>
      </c>
      <c r="C4" s="4" t="s">
        <v>394</v>
      </c>
      <c r="D4" s="3" t="s">
        <v>1765</v>
      </c>
      <c r="E4" s="4" t="s">
        <v>1101</v>
      </c>
    </row>
    <row r="5" spans="1:5" ht="25.2" x14ac:dyDescent="0.3">
      <c r="B5" s="5" t="s">
        <v>700</v>
      </c>
      <c r="C5" s="6" t="s">
        <v>701</v>
      </c>
      <c r="D5" s="5" t="s">
        <v>6</v>
      </c>
      <c r="E5" s="6" t="s">
        <v>2181</v>
      </c>
    </row>
    <row r="6" spans="1:5" x14ac:dyDescent="0.3">
      <c r="B6" s="18" t="s">
        <v>700</v>
      </c>
      <c r="C6" s="12" t="s">
        <v>701</v>
      </c>
      <c r="D6" s="18" t="s">
        <v>9</v>
      </c>
      <c r="E6" s="12" t="s">
        <v>2182</v>
      </c>
    </row>
    <row r="7" spans="1:5" x14ac:dyDescent="0.3">
      <c r="B7" s="5" t="s">
        <v>700</v>
      </c>
      <c r="C7" s="6" t="s">
        <v>701</v>
      </c>
      <c r="D7" s="5" t="s">
        <v>12</v>
      </c>
      <c r="E7" s="6" t="s">
        <v>2183</v>
      </c>
    </row>
    <row r="8" spans="1:5" ht="409.6" x14ac:dyDescent="0.3">
      <c r="B8" s="18" t="s">
        <v>704</v>
      </c>
      <c r="C8" s="12" t="s">
        <v>705</v>
      </c>
      <c r="D8" s="18" t="s">
        <v>6</v>
      </c>
      <c r="E8" s="12" t="s">
        <v>2184</v>
      </c>
    </row>
    <row r="9" spans="1:5" x14ac:dyDescent="0.3">
      <c r="B9" s="5" t="s">
        <v>704</v>
      </c>
      <c r="C9" s="6" t="s">
        <v>705</v>
      </c>
      <c r="D9" s="5" t="s">
        <v>9</v>
      </c>
      <c r="E9" s="6" t="s">
        <v>2182</v>
      </c>
    </row>
    <row r="10" spans="1:5" ht="63" x14ac:dyDescent="0.3">
      <c r="B10" s="18" t="s">
        <v>704</v>
      </c>
      <c r="C10" s="12" t="s">
        <v>705</v>
      </c>
      <c r="D10" s="18" t="s">
        <v>12</v>
      </c>
      <c r="E10" s="12" t="s">
        <v>2185</v>
      </c>
    </row>
    <row r="11" spans="1:5" ht="37.799999999999997" x14ac:dyDescent="0.3">
      <c r="B11" s="5" t="s">
        <v>706</v>
      </c>
      <c r="C11" s="6" t="s">
        <v>707</v>
      </c>
      <c r="D11" s="5" t="s">
        <v>6</v>
      </c>
      <c r="E11" s="6" t="s">
        <v>2186</v>
      </c>
    </row>
    <row r="12" spans="1:5" ht="378" x14ac:dyDescent="0.3">
      <c r="B12" s="18" t="s">
        <v>708</v>
      </c>
      <c r="C12" s="12" t="s">
        <v>709</v>
      </c>
      <c r="D12" s="18" t="s">
        <v>6</v>
      </c>
      <c r="E12" s="12" t="s">
        <v>2187</v>
      </c>
    </row>
    <row r="13" spans="1:5" ht="409.6" x14ac:dyDescent="0.3">
      <c r="B13" s="5" t="s">
        <v>712</v>
      </c>
      <c r="C13" s="6" t="s">
        <v>713</v>
      </c>
      <c r="D13" s="5" t="s">
        <v>6</v>
      </c>
      <c r="E13" s="6" t="s">
        <v>2188</v>
      </c>
    </row>
    <row r="14" spans="1:5" ht="37.799999999999997" x14ac:dyDescent="0.3">
      <c r="B14" s="18" t="s">
        <v>714</v>
      </c>
      <c r="C14" s="12" t="s">
        <v>419</v>
      </c>
      <c r="D14" s="18" t="s">
        <v>6</v>
      </c>
      <c r="E14" s="12" t="s">
        <v>2189</v>
      </c>
    </row>
    <row r="15" spans="1:5" ht="409.6" x14ac:dyDescent="0.3">
      <c r="B15" s="5" t="s">
        <v>715</v>
      </c>
      <c r="C15" s="6" t="s">
        <v>716</v>
      </c>
      <c r="D15" s="5" t="s">
        <v>6</v>
      </c>
      <c r="E15" s="6" t="s">
        <v>2190</v>
      </c>
    </row>
    <row r="16" spans="1:5" x14ac:dyDescent="0.3">
      <c r="B16" s="18" t="s">
        <v>715</v>
      </c>
      <c r="C16" s="12" t="s">
        <v>716</v>
      </c>
      <c r="D16" s="18" t="s">
        <v>12</v>
      </c>
      <c r="E16" s="12" t="s">
        <v>2191</v>
      </c>
    </row>
    <row r="17" spans="2:5" ht="37.799999999999997" x14ac:dyDescent="0.3">
      <c r="B17" s="5" t="s">
        <v>719</v>
      </c>
      <c r="C17" s="6" t="s">
        <v>720</v>
      </c>
      <c r="D17" s="5" t="s">
        <v>6</v>
      </c>
      <c r="E17" s="6" t="s">
        <v>2192</v>
      </c>
    </row>
  </sheetData>
  <pageMargins left="0.7" right="0.7" top="0.75" bottom="0.75" header="0.3" footer="0.3"/>
  <pageSetup paperSize="9" orientation="portrait" horizontalDpi="300" verticalDpi="300"/>
</worksheet>
</file>

<file path=xl/worksheets/sheet8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3-000000000000}">
  <dimension ref="A1:F12"/>
  <sheetViews>
    <sheetView workbookViewId="0"/>
  </sheetViews>
  <sheetFormatPr baseColWidth="10" defaultRowHeight="14.4" x14ac:dyDescent="0.3"/>
  <cols>
    <col min="2" max="2" width="9.6640625" customWidth="1"/>
    <col min="3" max="3" width="49.554687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HSMDEF-HSM-IMPL'!A1", "Zurück")</f>
        <v>Zurück</v>
      </c>
    </row>
    <row r="3" spans="1:6" x14ac:dyDescent="0.3">
      <c r="B3" s="7" t="s">
        <v>2340</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199</v>
      </c>
      <c r="C7" s="6" t="s">
        <v>200</v>
      </c>
      <c r="D7" s="9" t="s">
        <v>1678</v>
      </c>
      <c r="E7" s="9" t="s">
        <v>1332</v>
      </c>
      <c r="F7" s="9" t="s">
        <v>1920</v>
      </c>
    </row>
    <row r="8" spans="1:6" x14ac:dyDescent="0.3">
      <c r="B8" s="23" t="s">
        <v>40</v>
      </c>
      <c r="C8" s="23"/>
      <c r="D8" s="29"/>
      <c r="E8" s="29"/>
      <c r="F8" s="29"/>
    </row>
    <row r="9" spans="1:6" ht="25.2" x14ac:dyDescent="0.3">
      <c r="B9" s="6" t="s">
        <v>203</v>
      </c>
      <c r="C9" s="6" t="s">
        <v>204</v>
      </c>
      <c r="D9" s="9" t="s">
        <v>1578</v>
      </c>
      <c r="E9" s="9" t="s">
        <v>963</v>
      </c>
      <c r="F9" s="9" t="s">
        <v>44</v>
      </c>
    </row>
    <row r="10" spans="1:6" ht="25.2" x14ac:dyDescent="0.3">
      <c r="B10" s="6" t="s">
        <v>205</v>
      </c>
      <c r="C10" s="6" t="s">
        <v>42</v>
      </c>
      <c r="D10" s="9" t="s">
        <v>1680</v>
      </c>
      <c r="E10" s="9" t="s">
        <v>207</v>
      </c>
      <c r="F10" s="9" t="s">
        <v>1682</v>
      </c>
    </row>
    <row r="11" spans="1:6" ht="25.2" x14ac:dyDescent="0.3">
      <c r="B11" s="6" t="s">
        <v>208</v>
      </c>
      <c r="C11" s="6" t="s">
        <v>46</v>
      </c>
      <c r="D11" s="9" t="s">
        <v>1579</v>
      </c>
      <c r="E11" s="9" t="s">
        <v>48</v>
      </c>
      <c r="F11" s="9" t="s">
        <v>48</v>
      </c>
    </row>
    <row r="12" spans="1:6" ht="25.2" x14ac:dyDescent="0.3">
      <c r="B12" s="6" t="s">
        <v>209</v>
      </c>
      <c r="C12" s="6" t="s">
        <v>50</v>
      </c>
      <c r="D12" s="9" t="s">
        <v>1683</v>
      </c>
      <c r="E12" s="9" t="s">
        <v>1007</v>
      </c>
      <c r="F12" s="9" t="s">
        <v>211</v>
      </c>
    </row>
  </sheetData>
  <mergeCells count="6">
    <mergeCell ref="B8:F8"/>
    <mergeCell ref="B4:B5"/>
    <mergeCell ref="C4:C5"/>
    <mergeCell ref="D4:D5"/>
    <mergeCell ref="E4:F4"/>
    <mergeCell ref="B6:F6"/>
  </mergeCells>
  <pageMargins left="0.7" right="0.7" top="0.75" bottom="0.75" header="0.3" footer="0.3"/>
  <pageSetup paperSize="9" orientation="portrait" horizontalDpi="300" verticalDpi="300"/>
</worksheet>
</file>

<file path=xl/worksheets/sheet8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3-000000000000}">
  <dimension ref="A1:E9"/>
  <sheetViews>
    <sheetView workbookViewId="0"/>
  </sheetViews>
  <sheetFormatPr baseColWidth="10" defaultRowHeight="14.4" x14ac:dyDescent="0.3"/>
  <cols>
    <col min="2" max="2" width="9.6640625" customWidth="1"/>
    <col min="3" max="3" width="44.441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HSMDEF-HSM-IMPL'!A1", "Zurück")</f>
        <v>Zurück</v>
      </c>
    </row>
    <row r="3" spans="1:5" x14ac:dyDescent="0.3">
      <c r="B3" s="7" t="s">
        <v>2383</v>
      </c>
    </row>
    <row r="4" spans="1:5" x14ac:dyDescent="0.3">
      <c r="B4" s="3" t="s">
        <v>35</v>
      </c>
      <c r="C4" s="4" t="s">
        <v>36</v>
      </c>
      <c r="D4" s="3" t="s">
        <v>1765</v>
      </c>
      <c r="E4" s="4" t="s">
        <v>1101</v>
      </c>
    </row>
    <row r="5" spans="1:5" x14ac:dyDescent="0.3">
      <c r="B5" s="23" t="s">
        <v>56</v>
      </c>
      <c r="C5" s="23"/>
      <c r="D5" s="30"/>
      <c r="E5" s="23"/>
    </row>
    <row r="6" spans="1:5" ht="37.799999999999997" x14ac:dyDescent="0.3">
      <c r="B6" s="5" t="s">
        <v>199</v>
      </c>
      <c r="C6" s="6" t="s">
        <v>200</v>
      </c>
      <c r="D6" s="5" t="s">
        <v>32</v>
      </c>
      <c r="E6" s="6" t="s">
        <v>2380</v>
      </c>
    </row>
    <row r="7" spans="1:5" x14ac:dyDescent="0.3">
      <c r="B7" s="23" t="s">
        <v>40</v>
      </c>
      <c r="C7" s="23"/>
      <c r="D7" s="30"/>
      <c r="E7" s="23"/>
    </row>
    <row r="8" spans="1:5" x14ac:dyDescent="0.3">
      <c r="B8" s="5" t="s">
        <v>205</v>
      </c>
      <c r="C8" s="6" t="s">
        <v>42</v>
      </c>
      <c r="D8" s="5" t="s">
        <v>32</v>
      </c>
      <c r="E8" s="6" t="s">
        <v>2381</v>
      </c>
    </row>
    <row r="9" spans="1:5" x14ac:dyDescent="0.3">
      <c r="B9" s="5" t="s">
        <v>209</v>
      </c>
      <c r="C9" s="6" t="s">
        <v>50</v>
      </c>
      <c r="D9" s="5" t="s">
        <v>24</v>
      </c>
      <c r="E9" s="6" t="s">
        <v>2382</v>
      </c>
    </row>
  </sheetData>
  <mergeCells count="2">
    <mergeCell ref="B5:E5"/>
    <mergeCell ref="B7:E7"/>
  </mergeCells>
  <pageMargins left="0.7" right="0.7" top="0.75" bottom="0.75" header="0.3" footer="0.3"/>
  <pageSetup paperSize="9" orientation="portrait" horizontalDpi="300" verticalDpi="300"/>
</worksheet>
</file>

<file path=xl/worksheets/sheet8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3-000000000000}">
  <dimension ref="A1:H13"/>
  <sheetViews>
    <sheetView workbookViewId="0"/>
  </sheetViews>
  <sheetFormatPr baseColWidth="10" defaultRowHeight="14.4" x14ac:dyDescent="0.3"/>
  <cols>
    <col min="2" max="2" width="9.6640625" customWidth="1"/>
    <col min="3" max="3" width="99.332031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HSMDEF-HSM-IMPL'!A1", "Zurück")</f>
        <v>Zurück</v>
      </c>
    </row>
    <row r="3" spans="1:8" x14ac:dyDescent="0.3">
      <c r="B3" s="7" t="s">
        <v>2578</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700</v>
      </c>
      <c r="C6" s="6" t="s">
        <v>701</v>
      </c>
      <c r="D6" s="9" t="s">
        <v>1979</v>
      </c>
      <c r="E6" s="9" t="s">
        <v>2568</v>
      </c>
      <c r="F6" s="9" t="s">
        <v>2569</v>
      </c>
      <c r="G6" s="9" t="s">
        <v>2569</v>
      </c>
      <c r="H6" s="9" t="s">
        <v>1980</v>
      </c>
    </row>
    <row r="7" spans="1:8" ht="25.2" x14ac:dyDescent="0.3">
      <c r="B7" s="12" t="s">
        <v>704</v>
      </c>
      <c r="C7" s="12" t="s">
        <v>705</v>
      </c>
      <c r="D7" s="13" t="s">
        <v>1982</v>
      </c>
      <c r="E7" s="13" t="s">
        <v>2570</v>
      </c>
      <c r="F7" s="13" t="s">
        <v>2571</v>
      </c>
      <c r="G7" s="13" t="s">
        <v>2572</v>
      </c>
      <c r="H7" s="13" t="s">
        <v>392</v>
      </c>
    </row>
    <row r="8" spans="1:8" ht="25.2" x14ac:dyDescent="0.3">
      <c r="B8" s="6" t="s">
        <v>706</v>
      </c>
      <c r="C8" s="6" t="s">
        <v>707</v>
      </c>
      <c r="D8" s="9" t="s">
        <v>1986</v>
      </c>
      <c r="E8" s="9" t="s">
        <v>2013</v>
      </c>
      <c r="F8" s="9" t="s">
        <v>2013</v>
      </c>
      <c r="G8" s="9" t="s">
        <v>2013</v>
      </c>
      <c r="H8" s="9" t="s">
        <v>1307</v>
      </c>
    </row>
    <row r="9" spans="1:8" ht="25.2" x14ac:dyDescent="0.3">
      <c r="B9" s="12" t="s">
        <v>708</v>
      </c>
      <c r="C9" s="12" t="s">
        <v>709</v>
      </c>
      <c r="D9" s="13" t="s">
        <v>1988</v>
      </c>
      <c r="E9" s="13" t="s">
        <v>711</v>
      </c>
      <c r="F9" s="13" t="s">
        <v>2573</v>
      </c>
      <c r="G9" s="13" t="s">
        <v>2029</v>
      </c>
      <c r="H9" s="13" t="s">
        <v>711</v>
      </c>
    </row>
    <row r="10" spans="1:8" ht="25.2" x14ac:dyDescent="0.3">
      <c r="B10" s="6" t="s">
        <v>712</v>
      </c>
      <c r="C10" s="6" t="s">
        <v>713</v>
      </c>
      <c r="D10" s="9" t="s">
        <v>1855</v>
      </c>
      <c r="E10" s="9" t="s">
        <v>1857</v>
      </c>
      <c r="F10" s="9" t="s">
        <v>1375</v>
      </c>
      <c r="G10" s="9" t="s">
        <v>1857</v>
      </c>
      <c r="H10" s="9" t="s">
        <v>410</v>
      </c>
    </row>
    <row r="11" spans="1:8" ht="25.2" x14ac:dyDescent="0.3">
      <c r="B11" s="12" t="s">
        <v>714</v>
      </c>
      <c r="C11" s="12" t="s">
        <v>419</v>
      </c>
      <c r="D11" s="13" t="s">
        <v>1939</v>
      </c>
      <c r="E11" s="13" t="s">
        <v>655</v>
      </c>
      <c r="F11" s="13" t="s">
        <v>2574</v>
      </c>
      <c r="G11" s="13" t="s">
        <v>1991</v>
      </c>
      <c r="H11" s="13" t="s">
        <v>1277</v>
      </c>
    </row>
    <row r="12" spans="1:8" ht="25.2" x14ac:dyDescent="0.3">
      <c r="B12" s="6" t="s">
        <v>715</v>
      </c>
      <c r="C12" s="6" t="s">
        <v>716</v>
      </c>
      <c r="D12" s="9" t="s">
        <v>1992</v>
      </c>
      <c r="E12" s="9" t="s">
        <v>718</v>
      </c>
      <c r="F12" s="9" t="s">
        <v>2575</v>
      </c>
      <c r="G12" s="9" t="s">
        <v>2576</v>
      </c>
      <c r="H12" s="9" t="s">
        <v>718</v>
      </c>
    </row>
    <row r="13" spans="1:8" ht="25.2" x14ac:dyDescent="0.3">
      <c r="B13" s="12" t="s">
        <v>719</v>
      </c>
      <c r="C13" s="12" t="s">
        <v>720</v>
      </c>
      <c r="D13" s="13" t="s">
        <v>1711</v>
      </c>
      <c r="E13" s="13" t="s">
        <v>222</v>
      </c>
      <c r="F13" s="13" t="s">
        <v>2577</v>
      </c>
      <c r="G13" s="13" t="s">
        <v>1713</v>
      </c>
      <c r="H13" s="13" t="s">
        <v>222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8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3-000000000000}">
  <dimension ref="A1:E17"/>
  <sheetViews>
    <sheetView workbookViewId="0"/>
  </sheetViews>
  <sheetFormatPr baseColWidth="10" defaultRowHeight="14.4" x14ac:dyDescent="0.3"/>
  <cols>
    <col min="2" max="2" width="9.6640625" customWidth="1"/>
    <col min="3" max="3" width="90.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HSMDEF-HSM-IMPL'!A1", "Zurück")</f>
        <v>Zurück</v>
      </c>
    </row>
    <row r="3" spans="1:5" x14ac:dyDescent="0.3">
      <c r="B3" s="7" t="s">
        <v>2786</v>
      </c>
    </row>
    <row r="4" spans="1:5" x14ac:dyDescent="0.3">
      <c r="B4" s="3" t="s">
        <v>35</v>
      </c>
      <c r="C4" s="4" t="s">
        <v>394</v>
      </c>
      <c r="D4" s="3" t="s">
        <v>1765</v>
      </c>
      <c r="E4" s="4" t="s">
        <v>1101</v>
      </c>
    </row>
    <row r="5" spans="1:5" ht="63" x14ac:dyDescent="0.3">
      <c r="B5" s="5" t="s">
        <v>700</v>
      </c>
      <c r="C5" s="6" t="s">
        <v>701</v>
      </c>
      <c r="D5" s="5" t="s">
        <v>26</v>
      </c>
      <c r="E5" s="6" t="s">
        <v>2773</v>
      </c>
    </row>
    <row r="6" spans="1:5" x14ac:dyDescent="0.3">
      <c r="B6" s="18" t="s">
        <v>700</v>
      </c>
      <c r="C6" s="12" t="s">
        <v>701</v>
      </c>
      <c r="D6" s="18" t="s">
        <v>28</v>
      </c>
      <c r="E6" s="12" t="s">
        <v>2774</v>
      </c>
    </row>
    <row r="7" spans="1:5" x14ac:dyDescent="0.3">
      <c r="B7" s="5" t="s">
        <v>700</v>
      </c>
      <c r="C7" s="6" t="s">
        <v>701</v>
      </c>
      <c r="D7" s="5" t="s">
        <v>32</v>
      </c>
      <c r="E7" s="6" t="s">
        <v>2775</v>
      </c>
    </row>
    <row r="8" spans="1:5" ht="37.799999999999997" x14ac:dyDescent="0.3">
      <c r="B8" s="18" t="s">
        <v>704</v>
      </c>
      <c r="C8" s="12" t="s">
        <v>705</v>
      </c>
      <c r="D8" s="18" t="s">
        <v>26</v>
      </c>
      <c r="E8" s="12" t="s">
        <v>2776</v>
      </c>
    </row>
    <row r="9" spans="1:5" ht="37.799999999999997" x14ac:dyDescent="0.3">
      <c r="B9" s="5" t="s">
        <v>704</v>
      </c>
      <c r="C9" s="6" t="s">
        <v>705</v>
      </c>
      <c r="D9" s="5" t="s">
        <v>28</v>
      </c>
      <c r="E9" s="6" t="s">
        <v>2777</v>
      </c>
    </row>
    <row r="10" spans="1:5" ht="75.599999999999994" x14ac:dyDescent="0.3">
      <c r="B10" s="18" t="s">
        <v>706</v>
      </c>
      <c r="C10" s="12" t="s">
        <v>707</v>
      </c>
      <c r="D10" s="18" t="s">
        <v>26</v>
      </c>
      <c r="E10" s="12" t="s">
        <v>2778</v>
      </c>
    </row>
    <row r="11" spans="1:5" x14ac:dyDescent="0.3">
      <c r="B11" s="5" t="s">
        <v>706</v>
      </c>
      <c r="C11" s="6" t="s">
        <v>707</v>
      </c>
      <c r="D11" s="5" t="s">
        <v>28</v>
      </c>
      <c r="E11" s="6" t="s">
        <v>2779</v>
      </c>
    </row>
    <row r="12" spans="1:5" ht="25.2" x14ac:dyDescent="0.3">
      <c r="B12" s="18" t="s">
        <v>706</v>
      </c>
      <c r="C12" s="12" t="s">
        <v>707</v>
      </c>
      <c r="D12" s="18" t="s">
        <v>32</v>
      </c>
      <c r="E12" s="12" t="s">
        <v>2780</v>
      </c>
    </row>
    <row r="13" spans="1:5" ht="37.799999999999997" x14ac:dyDescent="0.3">
      <c r="B13" s="5" t="s">
        <v>708</v>
      </c>
      <c r="C13" s="6" t="s">
        <v>709</v>
      </c>
      <c r="D13" s="5" t="s">
        <v>28</v>
      </c>
      <c r="E13" s="6" t="s">
        <v>2781</v>
      </c>
    </row>
    <row r="14" spans="1:5" ht="25.2" x14ac:dyDescent="0.3">
      <c r="B14" s="18" t="s">
        <v>712</v>
      </c>
      <c r="C14" s="12" t="s">
        <v>713</v>
      </c>
      <c r="D14" s="18" t="s">
        <v>26</v>
      </c>
      <c r="E14" s="12" t="s">
        <v>2782</v>
      </c>
    </row>
    <row r="15" spans="1:5" ht="63" x14ac:dyDescent="0.3">
      <c r="B15" s="5" t="s">
        <v>714</v>
      </c>
      <c r="C15" s="6" t="s">
        <v>419</v>
      </c>
      <c r="D15" s="5" t="s">
        <v>28</v>
      </c>
      <c r="E15" s="6" t="s">
        <v>2783</v>
      </c>
    </row>
    <row r="16" spans="1:5" ht="37.799999999999997" x14ac:dyDescent="0.3">
      <c r="B16" s="18" t="s">
        <v>714</v>
      </c>
      <c r="C16" s="12" t="s">
        <v>419</v>
      </c>
      <c r="D16" s="18" t="s">
        <v>30</v>
      </c>
      <c r="E16" s="12" t="s">
        <v>2784</v>
      </c>
    </row>
    <row r="17" spans="2:5" x14ac:dyDescent="0.3">
      <c r="B17" s="5" t="s">
        <v>714</v>
      </c>
      <c r="C17" s="6" t="s">
        <v>419</v>
      </c>
      <c r="D17" s="5" t="s">
        <v>32</v>
      </c>
      <c r="E17" s="6" t="s">
        <v>2785</v>
      </c>
    </row>
  </sheetData>
  <pageMargins left="0.7" right="0.7" top="0.75" bottom="0.75" header="0.3" footer="0.3"/>
  <pageSetup paperSize="9" orientation="portrait" horizontalDpi="300" verticalDpi="300"/>
</worksheet>
</file>

<file path=xl/worksheets/sheet8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3-000000000000}">
  <dimension ref="A1:E12"/>
  <sheetViews>
    <sheetView workbookViewId="0"/>
  </sheetViews>
  <sheetFormatPr baseColWidth="10" defaultRowHeight="14.4" x14ac:dyDescent="0.3"/>
  <cols>
    <col min="2" max="2" width="9.6640625" customWidth="1"/>
    <col min="3" max="3" width="49.554687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HSMDEF-HSM-IMPL'!A1", "Zurück")</f>
        <v>Zurück</v>
      </c>
    </row>
    <row r="3" spans="1:5" x14ac:dyDescent="0.3">
      <c r="B3" s="7" t="s">
        <v>2936</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199</v>
      </c>
      <c r="C7" s="6" t="s">
        <v>200</v>
      </c>
      <c r="D7" s="9" t="s">
        <v>1678</v>
      </c>
      <c r="E7" s="9" t="s">
        <v>202</v>
      </c>
    </row>
    <row r="8" spans="1:5" x14ac:dyDescent="0.3">
      <c r="B8" s="23" t="s">
        <v>40</v>
      </c>
      <c r="C8" s="23"/>
      <c r="D8" s="29"/>
      <c r="E8" s="29"/>
    </row>
    <row r="9" spans="1:5" ht="25.2" x14ac:dyDescent="0.3">
      <c r="B9" s="6" t="s">
        <v>203</v>
      </c>
      <c r="C9" s="6" t="s">
        <v>204</v>
      </c>
      <c r="D9" s="9" t="s">
        <v>1578</v>
      </c>
      <c r="E9" s="9" t="s">
        <v>44</v>
      </c>
    </row>
    <row r="10" spans="1:5" ht="25.2" x14ac:dyDescent="0.3">
      <c r="B10" s="6" t="s">
        <v>205</v>
      </c>
      <c r="C10" s="6" t="s">
        <v>42</v>
      </c>
      <c r="D10" s="9" t="s">
        <v>1680</v>
      </c>
      <c r="E10" s="9" t="s">
        <v>1682</v>
      </c>
    </row>
    <row r="11" spans="1:5" ht="25.2" x14ac:dyDescent="0.3">
      <c r="B11" s="6" t="s">
        <v>208</v>
      </c>
      <c r="C11" s="6" t="s">
        <v>46</v>
      </c>
      <c r="D11" s="9" t="s">
        <v>1579</v>
      </c>
      <c r="E11" s="9" t="s">
        <v>1015</v>
      </c>
    </row>
    <row r="12" spans="1:5" ht="25.2" x14ac:dyDescent="0.3">
      <c r="B12" s="6" t="s">
        <v>209</v>
      </c>
      <c r="C12" s="6" t="s">
        <v>50</v>
      </c>
      <c r="D12" s="9" t="s">
        <v>1683</v>
      </c>
      <c r="E12" s="9" t="s">
        <v>211</v>
      </c>
    </row>
  </sheetData>
  <mergeCells count="5">
    <mergeCell ref="B4:B5"/>
    <mergeCell ref="C4:C5"/>
    <mergeCell ref="D4:D5"/>
    <mergeCell ref="B6:E6"/>
    <mergeCell ref="B8:E8"/>
  </mergeCells>
  <pageMargins left="0.7" right="0.7" top="0.75" bottom="0.75" header="0.3" footer="0.3"/>
  <pageSetup paperSize="9" orientation="portrait" horizontalDpi="300" verticalDpi="300"/>
</worksheet>
</file>

<file path=xl/worksheets/sheet8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3-000000000000}">
  <dimension ref="A1:E7"/>
  <sheetViews>
    <sheetView workbookViewId="0"/>
  </sheetViews>
  <sheetFormatPr baseColWidth="10" defaultRowHeight="14.4" x14ac:dyDescent="0.3"/>
  <cols>
    <col min="2" max="2" width="9.6640625" customWidth="1"/>
    <col min="3" max="3" width="41" customWidth="1"/>
    <col min="4" max="4" width="9.6640625" customWidth="1"/>
    <col min="5" max="5" width="185.88671875" customWidth="1"/>
  </cols>
  <sheetData>
    <row r="1" spans="1:5" x14ac:dyDescent="0.3">
      <c r="A1" s="2" t="str">
        <f>HYPERLINK("#'Auswahl Auswertungsmodul'!A1", "Zurück zum Start")</f>
        <v>Zurück zum Start</v>
      </c>
    </row>
    <row r="2" spans="1:5" x14ac:dyDescent="0.3">
      <c r="A2" s="2" t="str">
        <f>HYPERLINK("#'Auswahl HSMDEF-HSM-IMPL'!A1", "Zurück")</f>
        <v>Zurück</v>
      </c>
    </row>
    <row r="3" spans="1:5" x14ac:dyDescent="0.3">
      <c r="B3" s="7" t="s">
        <v>2965</v>
      </c>
    </row>
    <row r="4" spans="1:5" x14ac:dyDescent="0.3">
      <c r="B4" s="3" t="s">
        <v>35</v>
      </c>
      <c r="C4" s="4" t="s">
        <v>36</v>
      </c>
      <c r="D4" s="3" t="s">
        <v>1765</v>
      </c>
      <c r="E4" s="4" t="s">
        <v>1101</v>
      </c>
    </row>
    <row r="5" spans="1:5" x14ac:dyDescent="0.3">
      <c r="B5" s="23" t="s">
        <v>40</v>
      </c>
      <c r="C5" s="23"/>
      <c r="D5" s="30"/>
      <c r="E5" s="23"/>
    </row>
    <row r="6" spans="1:5" x14ac:dyDescent="0.3">
      <c r="B6" s="5" t="s">
        <v>205</v>
      </c>
      <c r="C6" s="6" t="s">
        <v>42</v>
      </c>
      <c r="D6" s="5" t="s">
        <v>22</v>
      </c>
      <c r="E6" s="6" t="s">
        <v>2963</v>
      </c>
    </row>
    <row r="7" spans="1:5" ht="37.799999999999997" x14ac:dyDescent="0.3">
      <c r="B7" s="5" t="s">
        <v>208</v>
      </c>
      <c r="C7" s="6" t="s">
        <v>46</v>
      </c>
      <c r="D7" s="5" t="s">
        <v>22</v>
      </c>
      <c r="E7" s="6" t="s">
        <v>2964</v>
      </c>
    </row>
  </sheetData>
  <mergeCells count="1">
    <mergeCell ref="B5:E5"/>
  </mergeCells>
  <pageMargins left="0.7" right="0.7" top="0.75" bottom="0.75" header="0.3" footer="0.3"/>
  <pageSetup paperSize="9" orientation="portrait" horizontalDpi="300" verticalDpi="300"/>
</worksheet>
</file>

<file path=xl/worksheets/sheet8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3-000000000000}">
  <dimension ref="A1:H13"/>
  <sheetViews>
    <sheetView workbookViewId="0"/>
  </sheetViews>
  <sheetFormatPr baseColWidth="10" defaultRowHeight="14.4" x14ac:dyDescent="0.3"/>
  <cols>
    <col min="2" max="2" width="9.6640625" customWidth="1"/>
    <col min="3" max="3" width="99.332031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HSMDEF-HSM-IMPL'!A1", "Zurück")</f>
        <v>Zurück</v>
      </c>
    </row>
    <row r="3" spans="1:8" x14ac:dyDescent="0.3">
      <c r="B3" s="7" t="s">
        <v>3073</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700</v>
      </c>
      <c r="C6" s="6" t="s">
        <v>701</v>
      </c>
      <c r="D6" s="9" t="s">
        <v>1979</v>
      </c>
      <c r="E6" s="9" t="s">
        <v>3069</v>
      </c>
      <c r="F6" s="9" t="s">
        <v>703</v>
      </c>
      <c r="G6" s="9" t="s">
        <v>703</v>
      </c>
      <c r="H6" s="9" t="s">
        <v>2568</v>
      </c>
    </row>
    <row r="7" spans="1:8" ht="25.2" x14ac:dyDescent="0.3">
      <c r="B7" s="12" t="s">
        <v>704</v>
      </c>
      <c r="C7" s="12" t="s">
        <v>705</v>
      </c>
      <c r="D7" s="13" t="s">
        <v>1982</v>
      </c>
      <c r="E7" s="13" t="s">
        <v>1985</v>
      </c>
      <c r="F7" s="13" t="s">
        <v>2570</v>
      </c>
      <c r="G7" s="13" t="s">
        <v>392</v>
      </c>
      <c r="H7" s="13" t="s">
        <v>3070</v>
      </c>
    </row>
    <row r="8" spans="1:8" ht="25.2" x14ac:dyDescent="0.3">
      <c r="B8" s="6" t="s">
        <v>706</v>
      </c>
      <c r="C8" s="6" t="s">
        <v>707</v>
      </c>
      <c r="D8" s="9" t="s">
        <v>1986</v>
      </c>
      <c r="E8" s="9" t="s">
        <v>1987</v>
      </c>
      <c r="F8" s="9" t="s">
        <v>429</v>
      </c>
      <c r="G8" s="9" t="s">
        <v>429</v>
      </c>
      <c r="H8" s="9" t="s">
        <v>429</v>
      </c>
    </row>
    <row r="9" spans="1:8" ht="25.2" x14ac:dyDescent="0.3">
      <c r="B9" s="12" t="s">
        <v>708</v>
      </c>
      <c r="C9" s="12" t="s">
        <v>709</v>
      </c>
      <c r="D9" s="13" t="s">
        <v>1988</v>
      </c>
      <c r="E9" s="13" t="s">
        <v>711</v>
      </c>
      <c r="F9" s="13" t="s">
        <v>711</v>
      </c>
      <c r="G9" s="13" t="s">
        <v>711</v>
      </c>
      <c r="H9" s="13" t="s">
        <v>2028</v>
      </c>
    </row>
    <row r="10" spans="1:8" ht="25.2" x14ac:dyDescent="0.3">
      <c r="B10" s="6" t="s">
        <v>712</v>
      </c>
      <c r="C10" s="6" t="s">
        <v>713</v>
      </c>
      <c r="D10" s="9" t="s">
        <v>1855</v>
      </c>
      <c r="E10" s="9" t="s">
        <v>410</v>
      </c>
      <c r="F10" s="9" t="s">
        <v>410</v>
      </c>
      <c r="G10" s="9" t="s">
        <v>410</v>
      </c>
      <c r="H10" s="9" t="s">
        <v>3071</v>
      </c>
    </row>
    <row r="11" spans="1:8" ht="25.2" x14ac:dyDescent="0.3">
      <c r="B11" s="12" t="s">
        <v>714</v>
      </c>
      <c r="C11" s="12" t="s">
        <v>419</v>
      </c>
      <c r="D11" s="13" t="s">
        <v>1939</v>
      </c>
      <c r="E11" s="13" t="s">
        <v>655</v>
      </c>
      <c r="F11" s="13" t="s">
        <v>655</v>
      </c>
      <c r="G11" s="13" t="s">
        <v>655</v>
      </c>
      <c r="H11" s="13" t="s">
        <v>1991</v>
      </c>
    </row>
    <row r="12" spans="1:8" ht="25.2" x14ac:dyDescent="0.3">
      <c r="B12" s="6" t="s">
        <v>715</v>
      </c>
      <c r="C12" s="6" t="s">
        <v>716</v>
      </c>
      <c r="D12" s="9" t="s">
        <v>1992</v>
      </c>
      <c r="E12" s="9" t="s">
        <v>718</v>
      </c>
      <c r="F12" s="9" t="s">
        <v>718</v>
      </c>
      <c r="G12" s="9" t="s">
        <v>718</v>
      </c>
      <c r="H12" s="9" t="s">
        <v>3072</v>
      </c>
    </row>
    <row r="13" spans="1:8" ht="25.2" x14ac:dyDescent="0.3">
      <c r="B13" s="12" t="s">
        <v>719</v>
      </c>
      <c r="C13" s="12" t="s">
        <v>720</v>
      </c>
      <c r="D13" s="13" t="s">
        <v>1711</v>
      </c>
      <c r="E13" s="13" t="s">
        <v>222</v>
      </c>
      <c r="F13" s="13" t="s">
        <v>222</v>
      </c>
      <c r="G13" s="13" t="s">
        <v>222</v>
      </c>
      <c r="H13" s="13" t="s">
        <v>1996</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8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3-000000000000}">
  <dimension ref="A1:E12"/>
  <sheetViews>
    <sheetView workbookViewId="0"/>
  </sheetViews>
  <sheetFormatPr baseColWidth="10" defaultRowHeight="14.4" x14ac:dyDescent="0.3"/>
  <cols>
    <col min="2" max="2" width="9.6640625" customWidth="1"/>
    <col min="3" max="3" width="99.332031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HSMDEF-HSM-IMPL'!A1", "Zurück")</f>
        <v>Zurück</v>
      </c>
    </row>
    <row r="3" spans="1:5" x14ac:dyDescent="0.3">
      <c r="B3" s="7" t="s">
        <v>3192</v>
      </c>
    </row>
    <row r="4" spans="1:5" x14ac:dyDescent="0.3">
      <c r="B4" s="3" t="s">
        <v>35</v>
      </c>
      <c r="C4" s="4" t="s">
        <v>394</v>
      </c>
      <c r="D4" s="3" t="s">
        <v>1765</v>
      </c>
      <c r="E4" s="4" t="s">
        <v>1101</v>
      </c>
    </row>
    <row r="5" spans="1:5" ht="37.799999999999997" x14ac:dyDescent="0.3">
      <c r="B5" s="5" t="s">
        <v>700</v>
      </c>
      <c r="C5" s="6" t="s">
        <v>701</v>
      </c>
      <c r="D5" s="5" t="s">
        <v>22</v>
      </c>
      <c r="E5" s="6" t="s">
        <v>3184</v>
      </c>
    </row>
    <row r="6" spans="1:5" x14ac:dyDescent="0.3">
      <c r="B6" s="18" t="s">
        <v>704</v>
      </c>
      <c r="C6" s="12" t="s">
        <v>705</v>
      </c>
      <c r="D6" s="18" t="s">
        <v>14</v>
      </c>
      <c r="E6" s="12" t="s">
        <v>3185</v>
      </c>
    </row>
    <row r="7" spans="1:5" ht="138.6" x14ac:dyDescent="0.3">
      <c r="B7" s="5" t="s">
        <v>704</v>
      </c>
      <c r="C7" s="6" t="s">
        <v>705</v>
      </c>
      <c r="D7" s="5" t="s">
        <v>22</v>
      </c>
      <c r="E7" s="6" t="s">
        <v>3186</v>
      </c>
    </row>
    <row r="8" spans="1:5" ht="113.4" x14ac:dyDescent="0.3">
      <c r="B8" s="18" t="s">
        <v>708</v>
      </c>
      <c r="C8" s="12" t="s">
        <v>709</v>
      </c>
      <c r="D8" s="18" t="s">
        <v>22</v>
      </c>
      <c r="E8" s="12" t="s">
        <v>3187</v>
      </c>
    </row>
    <row r="9" spans="1:5" ht="63" x14ac:dyDescent="0.3">
      <c r="B9" s="5" t="s">
        <v>712</v>
      </c>
      <c r="C9" s="6" t="s">
        <v>713</v>
      </c>
      <c r="D9" s="5" t="s">
        <v>22</v>
      </c>
      <c r="E9" s="6" t="s">
        <v>3188</v>
      </c>
    </row>
    <row r="10" spans="1:5" ht="37.799999999999997" x14ac:dyDescent="0.3">
      <c r="B10" s="18" t="s">
        <v>714</v>
      </c>
      <c r="C10" s="12" t="s">
        <v>419</v>
      </c>
      <c r="D10" s="18" t="s">
        <v>22</v>
      </c>
      <c r="E10" s="12" t="s">
        <v>3189</v>
      </c>
    </row>
    <row r="11" spans="1:5" ht="189" x14ac:dyDescent="0.3">
      <c r="B11" s="5" t="s">
        <v>715</v>
      </c>
      <c r="C11" s="6" t="s">
        <v>716</v>
      </c>
      <c r="D11" s="5" t="s">
        <v>22</v>
      </c>
      <c r="E11" s="6" t="s">
        <v>3190</v>
      </c>
    </row>
    <row r="12" spans="1:5" ht="37.799999999999997" x14ac:dyDescent="0.3">
      <c r="B12" s="18" t="s">
        <v>719</v>
      </c>
      <c r="C12" s="12" t="s">
        <v>720</v>
      </c>
      <c r="D12" s="18" t="s">
        <v>22</v>
      </c>
      <c r="E12" s="12" t="s">
        <v>3191</v>
      </c>
    </row>
  </sheetData>
  <pageMargins left="0.7" right="0.7" top="0.75" bottom="0.75" header="0.3" footer="0.3"/>
  <pageSetup paperSize="9" orientation="portrait" horizontalDpi="300" verticalDpi="300"/>
</worksheet>
</file>

<file path=xl/worksheets/sheet8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3-000000000000}">
  <dimension ref="A1:G13"/>
  <sheetViews>
    <sheetView workbookViewId="0"/>
  </sheetViews>
  <sheetFormatPr baseColWidth="10" defaultRowHeight="14.4" x14ac:dyDescent="0.3"/>
  <cols>
    <col min="2" max="2" width="9.6640625" customWidth="1"/>
    <col min="3" max="3" width="99.332031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HSMDEF-HSM-IMPL'!A1", "Zurück")</f>
        <v>Zurück</v>
      </c>
    </row>
    <row r="3" spans="1:7" x14ac:dyDescent="0.3">
      <c r="B3" s="7" t="s">
        <v>3369</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700</v>
      </c>
      <c r="C6" s="6" t="s">
        <v>701</v>
      </c>
      <c r="D6" s="9" t="s">
        <v>1015</v>
      </c>
      <c r="E6" s="9" t="s">
        <v>2357</v>
      </c>
      <c r="F6" s="9" t="s">
        <v>48</v>
      </c>
      <c r="G6" s="9" t="s">
        <v>299</v>
      </c>
    </row>
    <row r="7" spans="1:7" ht="25.2" x14ac:dyDescent="0.3">
      <c r="B7" s="12" t="s">
        <v>704</v>
      </c>
      <c r="C7" s="12" t="s">
        <v>705</v>
      </c>
      <c r="D7" s="13" t="s">
        <v>1712</v>
      </c>
      <c r="E7" s="13" t="s">
        <v>1919</v>
      </c>
      <c r="F7" s="13" t="s">
        <v>222</v>
      </c>
      <c r="G7" s="13" t="s">
        <v>166</v>
      </c>
    </row>
    <row r="8" spans="1:7" ht="25.2" x14ac:dyDescent="0.3">
      <c r="B8" s="6" t="s">
        <v>706</v>
      </c>
      <c r="C8" s="6" t="s">
        <v>707</v>
      </c>
      <c r="D8" s="9" t="s">
        <v>83</v>
      </c>
      <c r="E8" s="9" t="s">
        <v>1602</v>
      </c>
      <c r="F8" s="9" t="s">
        <v>83</v>
      </c>
      <c r="G8" s="9" t="s">
        <v>107</v>
      </c>
    </row>
    <row r="9" spans="1:7" ht="25.2" x14ac:dyDescent="0.3">
      <c r="B9" s="12" t="s">
        <v>708</v>
      </c>
      <c r="C9" s="12" t="s">
        <v>709</v>
      </c>
      <c r="D9" s="13" t="s">
        <v>3366</v>
      </c>
      <c r="E9" s="13" t="s">
        <v>406</v>
      </c>
      <c r="F9" s="13" t="s">
        <v>72</v>
      </c>
      <c r="G9" s="13" t="s">
        <v>406</v>
      </c>
    </row>
    <row r="10" spans="1:7" ht="25.2" x14ac:dyDescent="0.3">
      <c r="B10" s="6" t="s">
        <v>712</v>
      </c>
      <c r="C10" s="6" t="s">
        <v>713</v>
      </c>
      <c r="D10" s="9" t="s">
        <v>3367</v>
      </c>
      <c r="E10" s="9" t="s">
        <v>305</v>
      </c>
      <c r="F10" s="9" t="s">
        <v>195</v>
      </c>
      <c r="G10" s="9" t="s">
        <v>305</v>
      </c>
    </row>
    <row r="11" spans="1:7" ht="25.2" x14ac:dyDescent="0.3">
      <c r="B11" s="12" t="s">
        <v>714</v>
      </c>
      <c r="C11" s="12" t="s">
        <v>419</v>
      </c>
      <c r="D11" s="13" t="s">
        <v>1007</v>
      </c>
      <c r="E11" s="13" t="s">
        <v>647</v>
      </c>
      <c r="F11" s="13" t="s">
        <v>211</v>
      </c>
      <c r="G11" s="13" t="s">
        <v>647</v>
      </c>
    </row>
    <row r="12" spans="1:7" ht="25.2" x14ac:dyDescent="0.3">
      <c r="B12" s="6" t="s">
        <v>715</v>
      </c>
      <c r="C12" s="6" t="s">
        <v>716</v>
      </c>
      <c r="D12" s="9" t="s">
        <v>3368</v>
      </c>
      <c r="E12" s="9" t="s">
        <v>240</v>
      </c>
      <c r="F12" s="9" t="s">
        <v>295</v>
      </c>
      <c r="G12" s="9" t="s">
        <v>240</v>
      </c>
    </row>
    <row r="13" spans="1:7" ht="25.2" x14ac:dyDescent="0.3">
      <c r="B13" s="12" t="s">
        <v>719</v>
      </c>
      <c r="C13" s="12" t="s">
        <v>720</v>
      </c>
      <c r="D13" s="13" t="s">
        <v>1008</v>
      </c>
      <c r="E13" s="13" t="s">
        <v>156</v>
      </c>
      <c r="F13" s="13" t="s">
        <v>211</v>
      </c>
      <c r="G13" s="13" t="s">
        <v>156</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2"/>
  <sheetViews>
    <sheetView workbookViewId="0"/>
  </sheetViews>
  <sheetFormatPr baseColWidth="10" defaultRowHeight="14.4" x14ac:dyDescent="0.3"/>
  <cols>
    <col min="2" max="2" width="77" customWidth="1"/>
    <col min="3" max="3" width="25.6640625" customWidth="1"/>
    <col min="4" max="4" width="54.6640625" customWidth="1"/>
    <col min="5"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Ü'!A1", "Zurück")</f>
        <v>Zurück</v>
      </c>
    </row>
    <row r="3" spans="1:8" x14ac:dyDescent="0.3">
      <c r="B3" s="7" t="s">
        <v>7750</v>
      </c>
    </row>
    <row r="4" spans="1:8" x14ac:dyDescent="0.3">
      <c r="B4" s="4" t="s">
        <v>3417</v>
      </c>
      <c r="C4" s="19" t="s">
        <v>3418</v>
      </c>
      <c r="D4" s="19" t="s">
        <v>7594</v>
      </c>
      <c r="E4" s="19" t="s">
        <v>3420</v>
      </c>
      <c r="F4" s="19" t="s">
        <v>3421</v>
      </c>
      <c r="G4" s="19" t="s">
        <v>3422</v>
      </c>
      <c r="H4" s="19" t="s">
        <v>3423</v>
      </c>
    </row>
    <row r="5" spans="1:8" ht="25.2" x14ac:dyDescent="0.3">
      <c r="B5" s="6" t="s">
        <v>3424</v>
      </c>
      <c r="C5" s="9" t="s">
        <v>7681</v>
      </c>
      <c r="D5" s="9" t="s">
        <v>7682</v>
      </c>
      <c r="E5" s="9" t="s">
        <v>1580</v>
      </c>
      <c r="F5" s="9" t="s">
        <v>7683</v>
      </c>
      <c r="G5" s="9" t="s">
        <v>7684</v>
      </c>
      <c r="H5" s="9" t="s">
        <v>7685</v>
      </c>
    </row>
    <row r="6" spans="1:8" ht="25.2" x14ac:dyDescent="0.3">
      <c r="B6" s="12" t="s">
        <v>3427</v>
      </c>
      <c r="C6" s="13" t="s">
        <v>7686</v>
      </c>
      <c r="D6" s="13" t="s">
        <v>7687</v>
      </c>
      <c r="E6" s="13" t="s">
        <v>1580</v>
      </c>
      <c r="F6" s="13" t="s">
        <v>7688</v>
      </c>
      <c r="G6" s="13" t="s">
        <v>6316</v>
      </c>
      <c r="H6" s="13" t="s">
        <v>7689</v>
      </c>
    </row>
    <row r="7" spans="1:8" ht="25.2" x14ac:dyDescent="0.3">
      <c r="B7" s="6" t="s">
        <v>3431</v>
      </c>
      <c r="C7" s="9" t="s">
        <v>7690</v>
      </c>
      <c r="D7" s="9" t="s">
        <v>7691</v>
      </c>
      <c r="E7" s="9" t="s">
        <v>1580</v>
      </c>
      <c r="F7" s="9" t="s">
        <v>7692</v>
      </c>
      <c r="G7" s="9" t="s">
        <v>7693</v>
      </c>
      <c r="H7" s="9" t="s">
        <v>7694</v>
      </c>
    </row>
    <row r="8" spans="1:8" ht="25.2" x14ac:dyDescent="0.3">
      <c r="B8" s="12" t="s">
        <v>3433</v>
      </c>
      <c r="C8" s="13" t="s">
        <v>7695</v>
      </c>
      <c r="D8" s="13" t="s">
        <v>7696</v>
      </c>
      <c r="E8" s="13" t="s">
        <v>1580</v>
      </c>
      <c r="F8" s="13" t="s">
        <v>7697</v>
      </c>
      <c r="G8" s="13" t="s">
        <v>7698</v>
      </c>
      <c r="H8" s="13" t="s">
        <v>7699</v>
      </c>
    </row>
    <row r="9" spans="1:8" ht="25.2" x14ac:dyDescent="0.3">
      <c r="B9" s="6" t="s">
        <v>3435</v>
      </c>
      <c r="C9" s="9" t="s">
        <v>3434</v>
      </c>
      <c r="D9" s="9" t="s">
        <v>7700</v>
      </c>
      <c r="E9" s="9" t="s">
        <v>1580</v>
      </c>
      <c r="F9" s="9" t="s">
        <v>3900</v>
      </c>
      <c r="G9" s="9" t="s">
        <v>1681</v>
      </c>
      <c r="H9" s="9" t="s">
        <v>1726</v>
      </c>
    </row>
    <row r="10" spans="1:8" ht="25.2" x14ac:dyDescent="0.3">
      <c r="B10" s="12" t="s">
        <v>3436</v>
      </c>
      <c r="C10" s="13" t="s">
        <v>7701</v>
      </c>
      <c r="D10" s="13" t="s">
        <v>7702</v>
      </c>
      <c r="E10" s="13" t="s">
        <v>1580</v>
      </c>
      <c r="F10" s="13" t="s">
        <v>7703</v>
      </c>
      <c r="G10" s="13" t="s">
        <v>7704</v>
      </c>
      <c r="H10" s="13" t="s">
        <v>7705</v>
      </c>
    </row>
    <row r="11" spans="1:8" ht="25.2" x14ac:dyDescent="0.3">
      <c r="B11" s="6" t="s">
        <v>3439</v>
      </c>
      <c r="C11" s="9" t="s">
        <v>5061</v>
      </c>
      <c r="D11" s="9" t="s">
        <v>7706</v>
      </c>
      <c r="E11" s="9" t="s">
        <v>1580</v>
      </c>
      <c r="F11" s="9" t="s">
        <v>7707</v>
      </c>
      <c r="G11" s="9" t="s">
        <v>2012</v>
      </c>
      <c r="H11" s="9" t="s">
        <v>1653</v>
      </c>
    </row>
    <row r="12" spans="1:8" ht="25.2" x14ac:dyDescent="0.3">
      <c r="B12" s="12" t="s">
        <v>3440</v>
      </c>
      <c r="C12" s="13" t="s">
        <v>6989</v>
      </c>
      <c r="D12" s="13" t="s">
        <v>7708</v>
      </c>
      <c r="E12" s="13" t="s">
        <v>1580</v>
      </c>
      <c r="F12" s="13" t="s">
        <v>7709</v>
      </c>
      <c r="G12" s="13" t="s">
        <v>7710</v>
      </c>
      <c r="H12" s="13" t="s">
        <v>1917</v>
      </c>
    </row>
    <row r="13" spans="1:8" ht="25.2" x14ac:dyDescent="0.3">
      <c r="B13" s="6" t="s">
        <v>3441</v>
      </c>
      <c r="C13" s="9" t="s">
        <v>7711</v>
      </c>
      <c r="D13" s="9" t="s">
        <v>7712</v>
      </c>
      <c r="E13" s="9" t="s">
        <v>1580</v>
      </c>
      <c r="F13" s="9" t="s">
        <v>7713</v>
      </c>
      <c r="G13" s="9" t="s">
        <v>7714</v>
      </c>
      <c r="H13" s="9" t="s">
        <v>7715</v>
      </c>
    </row>
    <row r="14" spans="1:8" ht="25.2" x14ac:dyDescent="0.3">
      <c r="B14" s="12" t="s">
        <v>3444</v>
      </c>
      <c r="C14" s="13" t="s">
        <v>7716</v>
      </c>
      <c r="D14" s="13" t="s">
        <v>7717</v>
      </c>
      <c r="E14" s="13" t="s">
        <v>1580</v>
      </c>
      <c r="F14" s="13" t="s">
        <v>7718</v>
      </c>
      <c r="G14" s="13" t="s">
        <v>7719</v>
      </c>
      <c r="H14" s="13" t="s">
        <v>7720</v>
      </c>
    </row>
    <row r="15" spans="1:8" ht="25.2" x14ac:dyDescent="0.3">
      <c r="B15" s="6" t="s">
        <v>3447</v>
      </c>
      <c r="C15" s="9" t="s">
        <v>7721</v>
      </c>
      <c r="D15" s="9" t="s">
        <v>7722</v>
      </c>
      <c r="E15" s="9" t="s">
        <v>1580</v>
      </c>
      <c r="F15" s="9" t="s">
        <v>7723</v>
      </c>
      <c r="G15" s="9" t="s">
        <v>7724</v>
      </c>
      <c r="H15" s="9" t="s">
        <v>7725</v>
      </c>
    </row>
    <row r="16" spans="1:8" ht="25.2" x14ac:dyDescent="0.3">
      <c r="B16" s="12" t="s">
        <v>3450</v>
      </c>
      <c r="C16" s="13" t="s">
        <v>5149</v>
      </c>
      <c r="D16" s="13" t="s">
        <v>7726</v>
      </c>
      <c r="E16" s="13" t="s">
        <v>1580</v>
      </c>
      <c r="F16" s="13" t="s">
        <v>7727</v>
      </c>
      <c r="G16" s="13" t="s">
        <v>7728</v>
      </c>
      <c r="H16" s="13" t="s">
        <v>7729</v>
      </c>
    </row>
    <row r="17" spans="2:8" ht="25.2" x14ac:dyDescent="0.3">
      <c r="B17" s="6" t="s">
        <v>3452</v>
      </c>
      <c r="C17" s="9" t="s">
        <v>4850</v>
      </c>
      <c r="D17" s="9" t="s">
        <v>7730</v>
      </c>
      <c r="E17" s="9" t="s">
        <v>1580</v>
      </c>
      <c r="F17" s="9" t="s">
        <v>112</v>
      </c>
      <c r="G17" s="9" t="s">
        <v>3658</v>
      </c>
      <c r="H17" s="9" t="s">
        <v>3658</v>
      </c>
    </row>
    <row r="18" spans="2:8" ht="25.2" x14ac:dyDescent="0.3">
      <c r="B18" s="12" t="s">
        <v>3453</v>
      </c>
      <c r="C18" s="13" t="s">
        <v>7731</v>
      </c>
      <c r="D18" s="13" t="s">
        <v>7732</v>
      </c>
      <c r="E18" s="13" t="s">
        <v>1580</v>
      </c>
      <c r="F18" s="13" t="s">
        <v>7733</v>
      </c>
      <c r="G18" s="13" t="s">
        <v>7734</v>
      </c>
      <c r="H18" s="13" t="s">
        <v>7735</v>
      </c>
    </row>
    <row r="19" spans="2:8" ht="25.2" x14ac:dyDescent="0.3">
      <c r="B19" s="6" t="s">
        <v>3455</v>
      </c>
      <c r="C19" s="9" t="s">
        <v>7736</v>
      </c>
      <c r="D19" s="9" t="s">
        <v>7737</v>
      </c>
      <c r="E19" s="9" t="s">
        <v>1580</v>
      </c>
      <c r="F19" s="9" t="s">
        <v>184</v>
      </c>
      <c r="G19" s="9" t="s">
        <v>7738</v>
      </c>
      <c r="H19" s="9" t="s">
        <v>7738</v>
      </c>
    </row>
    <row r="20" spans="2:8" ht="25.2" x14ac:dyDescent="0.3">
      <c r="B20" s="12" t="s">
        <v>3457</v>
      </c>
      <c r="C20" s="13" t="s">
        <v>5351</v>
      </c>
      <c r="D20" s="13" t="s">
        <v>7739</v>
      </c>
      <c r="E20" s="13" t="s">
        <v>1580</v>
      </c>
      <c r="F20" s="13" t="s">
        <v>7740</v>
      </c>
      <c r="G20" s="13" t="s">
        <v>7729</v>
      </c>
      <c r="H20" s="13" t="s">
        <v>7741</v>
      </c>
    </row>
    <row r="21" spans="2:8" ht="25.2" x14ac:dyDescent="0.3">
      <c r="B21" s="6" t="s">
        <v>7742</v>
      </c>
      <c r="C21" s="9" t="s">
        <v>7686</v>
      </c>
      <c r="D21" s="9" t="s">
        <v>7743</v>
      </c>
      <c r="E21" s="9" t="s">
        <v>1580</v>
      </c>
      <c r="F21" s="9" t="s">
        <v>7744</v>
      </c>
      <c r="G21" s="9" t="s">
        <v>7745</v>
      </c>
      <c r="H21" s="9" t="s">
        <v>7745</v>
      </c>
    </row>
    <row r="22" spans="2:8" ht="25.2" x14ac:dyDescent="0.3">
      <c r="B22" s="14" t="s">
        <v>3459</v>
      </c>
      <c r="C22" s="15" t="s">
        <v>3429</v>
      </c>
      <c r="D22" s="15" t="s">
        <v>7746</v>
      </c>
      <c r="E22" s="15" t="s">
        <v>1580</v>
      </c>
      <c r="F22" s="15" t="s">
        <v>7747</v>
      </c>
      <c r="G22" s="15" t="s">
        <v>7748</v>
      </c>
      <c r="H22" s="15" t="s">
        <v>7749</v>
      </c>
    </row>
  </sheetData>
  <pageMargins left="0.7" right="0.7" top="0.75" bottom="0.75" header="0.3" footer="0.3"/>
  <pageSetup paperSize="9" orientation="portrait" horizontalDpi="300" verticalDpi="30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I8"/>
  <sheetViews>
    <sheetView workbookViewId="0"/>
  </sheetViews>
  <sheetFormatPr baseColWidth="10" defaultRowHeight="14.4" x14ac:dyDescent="0.3"/>
  <cols>
    <col min="2" max="2" width="9.6640625" customWidth="1"/>
    <col min="3" max="3" width="41"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WI-NI-D'!A1", "Zurück")</f>
        <v>Zurück</v>
      </c>
    </row>
    <row r="3" spans="1:9" x14ac:dyDescent="0.3">
      <c r="B3" s="7" t="s">
        <v>6885</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40</v>
      </c>
      <c r="C6" s="23"/>
      <c r="D6" s="29"/>
      <c r="E6" s="29"/>
      <c r="F6" s="29"/>
      <c r="G6" s="29"/>
      <c r="H6" s="29"/>
      <c r="I6" s="29"/>
    </row>
    <row r="7" spans="1:9" x14ac:dyDescent="0.3">
      <c r="B7" s="6" t="s">
        <v>190</v>
      </c>
      <c r="C7" s="6" t="s">
        <v>42</v>
      </c>
      <c r="D7" s="9" t="s">
        <v>1670</v>
      </c>
      <c r="E7" s="9" t="s">
        <v>1580</v>
      </c>
      <c r="F7" s="9" t="s">
        <v>1580</v>
      </c>
      <c r="G7" s="9" t="s">
        <v>1634</v>
      </c>
      <c r="H7" s="9" t="s">
        <v>1580</v>
      </c>
      <c r="I7" s="9" t="s">
        <v>1580</v>
      </c>
    </row>
    <row r="8" spans="1:9" x14ac:dyDescent="0.3">
      <c r="B8" s="6" t="s">
        <v>193</v>
      </c>
      <c r="C8" s="6" t="s">
        <v>46</v>
      </c>
      <c r="D8" s="9" t="s">
        <v>1674</v>
      </c>
      <c r="E8" s="9" t="s">
        <v>1580</v>
      </c>
      <c r="F8" s="9" t="s">
        <v>1580</v>
      </c>
      <c r="G8" s="9" t="s">
        <v>1871</v>
      </c>
      <c r="H8" s="9" t="s">
        <v>1580</v>
      </c>
      <c r="I8" s="9" t="s">
        <v>1580</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9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3-000000000000}">
  <dimension ref="A1:G12"/>
  <sheetViews>
    <sheetView workbookViewId="0"/>
  </sheetViews>
  <sheetFormatPr baseColWidth="10" defaultRowHeight="14.4" x14ac:dyDescent="0.3"/>
  <cols>
    <col min="2" max="2" width="9.6640625" customWidth="1"/>
    <col min="3" max="3" width="49.55468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HSMDEF-HSM-IMPL'!A1", "Zurück")</f>
        <v>Zurück</v>
      </c>
    </row>
    <row r="3" spans="1:7" x14ac:dyDescent="0.3">
      <c r="B3" s="7" t="s">
        <v>3311</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199</v>
      </c>
      <c r="C7" s="6" t="s">
        <v>200</v>
      </c>
      <c r="D7" s="9" t="s">
        <v>3310</v>
      </c>
      <c r="E7" s="9" t="s">
        <v>211</v>
      </c>
      <c r="F7" s="9" t="s">
        <v>245</v>
      </c>
      <c r="G7" s="9" t="s">
        <v>211</v>
      </c>
    </row>
    <row r="8" spans="1:7" x14ac:dyDescent="0.3">
      <c r="B8" s="23" t="s">
        <v>40</v>
      </c>
      <c r="C8" s="23"/>
      <c r="D8" s="29"/>
      <c r="E8" s="29"/>
      <c r="F8" s="29"/>
      <c r="G8" s="29"/>
    </row>
    <row r="9" spans="1:7" ht="25.2" x14ac:dyDescent="0.3">
      <c r="B9" s="6" t="s">
        <v>203</v>
      </c>
      <c r="C9" s="6" t="s">
        <v>204</v>
      </c>
      <c r="D9" s="9" t="s">
        <v>211</v>
      </c>
      <c r="E9" s="9" t="s">
        <v>87</v>
      </c>
      <c r="F9" s="9" t="s">
        <v>211</v>
      </c>
      <c r="G9" s="9" t="s">
        <v>87</v>
      </c>
    </row>
    <row r="10" spans="1:7" ht="25.2" x14ac:dyDescent="0.3">
      <c r="B10" s="6" t="s">
        <v>205</v>
      </c>
      <c r="C10" s="6" t="s">
        <v>42</v>
      </c>
      <c r="D10" s="9" t="s">
        <v>1042</v>
      </c>
      <c r="E10" s="9" t="s">
        <v>83</v>
      </c>
      <c r="F10" s="9" t="s">
        <v>95</v>
      </c>
      <c r="G10" s="9" t="s">
        <v>83</v>
      </c>
    </row>
    <row r="11" spans="1:7" ht="25.2" x14ac:dyDescent="0.3">
      <c r="B11" s="6" t="s">
        <v>208</v>
      </c>
      <c r="C11" s="6" t="s">
        <v>46</v>
      </c>
      <c r="D11" s="9" t="s">
        <v>83</v>
      </c>
      <c r="E11" s="9" t="s">
        <v>83</v>
      </c>
      <c r="F11" s="9" t="s">
        <v>83</v>
      </c>
      <c r="G11" s="9" t="s">
        <v>83</v>
      </c>
    </row>
    <row r="12" spans="1:7" ht="25.2" x14ac:dyDescent="0.3">
      <c r="B12" s="6" t="s">
        <v>209</v>
      </c>
      <c r="C12" s="6" t="s">
        <v>50</v>
      </c>
      <c r="D12" s="9" t="s">
        <v>87</v>
      </c>
      <c r="E12" s="9" t="s">
        <v>87</v>
      </c>
      <c r="F12" s="9" t="s">
        <v>87</v>
      </c>
      <c r="G12" s="9" t="s">
        <v>87</v>
      </c>
    </row>
  </sheetData>
  <mergeCells count="6">
    <mergeCell ref="B8:G8"/>
    <mergeCell ref="B4:B5"/>
    <mergeCell ref="C4:C5"/>
    <mergeCell ref="D4:E4"/>
    <mergeCell ref="F4:G4"/>
    <mergeCell ref="B6:G6"/>
  </mergeCells>
  <pageMargins left="0.7" right="0.7" top="0.75" bottom="0.75" header="0.3" footer="0.3"/>
  <pageSetup paperSize="9" orientation="portrait" horizontalDpi="300" verticalDpi="300"/>
</worksheet>
</file>

<file path=xl/worksheets/sheet9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3-000000000000}">
  <dimension ref="A1:H21"/>
  <sheetViews>
    <sheetView workbookViewId="0"/>
  </sheetViews>
  <sheetFormatPr baseColWidth="10" defaultRowHeight="14.4" x14ac:dyDescent="0.3"/>
  <cols>
    <col min="2" max="2" width="91.55468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HSMDEF-HSM-IMPL'!A1", "Zurück")</f>
        <v>Zurück</v>
      </c>
    </row>
    <row r="3" spans="1:8" x14ac:dyDescent="0.3">
      <c r="B3" s="7" t="s">
        <v>4072</v>
      </c>
    </row>
    <row r="4" spans="1:8" x14ac:dyDescent="0.3">
      <c r="B4" s="4" t="s">
        <v>3417</v>
      </c>
      <c r="C4" s="19" t="s">
        <v>3418</v>
      </c>
      <c r="D4" s="19" t="s">
        <v>3812</v>
      </c>
      <c r="E4" s="19" t="s">
        <v>3420</v>
      </c>
      <c r="F4" s="19" t="s">
        <v>3421</v>
      </c>
      <c r="G4" s="19" t="s">
        <v>3422</v>
      </c>
      <c r="H4" s="19" t="s">
        <v>3423</v>
      </c>
    </row>
    <row r="5" spans="1:8" ht="25.2" x14ac:dyDescent="0.3">
      <c r="B5" s="6" t="s">
        <v>3424</v>
      </c>
      <c r="C5" s="9" t="s">
        <v>2056</v>
      </c>
      <c r="D5" s="9" t="s">
        <v>4040</v>
      </c>
      <c r="E5" s="9" t="s">
        <v>1580</v>
      </c>
      <c r="F5" s="9" t="s">
        <v>4041</v>
      </c>
      <c r="G5" s="9" t="s">
        <v>4042</v>
      </c>
      <c r="H5" s="9" t="s">
        <v>3873</v>
      </c>
    </row>
    <row r="6" spans="1:8" ht="25.2" x14ac:dyDescent="0.3">
      <c r="B6" s="12" t="s">
        <v>3427</v>
      </c>
      <c r="C6" s="13" t="s">
        <v>1760</v>
      </c>
      <c r="D6" s="13" t="s">
        <v>4043</v>
      </c>
      <c r="E6" s="13" t="s">
        <v>1580</v>
      </c>
      <c r="F6" s="13" t="s">
        <v>106</v>
      </c>
      <c r="G6" s="13" t="s">
        <v>107</v>
      </c>
      <c r="H6" s="13" t="s">
        <v>107</v>
      </c>
    </row>
    <row r="7" spans="1:8" ht="25.2" x14ac:dyDescent="0.3">
      <c r="B7" s="6" t="s">
        <v>3431</v>
      </c>
      <c r="C7" s="9" t="s">
        <v>1693</v>
      </c>
      <c r="D7" s="9" t="s">
        <v>4044</v>
      </c>
      <c r="E7" s="9" t="s">
        <v>1580</v>
      </c>
      <c r="F7" s="9" t="s">
        <v>4045</v>
      </c>
      <c r="G7" s="9" t="s">
        <v>1290</v>
      </c>
      <c r="H7" s="9" t="s">
        <v>1595</v>
      </c>
    </row>
    <row r="8" spans="1:8" ht="25.2" x14ac:dyDescent="0.3">
      <c r="B8" s="12" t="s">
        <v>3433</v>
      </c>
      <c r="C8" s="13" t="s">
        <v>2116</v>
      </c>
      <c r="D8" s="13" t="s">
        <v>4046</v>
      </c>
      <c r="E8" s="13" t="s">
        <v>1580</v>
      </c>
      <c r="F8" s="13" t="s">
        <v>4047</v>
      </c>
      <c r="G8" s="13" t="s">
        <v>4048</v>
      </c>
      <c r="H8" s="13" t="s">
        <v>3079</v>
      </c>
    </row>
    <row r="9" spans="1:8" ht="25.2" x14ac:dyDescent="0.3">
      <c r="B9" s="6" t="s">
        <v>3435</v>
      </c>
      <c r="C9" s="9" t="s">
        <v>1578</v>
      </c>
      <c r="D9" s="9" t="s">
        <v>2475</v>
      </c>
      <c r="E9" s="9" t="s">
        <v>1580</v>
      </c>
      <c r="F9" s="9" t="s">
        <v>1021</v>
      </c>
      <c r="G9" s="9" t="s">
        <v>68</v>
      </c>
      <c r="H9" s="9" t="s">
        <v>211</v>
      </c>
    </row>
    <row r="10" spans="1:8" ht="25.2" x14ac:dyDescent="0.3">
      <c r="B10" s="12" t="s">
        <v>3436</v>
      </c>
      <c r="C10" s="13" t="s">
        <v>3448</v>
      </c>
      <c r="D10" s="13" t="s">
        <v>4049</v>
      </c>
      <c r="E10" s="13" t="s">
        <v>1580</v>
      </c>
      <c r="F10" s="13" t="s">
        <v>4050</v>
      </c>
      <c r="G10" s="13" t="s">
        <v>1038</v>
      </c>
      <c r="H10" s="13" t="s">
        <v>1689</v>
      </c>
    </row>
    <row r="11" spans="1:8" ht="25.2" x14ac:dyDescent="0.3">
      <c r="B11" s="6" t="s">
        <v>3439</v>
      </c>
      <c r="C11" s="9" t="s">
        <v>1696</v>
      </c>
      <c r="D11" s="9" t="s">
        <v>4051</v>
      </c>
      <c r="E11" s="9" t="s">
        <v>1580</v>
      </c>
      <c r="F11" s="9" t="s">
        <v>43</v>
      </c>
      <c r="G11" s="9" t="s">
        <v>44</v>
      </c>
      <c r="H11" s="9" t="s">
        <v>44</v>
      </c>
    </row>
    <row r="12" spans="1:8" ht="25.2" x14ac:dyDescent="0.3">
      <c r="B12" s="12" t="s">
        <v>3440</v>
      </c>
      <c r="C12" s="13" t="s">
        <v>1721</v>
      </c>
      <c r="D12" s="13" t="s">
        <v>4052</v>
      </c>
      <c r="E12" s="13" t="s">
        <v>1580</v>
      </c>
      <c r="F12" s="13" t="s">
        <v>1043</v>
      </c>
      <c r="G12" s="13" t="s">
        <v>1606</v>
      </c>
      <c r="H12" s="13" t="s">
        <v>1003</v>
      </c>
    </row>
    <row r="13" spans="1:8" ht="25.2" x14ac:dyDescent="0.3">
      <c r="B13" s="6" t="s">
        <v>3441</v>
      </c>
      <c r="C13" s="9" t="s">
        <v>1966</v>
      </c>
      <c r="D13" s="9" t="s">
        <v>4053</v>
      </c>
      <c r="E13" s="9" t="s">
        <v>1580</v>
      </c>
      <c r="F13" s="9" t="s">
        <v>768</v>
      </c>
      <c r="G13" s="9" t="s">
        <v>4054</v>
      </c>
      <c r="H13" s="9" t="s">
        <v>4054</v>
      </c>
    </row>
    <row r="14" spans="1:8" ht="25.2" x14ac:dyDescent="0.3">
      <c r="B14" s="12" t="s">
        <v>3444</v>
      </c>
      <c r="C14" s="13" t="s">
        <v>4055</v>
      </c>
      <c r="D14" s="13" t="s">
        <v>4056</v>
      </c>
      <c r="E14" s="13" t="s">
        <v>1580</v>
      </c>
      <c r="F14" s="13" t="s">
        <v>4057</v>
      </c>
      <c r="G14" s="13" t="s">
        <v>4058</v>
      </c>
      <c r="H14" s="13" t="s">
        <v>4059</v>
      </c>
    </row>
    <row r="15" spans="1:8" ht="25.2" x14ac:dyDescent="0.3">
      <c r="B15" s="6" t="s">
        <v>3447</v>
      </c>
      <c r="C15" s="9" t="s">
        <v>1850</v>
      </c>
      <c r="D15" s="9" t="s">
        <v>4060</v>
      </c>
      <c r="E15" s="9" t="s">
        <v>1580</v>
      </c>
      <c r="F15" s="9" t="s">
        <v>4061</v>
      </c>
      <c r="G15" s="9" t="s">
        <v>4062</v>
      </c>
      <c r="H15" s="9" t="s">
        <v>2588</v>
      </c>
    </row>
    <row r="16" spans="1:8" ht="25.2" x14ac:dyDescent="0.3">
      <c r="B16" s="12" t="s">
        <v>3450</v>
      </c>
      <c r="C16" s="13" t="s">
        <v>1718</v>
      </c>
      <c r="D16" s="13" t="s">
        <v>4063</v>
      </c>
      <c r="E16" s="13" t="s">
        <v>1580</v>
      </c>
      <c r="F16" s="13" t="s">
        <v>1598</v>
      </c>
      <c r="G16" s="13" t="s">
        <v>1055</v>
      </c>
      <c r="H16" s="13" t="s">
        <v>2010</v>
      </c>
    </row>
    <row r="17" spans="2:8" ht="25.2" x14ac:dyDescent="0.3">
      <c r="B17" s="6" t="s">
        <v>3452</v>
      </c>
      <c r="C17" s="9" t="s">
        <v>1594</v>
      </c>
      <c r="D17" s="9" t="s">
        <v>3863</v>
      </c>
      <c r="E17" s="9" t="s">
        <v>1580</v>
      </c>
      <c r="F17" s="9" t="s">
        <v>67</v>
      </c>
      <c r="G17" s="9" t="s">
        <v>1070</v>
      </c>
      <c r="H17" s="9" t="s">
        <v>1070</v>
      </c>
    </row>
    <row r="18" spans="2:8" ht="25.2" x14ac:dyDescent="0.3">
      <c r="B18" s="12" t="s">
        <v>3453</v>
      </c>
      <c r="C18" s="13" t="s">
        <v>1853</v>
      </c>
      <c r="D18" s="13" t="s">
        <v>4064</v>
      </c>
      <c r="E18" s="13" t="s">
        <v>1580</v>
      </c>
      <c r="F18" s="13" t="s">
        <v>233</v>
      </c>
      <c r="G18" s="13" t="s">
        <v>2040</v>
      </c>
      <c r="H18" s="13" t="s">
        <v>2040</v>
      </c>
    </row>
    <row r="19" spans="2:8" ht="25.2" x14ac:dyDescent="0.3">
      <c r="B19" s="6" t="s">
        <v>3455</v>
      </c>
      <c r="C19" s="9" t="s">
        <v>1739</v>
      </c>
      <c r="D19" s="9" t="s">
        <v>4065</v>
      </c>
      <c r="E19" s="9" t="s">
        <v>1580</v>
      </c>
      <c r="F19" s="9" t="s">
        <v>228</v>
      </c>
      <c r="G19" s="9" t="s">
        <v>229</v>
      </c>
      <c r="H19" s="9" t="s">
        <v>229</v>
      </c>
    </row>
    <row r="20" spans="2:8" ht="25.2" x14ac:dyDescent="0.3">
      <c r="B20" s="12" t="s">
        <v>3457</v>
      </c>
      <c r="C20" s="13" t="s">
        <v>1733</v>
      </c>
      <c r="D20" s="13" t="s">
        <v>4066</v>
      </c>
      <c r="E20" s="13" t="s">
        <v>1580</v>
      </c>
      <c r="F20" s="13" t="s">
        <v>43</v>
      </c>
      <c r="G20" s="13" t="s">
        <v>1003</v>
      </c>
      <c r="H20" s="13" t="s">
        <v>1003</v>
      </c>
    </row>
    <row r="21" spans="2:8" ht="25.2" x14ac:dyDescent="0.3">
      <c r="B21" s="10" t="s">
        <v>3459</v>
      </c>
      <c r="C21" s="11" t="s">
        <v>4067</v>
      </c>
      <c r="D21" s="11" t="s">
        <v>4068</v>
      </c>
      <c r="E21" s="11" t="s">
        <v>1580</v>
      </c>
      <c r="F21" s="11" t="s">
        <v>4069</v>
      </c>
      <c r="G21" s="11" t="s">
        <v>4070</v>
      </c>
      <c r="H21" s="11" t="s">
        <v>4071</v>
      </c>
    </row>
  </sheetData>
  <pageMargins left="0.7" right="0.7" top="0.75" bottom="0.75" header="0.3" footer="0.3"/>
  <pageSetup paperSize="9" orientation="portrait" horizontalDpi="300" verticalDpi="300"/>
</worksheet>
</file>

<file path=xl/worksheets/sheet9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3-000000000000}">
  <dimension ref="A1:H21"/>
  <sheetViews>
    <sheetView workbookViewId="0"/>
  </sheetViews>
  <sheetFormatPr baseColWidth="10" defaultRowHeight="14.4" x14ac:dyDescent="0.3"/>
  <cols>
    <col min="2" max="2" width="94.218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HSMDEF-HSM-IMPL'!A1", "Zurück")</f>
        <v>Zurück</v>
      </c>
    </row>
    <row r="3" spans="1:8" x14ac:dyDescent="0.3">
      <c r="B3" s="7" t="s">
        <v>3547</v>
      </c>
    </row>
    <row r="4" spans="1:8" x14ac:dyDescent="0.3">
      <c r="B4" s="4" t="s">
        <v>3417</v>
      </c>
      <c r="C4" s="19" t="s">
        <v>3418</v>
      </c>
      <c r="D4" s="19" t="s">
        <v>3419</v>
      </c>
      <c r="E4" s="19" t="s">
        <v>3420</v>
      </c>
      <c r="F4" s="19" t="s">
        <v>3421</v>
      </c>
      <c r="G4" s="19" t="s">
        <v>3422</v>
      </c>
      <c r="H4" s="19" t="s">
        <v>3423</v>
      </c>
    </row>
    <row r="5" spans="1:8" ht="25.2" x14ac:dyDescent="0.3">
      <c r="B5" s="6" t="s">
        <v>3424</v>
      </c>
      <c r="C5" s="9" t="s">
        <v>3523</v>
      </c>
      <c r="D5" s="9" t="s">
        <v>3524</v>
      </c>
      <c r="E5" s="9" t="s">
        <v>1580</v>
      </c>
      <c r="F5" s="9" t="s">
        <v>98</v>
      </c>
      <c r="G5" s="9" t="s">
        <v>2369</v>
      </c>
      <c r="H5" s="9" t="s">
        <v>2369</v>
      </c>
    </row>
    <row r="6" spans="1:8" ht="25.2" x14ac:dyDescent="0.3">
      <c r="B6" s="12" t="s">
        <v>3427</v>
      </c>
      <c r="C6" s="13" t="s">
        <v>1711</v>
      </c>
      <c r="D6" s="13" t="s">
        <v>3525</v>
      </c>
      <c r="E6" s="13" t="s">
        <v>1580</v>
      </c>
      <c r="F6" s="13" t="s">
        <v>86</v>
      </c>
      <c r="G6" s="13" t="s">
        <v>86</v>
      </c>
      <c r="H6" s="13" t="s">
        <v>86</v>
      </c>
    </row>
    <row r="7" spans="1:8" ht="25.2" x14ac:dyDescent="0.3">
      <c r="B7" s="6" t="s">
        <v>3431</v>
      </c>
      <c r="C7" s="9" t="s">
        <v>1760</v>
      </c>
      <c r="D7" s="9" t="s">
        <v>3526</v>
      </c>
      <c r="E7" s="9" t="s">
        <v>1580</v>
      </c>
      <c r="F7" s="9" t="s">
        <v>1019</v>
      </c>
      <c r="G7" s="9" t="s">
        <v>1019</v>
      </c>
      <c r="H7" s="9" t="s">
        <v>86</v>
      </c>
    </row>
    <row r="8" spans="1:8" ht="25.2" x14ac:dyDescent="0.3">
      <c r="B8" s="12" t="s">
        <v>3433</v>
      </c>
      <c r="C8" s="13" t="s">
        <v>3472</v>
      </c>
      <c r="D8" s="13" t="s">
        <v>3527</v>
      </c>
      <c r="E8" s="13" t="s">
        <v>1580</v>
      </c>
      <c r="F8" s="13" t="s">
        <v>966</v>
      </c>
      <c r="G8" s="13" t="s">
        <v>966</v>
      </c>
      <c r="H8" s="13" t="s">
        <v>210</v>
      </c>
    </row>
    <row r="9" spans="1:8" ht="25.2" x14ac:dyDescent="0.3">
      <c r="B9" s="6" t="s">
        <v>3435</v>
      </c>
      <c r="C9" s="9" t="s">
        <v>1578</v>
      </c>
      <c r="D9" s="9" t="s">
        <v>240</v>
      </c>
      <c r="E9" s="9" t="s">
        <v>3429</v>
      </c>
      <c r="F9" s="9" t="s">
        <v>3430</v>
      </c>
      <c r="G9" s="9" t="s">
        <v>3430</v>
      </c>
      <c r="H9" s="9" t="s">
        <v>3430</v>
      </c>
    </row>
    <row r="10" spans="1:8" ht="25.2" x14ac:dyDescent="0.3">
      <c r="B10" s="12" t="s">
        <v>3436</v>
      </c>
      <c r="C10" s="13" t="s">
        <v>1891</v>
      </c>
      <c r="D10" s="13" t="s">
        <v>3528</v>
      </c>
      <c r="E10" s="13" t="s">
        <v>1580</v>
      </c>
      <c r="F10" s="13" t="s">
        <v>210</v>
      </c>
      <c r="G10" s="13" t="s">
        <v>210</v>
      </c>
      <c r="H10" s="13" t="s">
        <v>210</v>
      </c>
    </row>
    <row r="11" spans="1:8" ht="25.2" x14ac:dyDescent="0.3">
      <c r="B11" s="6" t="s">
        <v>3439</v>
      </c>
      <c r="C11" s="9" t="s">
        <v>1614</v>
      </c>
      <c r="D11" s="9" t="s">
        <v>3529</v>
      </c>
      <c r="E11" s="9" t="s">
        <v>3429</v>
      </c>
      <c r="F11" s="9" t="s">
        <v>3430</v>
      </c>
      <c r="G11" s="9" t="s">
        <v>3430</v>
      </c>
      <c r="H11" s="9" t="s">
        <v>3430</v>
      </c>
    </row>
    <row r="12" spans="1:8" ht="25.2" x14ac:dyDescent="0.3">
      <c r="B12" s="12" t="s">
        <v>3440</v>
      </c>
      <c r="C12" s="13" t="s">
        <v>1674</v>
      </c>
      <c r="D12" s="13" t="s">
        <v>3530</v>
      </c>
      <c r="E12" s="13" t="s">
        <v>1580</v>
      </c>
      <c r="F12" s="13" t="s">
        <v>86</v>
      </c>
      <c r="G12" s="13" t="s">
        <v>86</v>
      </c>
      <c r="H12" s="13" t="s">
        <v>86</v>
      </c>
    </row>
    <row r="13" spans="1:8" ht="25.2" x14ac:dyDescent="0.3">
      <c r="B13" s="6" t="s">
        <v>3441</v>
      </c>
      <c r="C13" s="9" t="s">
        <v>3531</v>
      </c>
      <c r="D13" s="9" t="s">
        <v>3532</v>
      </c>
      <c r="E13" s="9" t="s">
        <v>1580</v>
      </c>
      <c r="F13" s="9" t="s">
        <v>1758</v>
      </c>
      <c r="G13" s="9" t="s">
        <v>1668</v>
      </c>
      <c r="H13" s="9" t="s">
        <v>1071</v>
      </c>
    </row>
    <row r="14" spans="1:8" ht="25.2" x14ac:dyDescent="0.3">
      <c r="B14" s="12" t="s">
        <v>3444</v>
      </c>
      <c r="C14" s="13" t="s">
        <v>3533</v>
      </c>
      <c r="D14" s="13" t="s">
        <v>3534</v>
      </c>
      <c r="E14" s="13" t="s">
        <v>1580</v>
      </c>
      <c r="F14" s="13" t="s">
        <v>3535</v>
      </c>
      <c r="G14" s="13" t="s">
        <v>3536</v>
      </c>
      <c r="H14" s="13" t="s">
        <v>1028</v>
      </c>
    </row>
    <row r="15" spans="1:8" ht="25.2" x14ac:dyDescent="0.3">
      <c r="B15" s="6" t="s">
        <v>3447</v>
      </c>
      <c r="C15" s="9" t="s">
        <v>1853</v>
      </c>
      <c r="D15" s="9" t="s">
        <v>3537</v>
      </c>
      <c r="E15" s="9" t="s">
        <v>1580</v>
      </c>
      <c r="F15" s="9" t="s">
        <v>47</v>
      </c>
      <c r="G15" s="9" t="s">
        <v>47</v>
      </c>
      <c r="H15" s="9" t="s">
        <v>47</v>
      </c>
    </row>
    <row r="16" spans="1:8" ht="25.2" x14ac:dyDescent="0.3">
      <c r="B16" s="12" t="s">
        <v>3450</v>
      </c>
      <c r="C16" s="13" t="s">
        <v>1718</v>
      </c>
      <c r="D16" s="13" t="s">
        <v>3538</v>
      </c>
      <c r="E16" s="13" t="s">
        <v>1580</v>
      </c>
      <c r="F16" s="13" t="s">
        <v>210</v>
      </c>
      <c r="G16" s="13" t="s">
        <v>210</v>
      </c>
      <c r="H16" s="13" t="s">
        <v>210</v>
      </c>
    </row>
    <row r="17" spans="2:8" ht="25.2" x14ac:dyDescent="0.3">
      <c r="B17" s="6" t="s">
        <v>3452</v>
      </c>
      <c r="C17" s="9" t="s">
        <v>1589</v>
      </c>
      <c r="D17" s="9" t="s">
        <v>874</v>
      </c>
      <c r="E17" s="9" t="s">
        <v>3429</v>
      </c>
      <c r="F17" s="9" t="s">
        <v>3430</v>
      </c>
      <c r="G17" s="9" t="s">
        <v>3430</v>
      </c>
      <c r="H17" s="9" t="s">
        <v>3430</v>
      </c>
    </row>
    <row r="18" spans="2:8" ht="25.2" x14ac:dyDescent="0.3">
      <c r="B18" s="12" t="s">
        <v>3453</v>
      </c>
      <c r="C18" s="13" t="s">
        <v>1870</v>
      </c>
      <c r="D18" s="13" t="s">
        <v>3539</v>
      </c>
      <c r="E18" s="13" t="s">
        <v>3429</v>
      </c>
      <c r="F18" s="13" t="s">
        <v>3430</v>
      </c>
      <c r="G18" s="13" t="s">
        <v>3430</v>
      </c>
      <c r="H18" s="13" t="s">
        <v>3430</v>
      </c>
    </row>
    <row r="19" spans="2:8" ht="25.2" x14ac:dyDescent="0.3">
      <c r="B19" s="6" t="s">
        <v>3455</v>
      </c>
      <c r="C19" s="9" t="s">
        <v>1739</v>
      </c>
      <c r="D19" s="9" t="s">
        <v>3540</v>
      </c>
      <c r="E19" s="9" t="s">
        <v>1580</v>
      </c>
      <c r="F19" s="9" t="s">
        <v>82</v>
      </c>
      <c r="G19" s="9" t="s">
        <v>83</v>
      </c>
      <c r="H19" s="9" t="s">
        <v>83</v>
      </c>
    </row>
    <row r="20" spans="2:8" ht="25.2" x14ac:dyDescent="0.3">
      <c r="B20" s="12" t="s">
        <v>3457</v>
      </c>
      <c r="C20" s="13" t="s">
        <v>1678</v>
      </c>
      <c r="D20" s="13" t="s">
        <v>3541</v>
      </c>
      <c r="E20" s="13" t="s">
        <v>1580</v>
      </c>
      <c r="F20" s="13" t="s">
        <v>86</v>
      </c>
      <c r="G20" s="13" t="s">
        <v>86</v>
      </c>
      <c r="H20" s="13" t="s">
        <v>86</v>
      </c>
    </row>
    <row r="21" spans="2:8" ht="25.2" x14ac:dyDescent="0.3">
      <c r="B21" s="10" t="s">
        <v>3459</v>
      </c>
      <c r="C21" s="11" t="s">
        <v>3542</v>
      </c>
      <c r="D21" s="11" t="s">
        <v>3543</v>
      </c>
      <c r="E21" s="11" t="s">
        <v>1580</v>
      </c>
      <c r="F21" s="11" t="s">
        <v>3544</v>
      </c>
      <c r="G21" s="11" t="s">
        <v>3545</v>
      </c>
      <c r="H21" s="11" t="s">
        <v>3546</v>
      </c>
    </row>
  </sheetData>
  <pageMargins left="0.7" right="0.7" top="0.75" bottom="0.75" header="0.3" footer="0.3"/>
  <pageSetup paperSize="9" orientation="portrait" horizontalDpi="300" verticalDpi="300"/>
</worksheet>
</file>

<file path=xl/worksheets/sheet9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HSMDEF-HSM-IMPL'!A1", "Zurück")</f>
        <v>Zurück</v>
      </c>
    </row>
  </sheetData>
  <pageMargins left="0.7" right="0.7" top="0.75" bottom="0.75" header="0.3" footer="0.3"/>
  <pageSetup paperSize="9" orientation="portrait" horizontalDpi="300" verticalDpi="300"/>
</worksheet>
</file>

<file path=xl/worksheets/sheet9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HSMDEF-HSM-IMPL'!A1", "Zurück")</f>
        <v>Zurück</v>
      </c>
    </row>
  </sheetData>
  <pageMargins left="0.7" right="0.7" top="0.75" bottom="0.75" header="0.3" footer="0.3"/>
  <pageSetup paperSize="9" orientation="portrait" horizontalDpi="300" verticalDpi="300"/>
</worksheet>
</file>

<file path=xl/worksheets/sheet9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3-000000000000}">
  <dimension ref="A1:K22"/>
  <sheetViews>
    <sheetView workbookViewId="0"/>
  </sheetViews>
  <sheetFormatPr baseColWidth="10" defaultRowHeight="14.4" x14ac:dyDescent="0.3"/>
  <cols>
    <col min="2" max="2" width="9.6640625" customWidth="1"/>
    <col min="3" max="3" width="99.3320312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HSMDEF-HSM-IMPL'!A1", "Zurück")</f>
        <v>Zurück</v>
      </c>
    </row>
    <row r="3" spans="1:11" x14ac:dyDescent="0.3">
      <c r="B3" s="7" t="s">
        <v>4504</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700</v>
      </c>
      <c r="C6" s="6" t="s">
        <v>701</v>
      </c>
      <c r="D6" s="6" t="s">
        <v>1621</v>
      </c>
      <c r="E6" s="9" t="s">
        <v>1683</v>
      </c>
      <c r="F6" s="9" t="s">
        <v>1580</v>
      </c>
      <c r="G6" s="9" t="s">
        <v>1586</v>
      </c>
      <c r="H6" s="9" t="s">
        <v>1580</v>
      </c>
      <c r="I6" s="9" t="s">
        <v>1580</v>
      </c>
      <c r="J6" s="9" t="s">
        <v>1587</v>
      </c>
      <c r="K6" s="9" t="s">
        <v>1580</v>
      </c>
    </row>
    <row r="7" spans="1:11" x14ac:dyDescent="0.3">
      <c r="B7" s="6" t="s">
        <v>700</v>
      </c>
      <c r="C7" s="6" t="s">
        <v>701</v>
      </c>
      <c r="D7" s="6" t="s">
        <v>4452</v>
      </c>
      <c r="E7" s="9" t="s">
        <v>1580</v>
      </c>
      <c r="F7" s="9" t="s">
        <v>1580</v>
      </c>
      <c r="G7" s="9" t="s">
        <v>1580</v>
      </c>
      <c r="H7" s="9" t="s">
        <v>1580</v>
      </c>
      <c r="I7" s="9" t="s">
        <v>1580</v>
      </c>
      <c r="J7" s="9" t="s">
        <v>1580</v>
      </c>
      <c r="K7" s="9" t="s">
        <v>1580</v>
      </c>
    </row>
    <row r="8" spans="1:11" x14ac:dyDescent="0.3">
      <c r="B8" s="6" t="s">
        <v>704</v>
      </c>
      <c r="C8" s="6" t="s">
        <v>705</v>
      </c>
      <c r="D8" s="6" t="s">
        <v>1621</v>
      </c>
      <c r="E8" s="9" t="s">
        <v>1594</v>
      </c>
      <c r="F8" s="9" t="s">
        <v>1580</v>
      </c>
      <c r="G8" s="9" t="s">
        <v>1592</v>
      </c>
      <c r="H8" s="9" t="s">
        <v>1580</v>
      </c>
      <c r="I8" s="9" t="s">
        <v>1580</v>
      </c>
      <c r="J8" s="9" t="s">
        <v>1580</v>
      </c>
      <c r="K8" s="9" t="s">
        <v>1582</v>
      </c>
    </row>
    <row r="9" spans="1:11" x14ac:dyDescent="0.3">
      <c r="B9" s="6" t="s">
        <v>704</v>
      </c>
      <c r="C9" s="6" t="s">
        <v>705</v>
      </c>
      <c r="D9" s="6" t="s">
        <v>4452</v>
      </c>
      <c r="E9" s="9" t="s">
        <v>1580</v>
      </c>
      <c r="F9" s="9" t="s">
        <v>1580</v>
      </c>
      <c r="G9" s="9" t="s">
        <v>1580</v>
      </c>
      <c r="H9" s="9" t="s">
        <v>1580</v>
      </c>
      <c r="I9" s="9" t="s">
        <v>1580</v>
      </c>
      <c r="J9" s="9" t="s">
        <v>1580</v>
      </c>
      <c r="K9" s="9" t="s">
        <v>1580</v>
      </c>
    </row>
    <row r="10" spans="1:11" x14ac:dyDescent="0.3">
      <c r="B10" s="6" t="s">
        <v>706</v>
      </c>
      <c r="C10" s="6" t="s">
        <v>707</v>
      </c>
      <c r="D10" s="6" t="s">
        <v>1621</v>
      </c>
      <c r="E10" s="9" t="s">
        <v>1580</v>
      </c>
      <c r="F10" s="9" t="s">
        <v>1580</v>
      </c>
      <c r="G10" s="9" t="s">
        <v>1580</v>
      </c>
      <c r="H10" s="9" t="s">
        <v>1580</v>
      </c>
      <c r="I10" s="9" t="s">
        <v>1580</v>
      </c>
      <c r="J10" s="9" t="s">
        <v>1580</v>
      </c>
      <c r="K10" s="9" t="s">
        <v>1587</v>
      </c>
    </row>
    <row r="11" spans="1:11" x14ac:dyDescent="0.3">
      <c r="B11" s="6" t="s">
        <v>706</v>
      </c>
      <c r="C11" s="6" t="s">
        <v>707</v>
      </c>
      <c r="D11" s="6" t="s">
        <v>4452</v>
      </c>
      <c r="E11" s="9" t="s">
        <v>1580</v>
      </c>
      <c r="F11" s="9" t="s">
        <v>1580</v>
      </c>
      <c r="G11" s="9" t="s">
        <v>1580</v>
      </c>
      <c r="H11" s="9" t="s">
        <v>1580</v>
      </c>
      <c r="I11" s="9" t="s">
        <v>1580</v>
      </c>
      <c r="J11" s="9" t="s">
        <v>1580</v>
      </c>
      <c r="K11" s="9" t="s">
        <v>1580</v>
      </c>
    </row>
    <row r="12" spans="1:11" x14ac:dyDescent="0.3">
      <c r="B12" s="6" t="s">
        <v>708</v>
      </c>
      <c r="C12" s="6" t="s">
        <v>709</v>
      </c>
      <c r="D12" s="6" t="s">
        <v>1621</v>
      </c>
      <c r="E12" s="9" t="s">
        <v>1582</v>
      </c>
      <c r="F12" s="9" t="s">
        <v>1580</v>
      </c>
      <c r="G12" s="9" t="s">
        <v>1579</v>
      </c>
      <c r="H12" s="9" t="s">
        <v>1580</v>
      </c>
      <c r="I12" s="9" t="s">
        <v>1580</v>
      </c>
      <c r="J12" s="9" t="s">
        <v>1580</v>
      </c>
      <c r="K12" s="9" t="s">
        <v>1582</v>
      </c>
    </row>
    <row r="13" spans="1:11" x14ac:dyDescent="0.3">
      <c r="B13" s="6" t="s">
        <v>708</v>
      </c>
      <c r="C13" s="6" t="s">
        <v>709</v>
      </c>
      <c r="D13" s="6" t="s">
        <v>4452</v>
      </c>
      <c r="E13" s="9" t="s">
        <v>1580</v>
      </c>
      <c r="F13" s="9" t="s">
        <v>1580</v>
      </c>
      <c r="G13" s="9" t="s">
        <v>1580</v>
      </c>
      <c r="H13" s="9" t="s">
        <v>1580</v>
      </c>
      <c r="I13" s="9" t="s">
        <v>1580</v>
      </c>
      <c r="J13" s="9" t="s">
        <v>1580</v>
      </c>
      <c r="K13" s="9" t="s">
        <v>1580</v>
      </c>
    </row>
    <row r="14" spans="1:11" x14ac:dyDescent="0.3">
      <c r="B14" s="6" t="s">
        <v>712</v>
      </c>
      <c r="C14" s="6" t="s">
        <v>713</v>
      </c>
      <c r="D14" s="6" t="s">
        <v>1621</v>
      </c>
      <c r="E14" s="9" t="s">
        <v>1594</v>
      </c>
      <c r="F14" s="9" t="s">
        <v>1580</v>
      </c>
      <c r="G14" s="9" t="s">
        <v>1592</v>
      </c>
      <c r="H14" s="9" t="s">
        <v>1580</v>
      </c>
      <c r="I14" s="9" t="s">
        <v>1580</v>
      </c>
      <c r="J14" s="9" t="s">
        <v>1580</v>
      </c>
      <c r="K14" s="9" t="s">
        <v>1582</v>
      </c>
    </row>
    <row r="15" spans="1:11" x14ac:dyDescent="0.3">
      <c r="B15" s="6" t="s">
        <v>712</v>
      </c>
      <c r="C15" s="6" t="s">
        <v>713</v>
      </c>
      <c r="D15" s="6" t="s">
        <v>4452</v>
      </c>
      <c r="E15" s="9" t="s">
        <v>1580</v>
      </c>
      <c r="F15" s="9" t="s">
        <v>1580</v>
      </c>
      <c r="G15" s="9" t="s">
        <v>1580</v>
      </c>
      <c r="H15" s="9" t="s">
        <v>1580</v>
      </c>
      <c r="I15" s="9" t="s">
        <v>1580</v>
      </c>
      <c r="J15" s="9" t="s">
        <v>1580</v>
      </c>
      <c r="K15" s="9" t="s">
        <v>1580</v>
      </c>
    </row>
    <row r="16" spans="1:11" x14ac:dyDescent="0.3">
      <c r="B16" s="6" t="s">
        <v>714</v>
      </c>
      <c r="C16" s="6" t="s">
        <v>419</v>
      </c>
      <c r="D16" s="6" t="s">
        <v>1621</v>
      </c>
      <c r="E16" s="9" t="s">
        <v>1580</v>
      </c>
      <c r="F16" s="9" t="s">
        <v>1580</v>
      </c>
      <c r="G16" s="9" t="s">
        <v>1580</v>
      </c>
      <c r="H16" s="9" t="s">
        <v>1580</v>
      </c>
      <c r="I16" s="9" t="s">
        <v>1580</v>
      </c>
      <c r="J16" s="9" t="s">
        <v>1580</v>
      </c>
      <c r="K16" s="9" t="s">
        <v>1587</v>
      </c>
    </row>
    <row r="17" spans="2:11" x14ac:dyDescent="0.3">
      <c r="B17" s="6" t="s">
        <v>714</v>
      </c>
      <c r="C17" s="6" t="s">
        <v>419</v>
      </c>
      <c r="D17" s="6" t="s">
        <v>4452</v>
      </c>
      <c r="E17" s="9" t="s">
        <v>1580</v>
      </c>
      <c r="F17" s="9" t="s">
        <v>1580</v>
      </c>
      <c r="G17" s="9" t="s">
        <v>1580</v>
      </c>
      <c r="H17" s="9" t="s">
        <v>1580</v>
      </c>
      <c r="I17" s="9" t="s">
        <v>1580</v>
      </c>
      <c r="J17" s="9" t="s">
        <v>1580</v>
      </c>
      <c r="K17" s="9" t="s">
        <v>1580</v>
      </c>
    </row>
    <row r="18" spans="2:11" x14ac:dyDescent="0.3">
      <c r="B18" s="6" t="s">
        <v>715</v>
      </c>
      <c r="C18" s="6" t="s">
        <v>716</v>
      </c>
      <c r="D18" s="6" t="s">
        <v>1621</v>
      </c>
      <c r="E18" s="9" t="s">
        <v>1600</v>
      </c>
      <c r="F18" s="9" t="s">
        <v>1580</v>
      </c>
      <c r="G18" s="9" t="s">
        <v>1592</v>
      </c>
      <c r="H18" s="9" t="s">
        <v>1580</v>
      </c>
      <c r="I18" s="9" t="s">
        <v>1580</v>
      </c>
      <c r="J18" s="9" t="s">
        <v>1580</v>
      </c>
      <c r="K18" s="9" t="s">
        <v>1578</v>
      </c>
    </row>
    <row r="19" spans="2:11" x14ac:dyDescent="0.3">
      <c r="B19" s="6" t="s">
        <v>715</v>
      </c>
      <c r="C19" s="6" t="s">
        <v>716</v>
      </c>
      <c r="D19" s="6" t="s">
        <v>4452</v>
      </c>
      <c r="E19" s="9" t="s">
        <v>1580</v>
      </c>
      <c r="F19" s="9" t="s">
        <v>1580</v>
      </c>
      <c r="G19" s="9" t="s">
        <v>1580</v>
      </c>
      <c r="H19" s="9" t="s">
        <v>1580</v>
      </c>
      <c r="I19" s="9" t="s">
        <v>1580</v>
      </c>
      <c r="J19" s="9" t="s">
        <v>1580</v>
      </c>
      <c r="K19" s="9" t="s">
        <v>1580</v>
      </c>
    </row>
    <row r="20" spans="2:11" x14ac:dyDescent="0.3">
      <c r="B20" s="6" t="s">
        <v>719</v>
      </c>
      <c r="C20" s="6" t="s">
        <v>720</v>
      </c>
      <c r="D20" s="6" t="s">
        <v>1621</v>
      </c>
      <c r="E20" s="9" t="s">
        <v>1587</v>
      </c>
      <c r="F20" s="9" t="s">
        <v>1580</v>
      </c>
      <c r="G20" s="9" t="s">
        <v>1587</v>
      </c>
      <c r="H20" s="9" t="s">
        <v>1580</v>
      </c>
      <c r="I20" s="9" t="s">
        <v>1580</v>
      </c>
      <c r="J20" s="9" t="s">
        <v>1580</v>
      </c>
      <c r="K20" s="9" t="s">
        <v>1587</v>
      </c>
    </row>
    <row r="21" spans="2:11" x14ac:dyDescent="0.3">
      <c r="B21" s="6" t="s">
        <v>719</v>
      </c>
      <c r="C21" s="6" t="s">
        <v>720</v>
      </c>
      <c r="D21" s="6" t="s">
        <v>4452</v>
      </c>
      <c r="E21" s="9" t="s">
        <v>1580</v>
      </c>
      <c r="F21" s="9" t="s">
        <v>1580</v>
      </c>
      <c r="G21" s="9" t="s">
        <v>1580</v>
      </c>
      <c r="H21" s="9" t="s">
        <v>1580</v>
      </c>
      <c r="I21" s="9" t="s">
        <v>1580</v>
      </c>
      <c r="J21" s="9" t="s">
        <v>1580</v>
      </c>
      <c r="K21" s="9" t="s">
        <v>1580</v>
      </c>
    </row>
    <row r="22" spans="2:11" x14ac:dyDescent="0.3">
      <c r="B22"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9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3-000000000000}">
  <dimension ref="A1:K18"/>
  <sheetViews>
    <sheetView workbookViewId="0"/>
  </sheetViews>
  <sheetFormatPr baseColWidth="10" defaultRowHeight="14.4" x14ac:dyDescent="0.3"/>
  <cols>
    <col min="2" max="2" width="9.6640625" customWidth="1"/>
    <col min="3" max="3" width="49.554687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HSMDEF-HSM-IMPL'!A1", "Zurück")</f>
        <v>Zurück</v>
      </c>
    </row>
    <row r="3" spans="1:11" x14ac:dyDescent="0.3">
      <c r="B3" s="7" t="s">
        <v>4470</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199</v>
      </c>
      <c r="C7" s="6" t="s">
        <v>200</v>
      </c>
      <c r="D7" s="6" t="s">
        <v>1621</v>
      </c>
      <c r="E7" s="9" t="s">
        <v>1579</v>
      </c>
      <c r="F7" s="9" t="s">
        <v>1580</v>
      </c>
      <c r="G7" s="9" t="s">
        <v>1587</v>
      </c>
      <c r="H7" s="9" t="s">
        <v>1580</v>
      </c>
      <c r="I7" s="9" t="s">
        <v>1580</v>
      </c>
      <c r="J7" s="9" t="s">
        <v>1580</v>
      </c>
      <c r="K7" s="9" t="s">
        <v>1587</v>
      </c>
    </row>
    <row r="8" spans="1:11" x14ac:dyDescent="0.3">
      <c r="B8" s="6" t="s">
        <v>199</v>
      </c>
      <c r="C8" s="6" t="s">
        <v>200</v>
      </c>
      <c r="D8" s="6" t="s">
        <v>4452</v>
      </c>
      <c r="E8" s="9" t="s">
        <v>1580</v>
      </c>
      <c r="F8" s="9" t="s">
        <v>1580</v>
      </c>
      <c r="G8" s="9" t="s">
        <v>1580</v>
      </c>
      <c r="H8" s="9" t="s">
        <v>1580</v>
      </c>
      <c r="I8" s="9" t="s">
        <v>1580</v>
      </c>
      <c r="J8" s="9" t="s">
        <v>1580</v>
      </c>
      <c r="K8" s="9" t="s">
        <v>1580</v>
      </c>
    </row>
    <row r="9" spans="1:11" x14ac:dyDescent="0.3">
      <c r="B9" s="23" t="s">
        <v>40</v>
      </c>
      <c r="C9" s="23"/>
      <c r="D9" s="23"/>
      <c r="E9" s="29"/>
      <c r="F9" s="29"/>
      <c r="G9" s="29"/>
      <c r="H9" s="29"/>
      <c r="I9" s="29"/>
      <c r="J9" s="29"/>
      <c r="K9" s="29"/>
    </row>
    <row r="10" spans="1:11" x14ac:dyDescent="0.3">
      <c r="B10" s="6" t="s">
        <v>203</v>
      </c>
      <c r="C10" s="6" t="s">
        <v>204</v>
      </c>
      <c r="D10" s="6" t="s">
        <v>1621</v>
      </c>
      <c r="E10" s="9" t="s">
        <v>1580</v>
      </c>
      <c r="F10" s="9" t="s">
        <v>1580</v>
      </c>
      <c r="G10" s="9" t="s">
        <v>1580</v>
      </c>
      <c r="H10" s="9" t="s">
        <v>1580</v>
      </c>
      <c r="I10" s="9" t="s">
        <v>1580</v>
      </c>
      <c r="J10" s="9" t="s">
        <v>1580</v>
      </c>
      <c r="K10" s="9" t="s">
        <v>1580</v>
      </c>
    </row>
    <row r="11" spans="1:11" x14ac:dyDescent="0.3">
      <c r="B11" s="6" t="s">
        <v>203</v>
      </c>
      <c r="C11" s="6" t="s">
        <v>204</v>
      </c>
      <c r="D11" s="6" t="s">
        <v>4452</v>
      </c>
      <c r="E11" s="9" t="s">
        <v>1580</v>
      </c>
      <c r="F11" s="9" t="s">
        <v>1580</v>
      </c>
      <c r="G11" s="9" t="s">
        <v>1580</v>
      </c>
      <c r="H11" s="9" t="s">
        <v>1580</v>
      </c>
      <c r="I11" s="9" t="s">
        <v>1580</v>
      </c>
      <c r="J11" s="9" t="s">
        <v>1580</v>
      </c>
      <c r="K11" s="9" t="s">
        <v>1580</v>
      </c>
    </row>
    <row r="12" spans="1:11" x14ac:dyDescent="0.3">
      <c r="B12" s="6" t="s">
        <v>205</v>
      </c>
      <c r="C12" s="6" t="s">
        <v>42</v>
      </c>
      <c r="D12" s="6" t="s">
        <v>1621</v>
      </c>
      <c r="E12" s="9" t="s">
        <v>1580</v>
      </c>
      <c r="F12" s="9" t="s">
        <v>1580</v>
      </c>
      <c r="G12" s="9" t="s">
        <v>1580</v>
      </c>
      <c r="H12" s="9" t="s">
        <v>1580</v>
      </c>
      <c r="I12" s="9" t="s">
        <v>1580</v>
      </c>
      <c r="J12" s="9" t="s">
        <v>1587</v>
      </c>
      <c r="K12" s="9" t="s">
        <v>1580</v>
      </c>
    </row>
    <row r="13" spans="1:11" x14ac:dyDescent="0.3">
      <c r="B13" s="6" t="s">
        <v>205</v>
      </c>
      <c r="C13" s="6" t="s">
        <v>42</v>
      </c>
      <c r="D13" s="6" t="s">
        <v>4452</v>
      </c>
      <c r="E13" s="9" t="s">
        <v>1580</v>
      </c>
      <c r="F13" s="9" t="s">
        <v>1580</v>
      </c>
      <c r="G13" s="9" t="s">
        <v>1580</v>
      </c>
      <c r="H13" s="9" t="s">
        <v>1580</v>
      </c>
      <c r="I13" s="9" t="s">
        <v>1580</v>
      </c>
      <c r="J13" s="9" t="s">
        <v>1580</v>
      </c>
      <c r="K13" s="9" t="s">
        <v>1580</v>
      </c>
    </row>
    <row r="14" spans="1:11" x14ac:dyDescent="0.3">
      <c r="B14" s="6" t="s">
        <v>208</v>
      </c>
      <c r="C14" s="6" t="s">
        <v>46</v>
      </c>
      <c r="D14" s="6" t="s">
        <v>1621</v>
      </c>
      <c r="E14" s="9" t="s">
        <v>1580</v>
      </c>
      <c r="F14" s="9" t="s">
        <v>1580</v>
      </c>
      <c r="G14" s="9" t="s">
        <v>1580</v>
      </c>
      <c r="H14" s="9" t="s">
        <v>1580</v>
      </c>
      <c r="I14" s="9" t="s">
        <v>1580</v>
      </c>
      <c r="J14" s="9" t="s">
        <v>1580</v>
      </c>
      <c r="K14" s="9" t="s">
        <v>1580</v>
      </c>
    </row>
    <row r="15" spans="1:11" x14ac:dyDescent="0.3">
      <c r="B15" s="6" t="s">
        <v>208</v>
      </c>
      <c r="C15" s="6" t="s">
        <v>46</v>
      </c>
      <c r="D15" s="6" t="s">
        <v>4452</v>
      </c>
      <c r="E15" s="9" t="s">
        <v>1580</v>
      </c>
      <c r="F15" s="9" t="s">
        <v>1580</v>
      </c>
      <c r="G15" s="9" t="s">
        <v>1580</v>
      </c>
      <c r="H15" s="9" t="s">
        <v>1580</v>
      </c>
      <c r="I15" s="9" t="s">
        <v>1580</v>
      </c>
      <c r="J15" s="9" t="s">
        <v>1580</v>
      </c>
      <c r="K15" s="9" t="s">
        <v>1580</v>
      </c>
    </row>
    <row r="16" spans="1:11" x14ac:dyDescent="0.3">
      <c r="B16" s="6" t="s">
        <v>209</v>
      </c>
      <c r="C16" s="6" t="s">
        <v>50</v>
      </c>
      <c r="D16" s="6" t="s">
        <v>1621</v>
      </c>
      <c r="E16" s="9" t="s">
        <v>1580</v>
      </c>
      <c r="F16" s="9" t="s">
        <v>1580</v>
      </c>
      <c r="G16" s="9" t="s">
        <v>1580</v>
      </c>
      <c r="H16" s="9" t="s">
        <v>1580</v>
      </c>
      <c r="I16" s="9" t="s">
        <v>1580</v>
      </c>
      <c r="J16" s="9" t="s">
        <v>1580</v>
      </c>
      <c r="K16" s="9" t="s">
        <v>1580</v>
      </c>
    </row>
    <row r="17" spans="2:11" x14ac:dyDescent="0.3">
      <c r="B17" s="6" t="s">
        <v>209</v>
      </c>
      <c r="C17" s="6" t="s">
        <v>50</v>
      </c>
      <c r="D17" s="6" t="s">
        <v>4452</v>
      </c>
      <c r="E17" s="9" t="s">
        <v>1580</v>
      </c>
      <c r="F17" s="9" t="s">
        <v>1580</v>
      </c>
      <c r="G17" s="9" t="s">
        <v>1580</v>
      </c>
      <c r="H17" s="9" t="s">
        <v>1580</v>
      </c>
      <c r="I17" s="9" t="s">
        <v>1580</v>
      </c>
      <c r="J17" s="9" t="s">
        <v>1580</v>
      </c>
      <c r="K17" s="9" t="s">
        <v>1580</v>
      </c>
    </row>
    <row r="18" spans="2:11" x14ac:dyDescent="0.3">
      <c r="B18" s="17" t="s">
        <v>968</v>
      </c>
    </row>
  </sheetData>
  <mergeCells count="6">
    <mergeCell ref="B9:K9"/>
    <mergeCell ref="B4:B5"/>
    <mergeCell ref="C4:C5"/>
    <mergeCell ref="D4:D5"/>
    <mergeCell ref="E4:K4"/>
    <mergeCell ref="B6:K6"/>
  </mergeCells>
  <pageMargins left="0.7" right="0.7" top="0.75" bottom="0.75" header="0.3" footer="0.3"/>
  <pageSetup paperSize="9" orientation="portrait" horizontalDpi="300" verticalDpi="300"/>
</worksheet>
</file>

<file path=xl/worksheets/sheet9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HSMDEF-HSM-IMPL'!A1", "Zurück")</f>
        <v>Zurück</v>
      </c>
    </row>
  </sheetData>
  <pageMargins left="0.7" right="0.7" top="0.75" bottom="0.75" header="0.3" footer="0.3"/>
  <pageSetup paperSize="9" orientation="portrait" horizontalDpi="300" verticalDpi="300"/>
</worksheet>
</file>

<file path=xl/worksheets/sheet9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3-000000000000}">
  <dimension ref="A1:C23"/>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HYPERLINK("#'HSMDEF-HSM-AGGW - K3_1_QI'!A1", "Qualitätsindikatoren: Übersicht über Auffälligkeiten und Qualitätssicherungsmaßnahmen gem. § 17 DeQS-RL")</f>
        <v>Qualitätsindikatoren: Übersicht über Auffälligkeiten und Qualitätssicherungsmaßnahmen gem. § 17 DeQS-RL</v>
      </c>
      <c r="C6" s="2" t="str">
        <f>HYPERLINK("#'HSMDEF-HSM-AGGW - K3_1_QI'!A1", "K3_1_QI")</f>
        <v>K3_1_QI</v>
      </c>
    </row>
    <row r="7" spans="1:3" x14ac:dyDescent="0.3">
      <c r="B7" s="2" t="str">
        <f>HYPERLINK("#'HSMDEF-HSM-AGGW - K3_2_QI'!A1", "Qualitätsindikatoren: Auffälligkeiten und Bewertungen nach Abschluss des Stellungnahmeverfahrens (AJ 2024)")</f>
        <v>Qualitätsindikatoren: Auffälligkeiten und Bewertungen nach Abschluss des Stellungnahmeverfahrens (AJ 2024)</v>
      </c>
      <c r="C7" s="2" t="str">
        <f>HYPERLINK("#'HSMDEF-HSM-AGGW - K3_2_QI'!A1", "K3_2_QI")</f>
        <v>K3_2_QI</v>
      </c>
    </row>
    <row r="8" spans="1:3" x14ac:dyDescent="0.3">
      <c r="B8" s="2" t="str">
        <f>HYPERLINK("#'HSMDEF-HSM-AGGW - K3_3_QI'!A1", "Qualitätsindikatoren: Wiederholte Auffälligkeiten (AJ 2024 und Vorjahre)")</f>
        <v>Qualitätsindikatoren: Wiederholte Auffälligkeiten (AJ 2024 und Vorjahre)</v>
      </c>
      <c r="C8" s="2" t="str">
        <f>HYPERLINK("#'HSMDEF-HSM-AGGW - K3_3_QI'!A1", "K3_3_QI")</f>
        <v>K3_3_QI</v>
      </c>
    </row>
    <row r="9" spans="1:3" x14ac:dyDescent="0.3">
      <c r="B9" s="2" t="str">
        <f>HYPERLINK("#'HSMDEF-HSM-AGGW - K3_4_QI'!A1", "Qualitätsindikatoren: Mehrfache Auffälligkeiten bei Leistungserbringern (AJ 2024)")</f>
        <v>Qualitätsindikatoren: Mehrfache Auffälligkeiten bei Leistungserbringern (AJ 2024)</v>
      </c>
      <c r="C9" s="2" t="str">
        <f>HYPERLINK("#'HSMDEF-HSM-AGGW - K3_4_QI'!A1", "K3_4_QI")</f>
        <v>K3_4_QI</v>
      </c>
    </row>
    <row r="10" spans="1:3" x14ac:dyDescent="0.3">
      <c r="B10" s="2" t="str">
        <f>HYPERLINK("#'HSMDEF-HSM-AGGW - K3_5_QI'!A1", "Auffälligkeiten und Stellungnahmeverfahren nach Fallzahl pro Qualitätsindikator (AJ 2024)")</f>
        <v>Auffälligkeiten und Stellungnahmeverfahren nach Fallzahl pro Qualitätsindikator (AJ 2024)</v>
      </c>
      <c r="C10" s="2" t="str">
        <f>HYPERLINK("#'HSMDEF-HSM-AGGW - K3_5_QI'!A1", "K3_5_QI")</f>
        <v>K3_5_QI</v>
      </c>
    </row>
    <row r="11" spans="1:3" x14ac:dyDescent="0.3">
      <c r="B11" s="2" t="str">
        <f>HYPERLINK("#'HSMDEF-HSM-AGGW - A_1_QI'!A1", "Qualitätsindikatoren: Art der Auffälligkeit (AJ 2024)")</f>
        <v>Qualitätsindikatoren: Art der Auffälligkeit (AJ 2024)</v>
      </c>
      <c r="C11" s="2" t="str">
        <f>HYPERLINK("#'HSMDEF-HSM-AGGW - A_1_QI'!A1", "A_1_QI")</f>
        <v>A_1_QI</v>
      </c>
    </row>
    <row r="12" spans="1:3" x14ac:dyDescent="0.3">
      <c r="B12" s="2" t="str">
        <f>HYPERLINK("#'HSMDEF-HSM-AGGW - A_2_QI_a'!A1", "Qualitätsindikatoren: Stellungnahmeverfahren (AJ 2024)")</f>
        <v>Qualitätsindikatoren: Stellungnahmeverfahren (AJ 2024)</v>
      </c>
      <c r="C12" s="2" t="str">
        <f>HYPERLINK("#'HSMDEF-HSM-AGGW - A_2_QI_a'!A1", "A_2_QI_a")</f>
        <v>A_2_QI_a</v>
      </c>
    </row>
    <row r="13" spans="1:3" x14ac:dyDescent="0.3">
      <c r="B13" s="2" t="str">
        <f>HYPERLINK("#'HSMDEF-HSM-AGGW - A_2_QI_b'!A1", "Qualitätsindikatoren: Freitextkommentare zur Nicht-Einleitung von Stellungnahmeverfahren (AJ 2024)")</f>
        <v>Qualitätsindikatoren: Freitextkommentare zur Nicht-Einleitung von Stellungnahmeverfahren (AJ 2024)</v>
      </c>
      <c r="C13" s="2" t="str">
        <f>HYPERLINK("#'HSMDEF-HSM-AGGW - A_2_QI_b'!A1", "A_2_QI_b")</f>
        <v>A_2_QI_b</v>
      </c>
    </row>
    <row r="14" spans="1:3" x14ac:dyDescent="0.3">
      <c r="B14" s="2" t="str">
        <f>HYPERLINK("#'HSMDEF-HSM-AGGW - A_4_QI_a'!A1", "Qualitätsindikatoren: Bewertung der qualitativ auffälligen Ergebnisse (AJ 2024)")</f>
        <v>Qualitätsindikatoren: Bewertung der qualitativ auffälligen Ergebnisse (AJ 2024)</v>
      </c>
      <c r="C14" s="2" t="str">
        <f>HYPERLINK("#'HSMDEF-HSM-AGGW - A_4_QI_a'!A1", "A_4_QI_a")</f>
        <v>A_4_QI_a</v>
      </c>
    </row>
    <row r="15" spans="1:3" x14ac:dyDescent="0.3">
      <c r="B15" s="2" t="str">
        <f>HYPERLINK("#'HSMDEF-HSM-AGGW - A_4_QI_b'!A1", "Qualitätsindikatoren: Freitextkommentare zur Bewertung der qualitativ auffälligen Ergebnisse (AJ 2024)")</f>
        <v>Qualitätsindikatoren: Freitextkommentare zur Bewertung der qualitativ auffälligen Ergebnisse (AJ 2024)</v>
      </c>
      <c r="C15" s="2" t="str">
        <f>HYPERLINK("#'HSMDEF-HSM-AGGW - A_4_QI_b'!A1", "A_4_QI_b")</f>
        <v>A_4_QI_b</v>
      </c>
    </row>
    <row r="16" spans="1:3" x14ac:dyDescent="0.3">
      <c r="B16" s="2" t="str">
        <f>HYPERLINK("#'HSMDEF-HSM-AGGW - A_6_QI_a'!A1", "Qualitätsindikatoren: Bewertung der qualitativ unauffälligen Ergebnisse (AJ 2024)")</f>
        <v>Qualitätsindikatoren: Bewertung der qualitativ unauffälligen Ergebnisse (AJ 2024)</v>
      </c>
      <c r="C16" s="2" t="str">
        <f>HYPERLINK("#'HSMDEF-HSM-AGGW - A_6_QI_a'!A1", "A_6_QI_a")</f>
        <v>A_6_QI_a</v>
      </c>
    </row>
    <row r="17" spans="2:3" x14ac:dyDescent="0.3">
      <c r="B17" s="2" t="str">
        <f>HYPERLINK("#'HSMDEF-HSM-AGGW - A_6_QI_b'!A1", "Qualitätsindikatoren: Freitextkommentare zur Bewertung der qualitativ unauffälligen Ergebnisse (AJ 2024)")</f>
        <v>Qualitätsindikatoren: Freitextkommentare zur Bewertung der qualitativ unauffälligen Ergebnisse (AJ 2024)</v>
      </c>
      <c r="C17" s="2" t="str">
        <f>HYPERLINK("#'HSMDEF-HSM-AGGW - A_6_QI_b'!A1", "A_6_QI_b")</f>
        <v>A_6_QI_b</v>
      </c>
    </row>
    <row r="18" spans="2:3" x14ac:dyDescent="0.3">
      <c r="B18" s="2" t="str">
        <f>HYPERLINK("#'HSMDEF-HSM-AGGW - A_8_QI_a'!A1", "Qualitätsindikatoren: Bewertung der Ergebnisse als Dokumentationsfehler oder Sonstiges (AJ 2024)")</f>
        <v>Qualitätsindikatoren: Bewertung der Ergebnisse als Dokumentationsfehler oder Sonstiges (AJ 2024)</v>
      </c>
      <c r="C18" s="2" t="str">
        <f>HYPERLINK("#'HSMDEF-HSM-AGGW - A_8_QI_a'!A1", "A_8_QI_a")</f>
        <v>A_8_QI_a</v>
      </c>
    </row>
    <row r="19" spans="2:3" x14ac:dyDescent="0.3">
      <c r="B19" s="2" t="str">
        <f>HYPERLINK("#'HSMDEF-HSM-AGGW - A_8_QI_b'!A1", "Qualitätsindikatoren: Freitextkommentare zur Bewertung der Ergebnisse als Dokumentationsfehler oder Sonstiges (AJ 2024)")</f>
        <v>Qualitätsindikatoren: Freitextkommentare zur Bewertung der Ergebnisse als Dokumentationsfehler oder Sonstiges (AJ 2024)</v>
      </c>
      <c r="C19" s="2" t="str">
        <f>HYPERLINK("#'HSMDEF-HSM-AGGW - A_8_QI_b'!A1", "A_8_QI_b")</f>
        <v>A_8_QI_b</v>
      </c>
    </row>
    <row r="20" spans="2:3" x14ac:dyDescent="0.3">
      <c r="B20" s="2" t="str">
        <f>HYPERLINK("#'HSMDEF-HSM-AGGW - A_9_QI'!A1", "Qualitätsindikatoren: Initiierung Maßnahmenstufe 1 und 2 (AJ 2024)")</f>
        <v>Qualitätsindikatoren: Initiierung Maßnahmenstufe 1 und 2 (AJ 2024)</v>
      </c>
      <c r="C20" s="2" t="str">
        <f>HYPERLINK("#'HSMDEF-HSM-AGGW - A_9_QI'!A1", "A_9_QI")</f>
        <v>A_9_QI</v>
      </c>
    </row>
    <row r="21" spans="2:3" x14ac:dyDescent="0.3">
      <c r="B21" s="2" t="str">
        <f>HYPERLINK("#'HSMDEF-HSM-AGGW - A_10_QI'!A1", "Qualitätsindikatoren: Ergebnisse nach Stellungnahmeverfahren pro Bundesland (AJ 2024)")</f>
        <v>Qualitätsindikatoren: Ergebnisse nach Stellungnahmeverfahren pro Bundesland (AJ 2024)</v>
      </c>
      <c r="C21" s="2" t="str">
        <f>HYPERLINK("#'HSMDEF-HSM-AGGW - A_10_QI'!A1", "A_10_QI")</f>
        <v>A_10_QI</v>
      </c>
    </row>
    <row r="22" spans="2:3" x14ac:dyDescent="0.3">
      <c r="B22" s="2" t="str">
        <f>HYPERLINK("#'HSMDEF-HSM-AGGW - A_12_QI'!A1", "Darstellung des Verlaufs der Bewertung (AJ 2024)")</f>
        <v>Darstellung des Verlaufs der Bewertung (AJ 2024)</v>
      </c>
      <c r="C22" s="2" t="str">
        <f>HYPERLINK("#'HSMDEF-HSM-AGGW - A_12_QI'!A1", "A_12_QI")</f>
        <v>A_12_QI</v>
      </c>
    </row>
    <row r="23" spans="2:3" x14ac:dyDescent="0.3">
      <c r="B23" s="2" t="str">
        <f>HYPERLINK("#'HSMDEF-HSM-AGGW - A_13_QI'!A1", "Qualitätsindikatoren: Art der Maßnahme in Maßnahmenstufe 1 (AJ 2023 und 2024)")</f>
        <v>Qualitätsindikatoren: Art der Maßnahme in Maßnahmenstufe 1 (AJ 2023 und 2024)</v>
      </c>
      <c r="C23" s="2" t="str">
        <f>HYPERLINK("#'HSMDEF-HSM-AGGW - A_13_QI'!A1", "A_13_QI")</f>
        <v>A_13_QI</v>
      </c>
    </row>
  </sheetData>
  <pageMargins left="0.7" right="0.7" top="0.75" bottom="0.75" header="0.3" footer="0.3"/>
  <pageSetup paperSize="9" orientation="portrait" horizontalDpi="300" verticalDpi="300"/>
</worksheet>
</file>

<file path=xl/worksheets/sheet9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3-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HSMDEF-HSM-AGGW'!A1", "Zurück")</f>
        <v>Zurück</v>
      </c>
    </row>
    <row r="3" spans="1:6" x14ac:dyDescent="0.3">
      <c r="B3" s="7" t="s">
        <v>5169</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5160</v>
      </c>
      <c r="D6" s="9" t="s">
        <v>3429</v>
      </c>
      <c r="E6" s="9" t="s">
        <v>5161</v>
      </c>
      <c r="F6" s="9" t="s">
        <v>3429</v>
      </c>
    </row>
    <row r="7" spans="1:6" x14ac:dyDescent="0.3">
      <c r="B7" s="10" t="s">
        <v>4873</v>
      </c>
      <c r="C7" s="9" t="s">
        <v>5160</v>
      </c>
      <c r="D7" s="9" t="s">
        <v>4530</v>
      </c>
      <c r="E7" s="9" t="s">
        <v>1580</v>
      </c>
      <c r="F7" s="9" t="s">
        <v>3429</v>
      </c>
    </row>
    <row r="8" spans="1:6" x14ac:dyDescent="0.3">
      <c r="B8" s="10" t="s">
        <v>4532</v>
      </c>
      <c r="C8" s="9" t="s">
        <v>3581</v>
      </c>
      <c r="D8" s="9" t="s">
        <v>5162</v>
      </c>
      <c r="E8" s="9" t="s">
        <v>1580</v>
      </c>
      <c r="F8" s="9" t="s">
        <v>3429</v>
      </c>
    </row>
    <row r="9" spans="1:6" x14ac:dyDescent="0.3">
      <c r="B9" s="9" t="s">
        <v>4535</v>
      </c>
      <c r="C9" s="9" t="s">
        <v>1580</v>
      </c>
      <c r="D9" s="9" t="s">
        <v>4536</v>
      </c>
      <c r="E9" s="9" t="s">
        <v>1580</v>
      </c>
      <c r="F9" s="9" t="s">
        <v>3429</v>
      </c>
    </row>
    <row r="10" spans="1:6" x14ac:dyDescent="0.3">
      <c r="B10" s="10" t="s">
        <v>4537</v>
      </c>
      <c r="C10" s="9" t="s">
        <v>3581</v>
      </c>
      <c r="D10" s="9" t="s">
        <v>4530</v>
      </c>
      <c r="E10" s="9" t="s">
        <v>1580</v>
      </c>
      <c r="F10" s="9" t="s">
        <v>3429</v>
      </c>
    </row>
    <row r="11" spans="1:6" x14ac:dyDescent="0.3">
      <c r="B11" s="9" t="s">
        <v>4879</v>
      </c>
      <c r="C11" s="9" t="s">
        <v>3581</v>
      </c>
      <c r="D11" s="9" t="s">
        <v>4530</v>
      </c>
      <c r="E11" s="9" t="s">
        <v>1580</v>
      </c>
      <c r="F11" s="9" t="s">
        <v>3429</v>
      </c>
    </row>
    <row r="12" spans="1:6" x14ac:dyDescent="0.3">
      <c r="B12" s="9" t="s">
        <v>4880</v>
      </c>
      <c r="C12" s="9" t="s">
        <v>1580</v>
      </c>
      <c r="D12" s="9" t="s">
        <v>4536</v>
      </c>
      <c r="E12" s="9" t="s">
        <v>1580</v>
      </c>
      <c r="F12" s="9" t="s">
        <v>3429</v>
      </c>
    </row>
    <row r="13" spans="1:6" x14ac:dyDescent="0.3">
      <c r="B13" s="9" t="s">
        <v>4538</v>
      </c>
      <c r="C13" s="9" t="s">
        <v>1580</v>
      </c>
      <c r="D13" s="9" t="s">
        <v>4536</v>
      </c>
      <c r="E13" s="9" t="s">
        <v>1580</v>
      </c>
      <c r="F13" s="9" t="s">
        <v>3429</v>
      </c>
    </row>
    <row r="14" spans="1:6" x14ac:dyDescent="0.3">
      <c r="B14" s="23" t="s">
        <v>4539</v>
      </c>
      <c r="C14" s="24" t="s">
        <v>4523</v>
      </c>
      <c r="D14" s="24" t="s">
        <v>4523</v>
      </c>
      <c r="E14" s="24" t="s">
        <v>4523</v>
      </c>
      <c r="F14" s="24" t="s">
        <v>4523</v>
      </c>
    </row>
    <row r="15" spans="1:6" x14ac:dyDescent="0.3">
      <c r="B15" s="6" t="s">
        <v>4540</v>
      </c>
      <c r="C15" s="9" t="s">
        <v>1634</v>
      </c>
      <c r="D15" s="9" t="s">
        <v>5163</v>
      </c>
      <c r="E15" s="9" t="s">
        <v>1580</v>
      </c>
      <c r="F15" s="9" t="s">
        <v>3429</v>
      </c>
    </row>
    <row r="16" spans="1:6" x14ac:dyDescent="0.3">
      <c r="B16" s="6" t="s">
        <v>4543</v>
      </c>
      <c r="C16" s="9" t="s">
        <v>1699</v>
      </c>
      <c r="D16" s="9" t="s">
        <v>5164</v>
      </c>
      <c r="E16" s="9" t="s">
        <v>1580</v>
      </c>
      <c r="F16" s="9" t="s">
        <v>3429</v>
      </c>
    </row>
    <row r="17" spans="2:6" x14ac:dyDescent="0.3">
      <c r="B17" s="9" t="s">
        <v>4546</v>
      </c>
      <c r="C17" s="9" t="s">
        <v>1751</v>
      </c>
      <c r="D17" s="9" t="s">
        <v>5165</v>
      </c>
      <c r="E17" s="9" t="s">
        <v>1580</v>
      </c>
      <c r="F17" s="9" t="s">
        <v>3429</v>
      </c>
    </row>
    <row r="18" spans="2:6" x14ac:dyDescent="0.3">
      <c r="B18" s="9" t="s">
        <v>4547</v>
      </c>
      <c r="C18" s="9" t="s">
        <v>1587</v>
      </c>
      <c r="D18" s="9" t="s">
        <v>5166</v>
      </c>
      <c r="E18" s="9" t="s">
        <v>1580</v>
      </c>
      <c r="F18" s="9" t="s">
        <v>3429</v>
      </c>
    </row>
    <row r="19" spans="2:6" x14ac:dyDescent="0.3">
      <c r="B19" s="9" t="s">
        <v>4548</v>
      </c>
      <c r="C19" s="9" t="s">
        <v>1580</v>
      </c>
      <c r="D19" s="9" t="s">
        <v>4536</v>
      </c>
      <c r="E19" s="9" t="s">
        <v>1580</v>
      </c>
      <c r="F19" s="9" t="s">
        <v>3429</v>
      </c>
    </row>
    <row r="20" spans="2:6" x14ac:dyDescent="0.3">
      <c r="B20" s="6" t="s">
        <v>4549</v>
      </c>
      <c r="C20" s="9" t="s">
        <v>1580</v>
      </c>
      <c r="D20" s="9" t="s">
        <v>4536</v>
      </c>
      <c r="E20" s="9" t="s">
        <v>1580</v>
      </c>
      <c r="F20" s="9" t="s">
        <v>3429</v>
      </c>
    </row>
    <row r="21" spans="2:6" x14ac:dyDescent="0.3">
      <c r="B21" s="23" t="s">
        <v>4550</v>
      </c>
      <c r="C21" s="24" t="s">
        <v>4523</v>
      </c>
      <c r="D21" s="24" t="s">
        <v>4523</v>
      </c>
      <c r="E21" s="24" t="s">
        <v>4523</v>
      </c>
      <c r="F21" s="24" t="s">
        <v>4523</v>
      </c>
    </row>
    <row r="22" spans="2:6" x14ac:dyDescent="0.3">
      <c r="B22" s="6" t="s">
        <v>4551</v>
      </c>
      <c r="C22" s="9" t="s">
        <v>1733</v>
      </c>
      <c r="D22" s="9" t="s">
        <v>4926</v>
      </c>
      <c r="E22" s="9" t="s">
        <v>1580</v>
      </c>
      <c r="F22" s="9" t="s">
        <v>3429</v>
      </c>
    </row>
    <row r="23" spans="2:6" x14ac:dyDescent="0.3">
      <c r="B23" s="6" t="s">
        <v>4553</v>
      </c>
      <c r="C23" s="9" t="s">
        <v>1680</v>
      </c>
      <c r="D23" s="9" t="s">
        <v>5167</v>
      </c>
      <c r="E23" s="9" t="s">
        <v>1580</v>
      </c>
      <c r="F23" s="9" t="s">
        <v>3429</v>
      </c>
    </row>
    <row r="24" spans="2:6" x14ac:dyDescent="0.3">
      <c r="B24" s="6" t="s">
        <v>4898</v>
      </c>
      <c r="C24" s="9" t="s">
        <v>1594</v>
      </c>
      <c r="D24" s="9" t="s">
        <v>4593</v>
      </c>
      <c r="E24" s="9" t="s">
        <v>1580</v>
      </c>
      <c r="F24" s="9" t="s">
        <v>3429</v>
      </c>
    </row>
    <row r="25" spans="2:6" x14ac:dyDescent="0.3">
      <c r="B25" s="6" t="s">
        <v>4556</v>
      </c>
      <c r="C25" s="9" t="s">
        <v>1587</v>
      </c>
      <c r="D25" s="9" t="s">
        <v>5168</v>
      </c>
      <c r="E25" s="9" t="s">
        <v>1580</v>
      </c>
      <c r="F25" s="9" t="s">
        <v>3429</v>
      </c>
    </row>
    <row r="26" spans="2:6" x14ac:dyDescent="0.3">
      <c r="B26" s="23" t="s">
        <v>4558</v>
      </c>
      <c r="C26" s="24" t="s">
        <v>4523</v>
      </c>
      <c r="D26" s="24" t="s">
        <v>4523</v>
      </c>
      <c r="E26" s="24" t="s">
        <v>4523</v>
      </c>
      <c r="F26" s="24" t="s">
        <v>4523</v>
      </c>
    </row>
    <row r="27" spans="2:6" x14ac:dyDescent="0.3">
      <c r="B27" s="6" t="s">
        <v>4444</v>
      </c>
      <c r="C27" s="9" t="s">
        <v>1594</v>
      </c>
      <c r="D27" s="9" t="s">
        <v>4559</v>
      </c>
      <c r="E27" s="9" t="s">
        <v>1580</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G6"/>
  <sheetViews>
    <sheetView workbookViewId="0"/>
  </sheetViews>
  <sheetFormatPr baseColWidth="10" defaultRowHeight="14.4" x14ac:dyDescent="0.3"/>
  <cols>
    <col min="2" max="2" width="98.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WI-NI-D'!A1", "Zurück")</f>
        <v>Zurück</v>
      </c>
    </row>
    <row r="3" spans="1:7" x14ac:dyDescent="0.3">
      <c r="B3" s="7" t="s">
        <v>6958</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3794</v>
      </c>
      <c r="C6" s="5" t="s">
        <v>1580</v>
      </c>
      <c r="D6" s="5" t="s">
        <v>1580</v>
      </c>
      <c r="E6" s="5" t="s">
        <v>1855</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9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HSMDEF-HSM-AGGW'!A1", "Zurück")</f>
        <v>Zurück</v>
      </c>
    </row>
  </sheetData>
  <pageMargins left="0.7" right="0.7" top="0.75" bottom="0.75" header="0.3" footer="0.3"/>
  <pageSetup paperSize="9" orientation="portrait" horizontalDpi="300" verticalDpi="300"/>
</worksheet>
</file>

<file path=xl/worksheets/sheet9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HSMDEF-HSM-AGGW'!A1", "Zurück")</f>
        <v>Zurück</v>
      </c>
    </row>
  </sheetData>
  <pageMargins left="0.7" right="0.7" top="0.75" bottom="0.75" header="0.3" footer="0.3"/>
  <pageSetup paperSize="9" orientation="portrait" horizontalDpi="300" verticalDpi="300"/>
</worksheet>
</file>

<file path=xl/worksheets/sheet9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3-000000000000}">
  <dimension ref="A1:G6"/>
  <sheetViews>
    <sheetView workbookViewId="0"/>
  </sheetViews>
  <sheetFormatPr baseColWidth="10" defaultRowHeight="14.4" x14ac:dyDescent="0.3"/>
  <cols>
    <col min="2" max="2" width="103.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HSMDEF-HSM-AGGW'!A1", "Zurück")</f>
        <v>Zurück</v>
      </c>
    </row>
    <row r="3" spans="1:7" x14ac:dyDescent="0.3">
      <c r="B3" s="7" t="s">
        <v>6995</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1580</v>
      </c>
      <c r="C6" s="5" t="s">
        <v>1580</v>
      </c>
      <c r="D6" s="5" t="s">
        <v>1580</v>
      </c>
      <c r="E6" s="5" t="s">
        <v>1580</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9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HSMDEF-HSM-AGGW'!A1", "Zurück")</f>
        <v>Zurück</v>
      </c>
    </row>
  </sheetData>
  <pageMargins left="0.7" right="0.7" top="0.75" bottom="0.75" header="0.3" footer="0.3"/>
  <pageSetup paperSize="9" orientation="portrait" horizontalDpi="300" verticalDpi="300"/>
</worksheet>
</file>

<file path=xl/worksheets/sheet9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3-000000000000}">
  <dimension ref="A1:F6"/>
  <sheetViews>
    <sheetView workbookViewId="0"/>
  </sheetViews>
  <sheetFormatPr baseColWidth="10" defaultRowHeight="14.4" x14ac:dyDescent="0.3"/>
  <cols>
    <col min="2" max="2" width="9.6640625" customWidth="1"/>
    <col min="3" max="3" width="17" customWidth="1"/>
    <col min="4" max="4" width="34.6640625" customWidth="1"/>
    <col min="5" max="5" width="102.6640625" customWidth="1"/>
    <col min="6" max="6" width="21.6640625" customWidth="1"/>
  </cols>
  <sheetData>
    <row r="1" spans="1:6" x14ac:dyDescent="0.3">
      <c r="A1" s="2" t="str">
        <f>HYPERLINK("#'Auswahl Auswertungsmodul'!A1", "Zurück zum Start")</f>
        <v>Zurück zum Start</v>
      </c>
    </row>
    <row r="2" spans="1:6" x14ac:dyDescent="0.3">
      <c r="A2" s="2" t="str">
        <f>HYPERLINK("#'Auswahl HSMDEF-HSM-AGGW'!A1", "Zurück")</f>
        <v>Zurück</v>
      </c>
    </row>
    <row r="3" spans="1:6" x14ac:dyDescent="0.3">
      <c r="B3" s="7" t="s">
        <v>724</v>
      </c>
    </row>
    <row r="4" spans="1:6" x14ac:dyDescent="0.3">
      <c r="B4" s="25" t="s">
        <v>35</v>
      </c>
      <c r="C4" s="25" t="s">
        <v>394</v>
      </c>
      <c r="D4" s="21" t="s">
        <v>37</v>
      </c>
      <c r="E4" s="25" t="s">
        <v>37</v>
      </c>
      <c r="F4" s="25" t="s">
        <v>37</v>
      </c>
    </row>
    <row r="5" spans="1:6" x14ac:dyDescent="0.3">
      <c r="B5" s="22"/>
      <c r="C5" s="22"/>
      <c r="D5" s="8" t="s">
        <v>38</v>
      </c>
      <c r="E5" s="8" t="s">
        <v>669</v>
      </c>
      <c r="F5" s="8" t="s">
        <v>39</v>
      </c>
    </row>
    <row r="6" spans="1:6" ht="25.2" x14ac:dyDescent="0.3">
      <c r="B6" s="10" t="s">
        <v>52</v>
      </c>
      <c r="C6" s="10"/>
      <c r="D6" s="11" t="s">
        <v>51</v>
      </c>
      <c r="E6" s="11" t="s">
        <v>51</v>
      </c>
      <c r="F6" s="11" t="s">
        <v>51</v>
      </c>
    </row>
  </sheetData>
  <mergeCells count="3">
    <mergeCell ref="B4:B5"/>
    <mergeCell ref="C4:C5"/>
    <mergeCell ref="D4:F4"/>
  </mergeCells>
  <pageMargins left="0.7" right="0.7" top="0.75" bottom="0.75" header="0.3" footer="0.3"/>
  <pageSetup paperSize="9" orientation="portrait" horizontalDpi="300" verticalDpi="300"/>
</worksheet>
</file>

<file path=xl/worksheets/sheet9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HSMDEF-HSM-AGGW'!A1", "Zurück")</f>
        <v>Zurück</v>
      </c>
    </row>
  </sheetData>
  <pageMargins left="0.7" right="0.7" top="0.75" bottom="0.75" header="0.3" footer="0.3"/>
  <pageSetup paperSize="9" orientation="portrait" horizontalDpi="300" verticalDpi="300"/>
</worksheet>
</file>

<file path=xl/worksheets/sheet9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HSMDEF-HSM-AGGW'!A1", "Zurück")</f>
        <v>Zurück</v>
      </c>
    </row>
  </sheetData>
  <pageMargins left="0.7" right="0.7" top="0.75" bottom="0.75" header="0.3" footer="0.3"/>
  <pageSetup paperSize="9" orientation="portrait" horizontalDpi="300" verticalDpi="300"/>
</worksheet>
</file>

<file path=xl/worksheets/sheet9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HSMDEF-HSM-AGGW'!A1", "Zurück")</f>
        <v>Zurück</v>
      </c>
    </row>
  </sheetData>
  <pageMargins left="0.7" right="0.7" top="0.75" bottom="0.75" header="0.3" footer="0.3"/>
  <pageSetup paperSize="9" orientation="portrait" horizontalDpi="300" verticalDpi="300"/>
</worksheet>
</file>

<file path=xl/worksheets/sheet9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HSMDEF-HSM-AGGW'!A1", "Zurück")</f>
        <v>Zurück</v>
      </c>
    </row>
  </sheetData>
  <pageMargins left="0.7" right="0.7" top="0.75" bottom="0.75" header="0.3" footer="0.3"/>
  <pageSetup paperSize="9" orientation="portrait" horizontalDpi="300" verticalDpi="300"/>
</worksheet>
</file>

<file path=xl/worksheets/sheet9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HSMDEF-HSM-AGGW'!A1", "Zurück")</f>
        <v>Zurück</v>
      </c>
    </row>
  </sheetData>
  <pageMargins left="0.7" right="0.7" top="0.75" bottom="0.75" header="0.3" footer="0.3"/>
  <pageSetup paperSize="9" orientation="portrait" horizontalDpi="300" verticalDpi="30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E9"/>
  <sheetViews>
    <sheetView workbookViewId="0"/>
  </sheetViews>
  <sheetFormatPr baseColWidth="10" defaultRowHeight="14.4" x14ac:dyDescent="0.3"/>
  <cols>
    <col min="2" max="2" width="9.6640625" customWidth="1"/>
    <col min="3" max="3" width="41"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WI-NI-D'!A1", "Zurück")</f>
        <v>Zurück</v>
      </c>
    </row>
    <row r="3" spans="1:5" x14ac:dyDescent="0.3">
      <c r="B3" s="7" t="s">
        <v>198</v>
      </c>
    </row>
    <row r="4" spans="1:5" x14ac:dyDescent="0.3">
      <c r="B4" s="25" t="s">
        <v>35</v>
      </c>
      <c r="C4" s="25" t="s">
        <v>36</v>
      </c>
      <c r="D4" s="21" t="s">
        <v>37</v>
      </c>
      <c r="E4" s="25" t="s">
        <v>37</v>
      </c>
    </row>
    <row r="5" spans="1:5" x14ac:dyDescent="0.3">
      <c r="B5" s="22"/>
      <c r="C5" s="22"/>
      <c r="D5" s="8" t="s">
        <v>38</v>
      </c>
      <c r="E5" s="8" t="s">
        <v>39</v>
      </c>
    </row>
    <row r="6" spans="1:5" x14ac:dyDescent="0.3">
      <c r="B6" s="23" t="s">
        <v>40</v>
      </c>
      <c r="C6" s="23"/>
      <c r="D6" s="29"/>
      <c r="E6" s="29"/>
    </row>
    <row r="7" spans="1:5" ht="25.2" x14ac:dyDescent="0.3">
      <c r="B7" s="6" t="s">
        <v>190</v>
      </c>
      <c r="C7" s="6" t="s">
        <v>42</v>
      </c>
      <c r="D7" s="9" t="s">
        <v>191</v>
      </c>
      <c r="E7" s="9" t="s">
        <v>192</v>
      </c>
    </row>
    <row r="8" spans="1:5" ht="25.2" x14ac:dyDescent="0.3">
      <c r="B8" s="6" t="s">
        <v>193</v>
      </c>
      <c r="C8" s="6" t="s">
        <v>46</v>
      </c>
      <c r="D8" s="9" t="s">
        <v>194</v>
      </c>
      <c r="E8" s="9" t="s">
        <v>195</v>
      </c>
    </row>
    <row r="9" spans="1:5" ht="25.2" x14ac:dyDescent="0.3">
      <c r="B9" s="10" t="s">
        <v>52</v>
      </c>
      <c r="C9" s="10"/>
      <c r="D9" s="11" t="s">
        <v>196</v>
      </c>
      <c r="E9" s="11" t="s">
        <v>197</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9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HSMDEF-HSM-AGGW'!A1", "Zurück")</f>
        <v>Zurück</v>
      </c>
    </row>
  </sheetData>
  <pageMargins left="0.7" right="0.7" top="0.75" bottom="0.75" header="0.3" footer="0.3"/>
  <pageSetup paperSize="9" orientation="portrait" horizontalDpi="300" verticalDpi="300"/>
</worksheet>
</file>

<file path=xl/worksheets/sheet9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HSMDEF-HSM-AGGW'!A1", "Zurück")</f>
        <v>Zurück</v>
      </c>
    </row>
  </sheetData>
  <pageMargins left="0.7" right="0.7" top="0.75" bottom="0.75" header="0.3" footer="0.3"/>
  <pageSetup paperSize="9" orientation="portrait" horizontalDpi="300" verticalDpi="300"/>
</worksheet>
</file>

<file path=xl/worksheets/sheet9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HSMDEF-HSM-AGGW'!A1", "Zurück")</f>
        <v>Zurück</v>
      </c>
    </row>
  </sheetData>
  <pageMargins left="0.7" right="0.7" top="0.75" bottom="0.75" header="0.3" footer="0.3"/>
  <pageSetup paperSize="9" orientation="portrait" horizontalDpi="300" verticalDpi="300"/>
</worksheet>
</file>

<file path=xl/worksheets/sheet9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HSMDEF-HSM-AGGW'!A1", "Zurück")</f>
        <v>Zurück</v>
      </c>
    </row>
  </sheetData>
  <pageMargins left="0.7" right="0.7" top="0.75" bottom="0.75" header="0.3" footer="0.3"/>
  <pageSetup paperSize="9" orientation="portrait" horizontalDpi="300" verticalDpi="300"/>
</worksheet>
</file>

<file path=xl/worksheets/sheet9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HSMDEF-HSM-AGGW'!A1", "Zurück")</f>
        <v>Zurück</v>
      </c>
    </row>
  </sheetData>
  <pageMargins left="0.7" right="0.7" top="0.75" bottom="0.75" header="0.3" footer="0.3"/>
  <pageSetup paperSize="9" orientation="portrait" horizontalDpi="300" verticalDpi="300"/>
</worksheet>
</file>

<file path=xl/worksheets/sheet9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HSMDEF-HSM-AGGW'!A1", "Zurück")</f>
        <v>Zurück</v>
      </c>
    </row>
  </sheetData>
  <pageMargins left="0.7" right="0.7" top="0.75" bottom="0.75" header="0.3" footer="0.3"/>
  <pageSetup paperSize="9" orientation="portrait" horizontalDpi="300" verticalDpi="300"/>
</worksheet>
</file>

<file path=xl/worksheets/sheet9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HSMDEF-HSM-AGGW'!A1", "Zurück")</f>
        <v>Zurück</v>
      </c>
    </row>
  </sheetData>
  <pageMargins left="0.7" right="0.7" top="0.75" bottom="0.75" header="0.3" footer="0.3"/>
  <pageSetup paperSize="9" orientation="portrait" horizontalDpi="300" verticalDpi="300"/>
</worksheet>
</file>

<file path=xl/worksheets/sheet9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3-000000000000}">
  <dimension ref="A1:C41"/>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HYPERLINK("#'HSMDEF-HSM-REV - K3_1_QI'!A1", "Qualitätsindikatoren: Übersicht über Auffälligkeiten und Qualitätssicherungsmaßnahmen gem. § 17 DeQS-RL")</f>
        <v>Qualitätsindikatoren: Übersicht über Auffälligkeiten und Qualitätssicherungsmaßnahmen gem. § 17 DeQS-RL</v>
      </c>
      <c r="C6" s="2" t="str">
        <f>HYPERLINK("#'HSMDEF-HSM-REV - K3_1_QI'!A1", "K3_1_QI")</f>
        <v>K3_1_QI</v>
      </c>
    </row>
    <row r="7" spans="1:3" x14ac:dyDescent="0.3">
      <c r="B7" s="2" t="str">
        <f>HYPERLINK("#'HSMDEF-HSM-REV - K3_1_AK'!A1", "Auffälligkeitskriterien: Übersicht über Auffälligkeiten und Qualitätssicherungsmaßnahmen gem. § 17 DeQS-RL")</f>
        <v>Auffälligkeitskriterien: Übersicht über Auffälligkeiten und Qualitätssicherungsmaßnahmen gem. § 17 DeQS-RL</v>
      </c>
      <c r="C7" s="2" t="str">
        <f>HYPERLINK("#'HSMDEF-HSM-REV - K3_1_AK'!A1", "K3_1_AK")</f>
        <v>K3_1_AK</v>
      </c>
    </row>
    <row r="8" spans="1:3" x14ac:dyDescent="0.3">
      <c r="B8" s="2" t="str">
        <f>HYPERLINK("#'HSMDEF-HSM-REV - K3_2_QI'!A1", "Qualitätsindikatoren: Auffälligkeiten und Bewertungen nach Abschluss des Stellungnahmeverfahrens (AJ 2024)")</f>
        <v>Qualitätsindikatoren: Auffälligkeiten und Bewertungen nach Abschluss des Stellungnahmeverfahrens (AJ 2024)</v>
      </c>
      <c r="C8" s="2" t="str">
        <f>HYPERLINK("#'HSMDEF-HSM-REV - K3_2_QI'!A1", "K3_2_QI")</f>
        <v>K3_2_QI</v>
      </c>
    </row>
    <row r="9" spans="1:3" x14ac:dyDescent="0.3">
      <c r="B9" s="2" t="str">
        <f>HYPERLINK("#'HSMDEF-HSM-REV - K3_2_AK'!A1", "Auffälligkeitskriterien: Auffälligkeiten und Bewertungen nach Abschluss des Stellungnahmeverfahrens (AJ 2024)")</f>
        <v>Auffälligkeitskriterien: Auffälligkeiten und Bewertungen nach Abschluss des Stellungnahmeverfahrens (AJ 2024)</v>
      </c>
      <c r="C9" s="2" t="str">
        <f>HYPERLINK("#'HSMDEF-HSM-REV - K3_2_AK'!A1", "K3_2_AK")</f>
        <v>K3_2_AK</v>
      </c>
    </row>
    <row r="10" spans="1:3" x14ac:dyDescent="0.3">
      <c r="B10" s="2" t="str">
        <f>HYPERLINK("#'HSMDEF-HSM-REV - K3_3_QI'!A1", "Qualitätsindikatoren: Wiederholte Auffälligkeiten (AJ 2024 und Vorjahre)")</f>
        <v>Qualitätsindikatoren: Wiederholte Auffälligkeiten (AJ 2024 und Vorjahre)</v>
      </c>
      <c r="C10" s="2" t="str">
        <f>HYPERLINK("#'HSMDEF-HSM-REV - K3_3_QI'!A1", "K3_3_QI")</f>
        <v>K3_3_QI</v>
      </c>
    </row>
    <row r="11" spans="1:3" x14ac:dyDescent="0.3">
      <c r="B11" s="2" t="str">
        <f>HYPERLINK("#'HSMDEF-HSM-REV - K3_3_AK'!A1", "Auffälligkeitskriterien: Wiederholte Auffälligkeiten (AJ 2024 und Vorjahre)")</f>
        <v>Auffälligkeitskriterien: Wiederholte Auffälligkeiten (AJ 2024 und Vorjahre)</v>
      </c>
      <c r="C11" s="2" t="str">
        <f>HYPERLINK("#'HSMDEF-HSM-REV - K3_3_AK'!A1", "K3_3_AK")</f>
        <v>K3_3_AK</v>
      </c>
    </row>
    <row r="12" spans="1:3" x14ac:dyDescent="0.3">
      <c r="B12" s="2" t="str">
        <f>HYPERLINK("#'HSMDEF-HSM-REV - K3_4_QI'!A1", "Qualitätsindikatoren: Mehrfache Auffälligkeiten bei Leistungserbringern (AJ 2024)")</f>
        <v>Qualitätsindikatoren: Mehrfache Auffälligkeiten bei Leistungserbringern (AJ 2024)</v>
      </c>
      <c r="C12" s="2" t="str">
        <f>HYPERLINK("#'HSMDEF-HSM-REV - K3_4_QI'!A1", "K3_4_QI")</f>
        <v>K3_4_QI</v>
      </c>
    </row>
    <row r="13" spans="1:3" x14ac:dyDescent="0.3">
      <c r="B13" s="2" t="str">
        <f>HYPERLINK("#'HSMDEF-HSM-REV - K3_4_AK'!A1", "Auffälligkeitskriterien: Mehrfache Auffälligkeiten bei Leistungserbringern (AJ 2024)")</f>
        <v>Auffälligkeitskriterien: Mehrfache Auffälligkeiten bei Leistungserbringern (AJ 2024)</v>
      </c>
      <c r="C13" s="2" t="str">
        <f>HYPERLINK("#'HSMDEF-HSM-REV - K3_4_AK'!A1", "K3_4_AK")</f>
        <v>K3_4_AK</v>
      </c>
    </row>
    <row r="14" spans="1:3" x14ac:dyDescent="0.3">
      <c r="B14" s="2" t="str">
        <f>HYPERLINK("#'HSMDEF-HSM-REV - K3_5_QI'!A1", "Auffälligkeiten und Stellungnahmeverfahren nach Fallzahl pro Qualitätsindikator (AJ 2024)")</f>
        <v>Auffälligkeiten und Stellungnahmeverfahren nach Fallzahl pro Qualitätsindikator (AJ 2024)</v>
      </c>
      <c r="C14" s="2" t="str">
        <f>HYPERLINK("#'HSMDEF-HSM-REV - K3_5_QI'!A1", "K3_5_QI")</f>
        <v>K3_5_QI</v>
      </c>
    </row>
    <row r="15" spans="1:3" x14ac:dyDescent="0.3">
      <c r="B15" s="2" t="str">
        <f>HYPERLINK("#'HSMDEF-HSM-REV - A_1_QI'!A1", "Qualitätsindikatoren: Art der Auffälligkeit (AJ 2024)")</f>
        <v>Qualitätsindikatoren: Art der Auffälligkeit (AJ 2024)</v>
      </c>
      <c r="C15" s="2" t="str">
        <f>HYPERLINK("#'HSMDEF-HSM-REV - A_1_QI'!A1", "A_1_QI")</f>
        <v>A_1_QI</v>
      </c>
    </row>
    <row r="16" spans="1:3" x14ac:dyDescent="0.3">
      <c r="B16" s="2" t="str">
        <f>HYPERLINK("#'HSMDEF-HSM-REV - A_1_AK'!A1", "Auffälligkeitskriterien: Art der Auffälligkeit (AJ 2024)")</f>
        <v>Auffälligkeitskriterien: Art der Auffälligkeit (AJ 2024)</v>
      </c>
      <c r="C16" s="2" t="str">
        <f>HYPERLINK("#'HSMDEF-HSM-REV - A_1_AK'!A1", "A_1_AK")</f>
        <v>A_1_AK</v>
      </c>
    </row>
    <row r="17" spans="2:3" x14ac:dyDescent="0.3">
      <c r="B17" s="2" t="str">
        <f>HYPERLINK("#'HSMDEF-HSM-REV - A_2_QI_a'!A1", "Qualitätsindikatoren: Stellungnahmeverfahren (AJ 2024)")</f>
        <v>Qualitätsindikatoren: Stellungnahmeverfahren (AJ 2024)</v>
      </c>
      <c r="C17" s="2" t="str">
        <f>HYPERLINK("#'HSMDEF-HSM-REV - A_2_QI_a'!A1", "A_2_QI_a")</f>
        <v>A_2_QI_a</v>
      </c>
    </row>
    <row r="18" spans="2:3" x14ac:dyDescent="0.3">
      <c r="B18" s="2" t="str">
        <f>HYPERLINK("#'HSMDEF-HSM-REV - A_2_AK_a'!A1", "Auffälligkeitskriterien: Stellungnahmeverfahren (AJ 2024)")</f>
        <v>Auffälligkeitskriterien: Stellungnahmeverfahren (AJ 2024)</v>
      </c>
      <c r="C18" s="2" t="str">
        <f>HYPERLINK("#'HSMDEF-HSM-REV - A_2_AK_a'!A1", "A_2_AK_a")</f>
        <v>A_2_AK_a</v>
      </c>
    </row>
    <row r="19" spans="2:3" x14ac:dyDescent="0.3">
      <c r="B19" s="2" t="str">
        <f>HYPERLINK("#'HSMDEF-HSM-REV - A_2_QI_b'!A1", "Qualitätsindikatoren: Freitextkommentare zur Nicht-Einleitung von Stellungnahmeverfahren (AJ 2024)")</f>
        <v>Qualitätsindikatoren: Freitextkommentare zur Nicht-Einleitung von Stellungnahmeverfahren (AJ 2024)</v>
      </c>
      <c r="C19" s="2" t="str">
        <f>HYPERLINK("#'HSMDEF-HSM-REV - A_2_QI_b'!A1", "A_2_QI_b")</f>
        <v>A_2_QI_b</v>
      </c>
    </row>
    <row r="20" spans="2:3" x14ac:dyDescent="0.3">
      <c r="B20" s="2" t="str">
        <f>HYPERLINK("#'HSMDEF-HSM-REV - A_2_AK_b'!A1", "Auffälligkeitskriterien: Freitextkommentare zur Nicht-Einleitung von Stellungnahmeverfahren (AJ 2024)")</f>
        <v>Auffälligkeitskriterien: Freitextkommentare zur Nicht-Einleitung von Stellungnahmeverfahren (AJ 2024)</v>
      </c>
      <c r="C20" s="2" t="str">
        <f>HYPERLINK("#'HSMDEF-HSM-REV - A_2_AK_b'!A1", "A_2_AK_b")</f>
        <v>A_2_AK_b</v>
      </c>
    </row>
    <row r="21" spans="2:3" x14ac:dyDescent="0.3">
      <c r="B21" s="2" t="str">
        <f>HYPERLINK("#'HSMDEF-HSM-REV - A_3_AK_a'!A1", "Auffälligkeitskriterien: Bewertung der qualitativ auffälligen Ergebnisse (AJ 2024)")</f>
        <v>Auffälligkeitskriterien: Bewertung der qualitativ auffälligen Ergebnisse (AJ 2024)</v>
      </c>
      <c r="C21" s="2" t="str">
        <f>HYPERLINK("#'HSMDEF-HSM-REV - A_3_AK_a'!A1", "A_3_AK_a")</f>
        <v>A_3_AK_a</v>
      </c>
    </row>
    <row r="22" spans="2:3" x14ac:dyDescent="0.3">
      <c r="B22" s="2" t="str">
        <f>HYPERLINK("#'HSMDEF-HSM-REV - A_3_AK_b'!A1", "Auffälligkeitskriterien: Freitextkommentare zur Bewertung der qualitativ auffälligen Ergebnisse (AJ 2024)")</f>
        <v>Auffälligkeitskriterien: Freitextkommentare zur Bewertung der qualitativ auffälligen Ergebnisse (AJ 2024)</v>
      </c>
      <c r="C22" s="2" t="str">
        <f>HYPERLINK("#'HSMDEF-HSM-REV - A_3_AK_b'!A1", "A_3_AK_b")</f>
        <v>A_3_AK_b</v>
      </c>
    </row>
    <row r="23" spans="2:3" x14ac:dyDescent="0.3">
      <c r="B23" s="2" t="str">
        <f>HYPERLINK("#'HSMDEF-HSM-REV - A_4_QI_a'!A1", "Qualitätsindikatoren: Bewertung der qualitativ auffälligen Ergebnisse (AJ 2024)")</f>
        <v>Qualitätsindikatoren: Bewertung der qualitativ auffälligen Ergebnisse (AJ 2024)</v>
      </c>
      <c r="C23" s="2" t="str">
        <f>HYPERLINK("#'HSMDEF-HSM-REV - A_4_QI_a'!A1", "A_4_QI_a")</f>
        <v>A_4_QI_a</v>
      </c>
    </row>
    <row r="24" spans="2:3" x14ac:dyDescent="0.3">
      <c r="B24" s="2" t="str">
        <f>HYPERLINK("#'HSMDEF-HSM-REV - A_4_QI_b'!A1", "Qualitätsindikatoren: Freitextkommentare zur Bewertung der qualitativ auffälligen Ergebnisse (AJ 2024)")</f>
        <v>Qualitätsindikatoren: Freitextkommentare zur Bewertung der qualitativ auffälligen Ergebnisse (AJ 2024)</v>
      </c>
      <c r="C24" s="2" t="str">
        <f>HYPERLINK("#'HSMDEF-HSM-REV - A_4_QI_b'!A1", "A_4_QI_b")</f>
        <v>A_4_QI_b</v>
      </c>
    </row>
    <row r="25" spans="2:3" x14ac:dyDescent="0.3">
      <c r="B25" s="2" t="str">
        <f>HYPERLINK("#'HSMDEF-HSM-REV - A_5_AK_a'!A1", "Auffälligkeitskriterien: Bewertung der qualitativ unauffälligen Ergebnisse (AJ 2024)")</f>
        <v>Auffälligkeitskriterien: Bewertung der qualitativ unauffälligen Ergebnisse (AJ 2024)</v>
      </c>
      <c r="C25" s="2" t="str">
        <f>HYPERLINK("#'HSMDEF-HSM-REV - A_5_AK_a'!A1", "A_5_AK_a")</f>
        <v>A_5_AK_a</v>
      </c>
    </row>
    <row r="26" spans="2:3" x14ac:dyDescent="0.3">
      <c r="B26" s="2" t="str">
        <f>HYPERLINK("#'HSMDEF-HSM-REV - A_5_AK_b'!A1", "Auffälligkeitskriterien: Freitextkommentare zur Bewertung der qualitativ unauffälligen Ergebnisse (AJ 2024)")</f>
        <v>Auffälligkeitskriterien: Freitextkommentare zur Bewertung der qualitativ unauffälligen Ergebnisse (AJ 2024)</v>
      </c>
      <c r="C26" s="2" t="str">
        <f>HYPERLINK("#'HSMDEF-HSM-REV - A_5_AK_b'!A1", "A_5_AK_b")</f>
        <v>A_5_AK_b</v>
      </c>
    </row>
    <row r="27" spans="2:3" x14ac:dyDescent="0.3">
      <c r="B27" s="2" t="str">
        <f>HYPERLINK("#'HSMDEF-HSM-REV - A_6_QI_a'!A1", "Qualitätsindikatoren: Bewertung der qualitativ unauffälligen Ergebnisse (AJ 2024)")</f>
        <v>Qualitätsindikatoren: Bewertung der qualitativ unauffälligen Ergebnisse (AJ 2024)</v>
      </c>
      <c r="C27" s="2" t="str">
        <f>HYPERLINK("#'HSMDEF-HSM-REV - A_6_QI_a'!A1", "A_6_QI_a")</f>
        <v>A_6_QI_a</v>
      </c>
    </row>
    <row r="28" spans="2:3" x14ac:dyDescent="0.3">
      <c r="B28" s="2" t="str">
        <f>HYPERLINK("#'HSMDEF-HSM-REV - A_6_QI_b'!A1", "Qualitätsindikatoren: Freitextkommentare zur Bewertung der qualitativ unauffälligen Ergebnisse (AJ 2024)")</f>
        <v>Qualitätsindikatoren: Freitextkommentare zur Bewertung der qualitativ unauffälligen Ergebnisse (AJ 2024)</v>
      </c>
      <c r="C28" s="2" t="str">
        <f>HYPERLINK("#'HSMDEF-HSM-REV - A_6_QI_b'!A1", "A_6_QI_b")</f>
        <v>A_6_QI_b</v>
      </c>
    </row>
    <row r="29" spans="2:3" x14ac:dyDescent="0.3">
      <c r="B29" s="2" t="str">
        <f>HYPERLINK("#'HSMDEF-HSM-REV - A_7_AK_a'!A1", "Auffälligkeitskriterien: Bewertung der  Ergebnisse als Sonstiges (AJ 2024)")</f>
        <v>Auffälligkeitskriterien: Bewertung der  Ergebnisse als Sonstiges (AJ 2024)</v>
      </c>
      <c r="C29" s="2" t="str">
        <f>HYPERLINK("#'HSMDEF-HSM-REV - A_7_AK_a'!A1", "A_7_AK_a")</f>
        <v>A_7_AK_a</v>
      </c>
    </row>
    <row r="30" spans="2:3" x14ac:dyDescent="0.3">
      <c r="B30" s="2" t="str">
        <f>HYPERLINK("#'HSMDEF-HSM-REV - A_7_AK_b'!A1", "Auffälligkeitskriterien: Freitextkommentare zur Bewertung der Ergebnisse als Sonstiges (AJ 2024)")</f>
        <v>Auffälligkeitskriterien: Freitextkommentare zur Bewertung der Ergebnisse als Sonstiges (AJ 2024)</v>
      </c>
      <c r="C30" s="2" t="str">
        <f>HYPERLINK("#'HSMDEF-HSM-REV - A_7_AK_b'!A1", "A_7_AK_b")</f>
        <v>A_7_AK_b</v>
      </c>
    </row>
    <row r="31" spans="2:3" x14ac:dyDescent="0.3">
      <c r="B31" s="2" t="str">
        <f>HYPERLINK("#'HSMDEF-HSM-REV - A_8_QI_a'!A1", "Qualitätsindikatoren: Bewertung der Ergebnisse als Dokumentationsfehler oder Sonstiges (AJ 2024)")</f>
        <v>Qualitätsindikatoren: Bewertung der Ergebnisse als Dokumentationsfehler oder Sonstiges (AJ 2024)</v>
      </c>
      <c r="C31" s="2" t="str">
        <f>HYPERLINK("#'HSMDEF-HSM-REV - A_8_QI_a'!A1", "A_8_QI_a")</f>
        <v>A_8_QI_a</v>
      </c>
    </row>
    <row r="32" spans="2:3" x14ac:dyDescent="0.3">
      <c r="B32" s="2" t="str">
        <f>HYPERLINK("#'HSMDEF-HSM-REV - A_8_QI_b'!A1", "Qualitätsindikatoren: Freitextkommentare zur Bewertung der Ergebnisse als Dokumentationsfehler oder Sonstiges (AJ 2024)")</f>
        <v>Qualitätsindikatoren: Freitextkommentare zur Bewertung der Ergebnisse als Dokumentationsfehler oder Sonstiges (AJ 2024)</v>
      </c>
      <c r="C32" s="2" t="str">
        <f>HYPERLINK("#'HSMDEF-HSM-REV - A_8_QI_b'!A1", "A_8_QI_b")</f>
        <v>A_8_QI_b</v>
      </c>
    </row>
    <row r="33" spans="2:3" x14ac:dyDescent="0.3">
      <c r="B33" s="2" t="str">
        <f>HYPERLINK("#'HSMDEF-HSM-REV - A_9_QI'!A1", "Qualitätsindikatoren: Initiierung Maßnahmenstufe 1 und 2 (AJ 2024)")</f>
        <v>Qualitätsindikatoren: Initiierung Maßnahmenstufe 1 und 2 (AJ 2024)</v>
      </c>
      <c r="C33" s="2" t="str">
        <f>HYPERLINK("#'HSMDEF-HSM-REV - A_9_QI'!A1", "A_9_QI")</f>
        <v>A_9_QI</v>
      </c>
    </row>
    <row r="34" spans="2:3" x14ac:dyDescent="0.3">
      <c r="B34" s="2" t="str">
        <f>HYPERLINK("#'HSMDEF-HSM-REV - A_9_AK'!A1", "Auffälligkeitskriterien: Initiierung Maßnahmenstufe 1 und 2 (AJ 2024)")</f>
        <v>Auffälligkeitskriterien: Initiierung Maßnahmenstufe 1 und 2 (AJ 2024)</v>
      </c>
      <c r="C34" s="2" t="str">
        <f>HYPERLINK("#'HSMDEF-HSM-REV - A_9_AK'!A1", "A_9_AK")</f>
        <v>A_9_AK</v>
      </c>
    </row>
    <row r="35" spans="2:3" x14ac:dyDescent="0.3">
      <c r="B35" s="2" t="str">
        <f>HYPERLINK("#'HSMDEF-HSM-REV - A_10_QI'!A1", "Qualitätsindikatoren: Ergebnisse nach Stellungnahmeverfahren pro Bundesland (AJ 2024)")</f>
        <v>Qualitätsindikatoren: Ergebnisse nach Stellungnahmeverfahren pro Bundesland (AJ 2024)</v>
      </c>
      <c r="C35" s="2" t="str">
        <f>HYPERLINK("#'HSMDEF-HSM-REV - A_10_QI'!A1", "A_10_QI")</f>
        <v>A_10_QI</v>
      </c>
    </row>
    <row r="36" spans="2:3" x14ac:dyDescent="0.3">
      <c r="B36" s="2" t="str">
        <f>HYPERLINK("#'HSMDEF-HSM-REV - A_10_AK'!A1", "Auffälligkeitskriterien: Ergebnisse nach Stellungnahmeverfahren pro Bundesland (AJ 2024)")</f>
        <v>Auffälligkeitskriterien: Ergebnisse nach Stellungnahmeverfahren pro Bundesland (AJ 2024)</v>
      </c>
      <c r="C36" s="2" t="str">
        <f>HYPERLINK("#'HSMDEF-HSM-REV - A_10_AK'!A1", "A_10_AK")</f>
        <v>A_10_AK</v>
      </c>
    </row>
    <row r="37" spans="2:3" x14ac:dyDescent="0.3">
      <c r="B37" s="2" t="str">
        <f>HYPERLINK("#'HSMDEF-HSM-REV - A_11_QI_AK'!A1", "Qualitätsindikatoren und Auffälligkeitskriterien: Best Practice (AJ 2024)")</f>
        <v>Qualitätsindikatoren und Auffälligkeitskriterien: Best Practice (AJ 2024)</v>
      </c>
      <c r="C37" s="2" t="str">
        <f>HYPERLINK("#'HSMDEF-HSM-REV - A_11_QI_AK'!A1", "A_11_QI_AK")</f>
        <v>A_11_QI_AK</v>
      </c>
    </row>
    <row r="38" spans="2:3" x14ac:dyDescent="0.3">
      <c r="B38" s="2" t="str">
        <f>HYPERLINK("#'HSMDEF-HSM-REV - A_12_QI'!A1", "Darstellung des Verlaufs der Bewertung (AJ 2024)")</f>
        <v>Darstellung des Verlaufs der Bewertung (AJ 2024)</v>
      </c>
      <c r="C38" s="2" t="str">
        <f>HYPERLINK("#'HSMDEF-HSM-REV - A_12_QI'!A1", "A_12_QI")</f>
        <v>A_12_QI</v>
      </c>
    </row>
    <row r="39" spans="2:3" x14ac:dyDescent="0.3">
      <c r="B39" s="2" t="str">
        <f>HYPERLINK("#'HSMDEF-HSM-REV - A_13_QI'!A1", "Qualitätsindikatoren: Art der Maßnahme in Maßnahmenstufe 1 (AJ 2023 und 2024)")</f>
        <v>Qualitätsindikatoren: Art der Maßnahme in Maßnahmenstufe 1 (AJ 2023 und 2024)</v>
      </c>
      <c r="C39" s="2" t="str">
        <f>HYPERLINK("#'HSMDEF-HSM-REV - A_13_QI'!A1", "A_13_QI")</f>
        <v>A_13_QI</v>
      </c>
    </row>
    <row r="40" spans="2:3" x14ac:dyDescent="0.3">
      <c r="B40" s="2" t="str">
        <f>HYPERLINK("#'HSMDEF-HSM-REV - A_13_AK'!A1", "Auffälligkeitskriterien: Art der Maßnahme in Maßnahmenstufe 1 (AJ 2023 und 2024)")</f>
        <v>Auffälligkeitskriterien: Art der Maßnahme in Maßnahmenstufe 1 (AJ 2023 und 2024)</v>
      </c>
      <c r="C40" s="2" t="str">
        <f>HYPERLINK("#'HSMDEF-HSM-REV - A_13_AK'!A1", "A_13_AK")</f>
        <v>A_13_AK</v>
      </c>
    </row>
    <row r="41" spans="2:3" x14ac:dyDescent="0.3">
      <c r="B41" s="2" t="str">
        <f>HYPERLINK("#'HSMDEF-HSM-REV - A_14_QI_AK'!A1", "Qualitätsindikatoren und Auffälligkeitskriterien: Freitextkommentare zu Maßnahmenstufe 2 (AJ 2024)")</f>
        <v>Qualitätsindikatoren und Auffälligkeitskriterien: Freitextkommentare zu Maßnahmenstufe 2 (AJ 2024)</v>
      </c>
      <c r="C41" s="2" t="str">
        <f>HYPERLINK("#'HSMDEF-HSM-REV - A_14_QI_AK'!A1", "A_14_QI_AK")</f>
        <v>A_14_QI_AK</v>
      </c>
    </row>
  </sheetData>
  <pageMargins left="0.7" right="0.7" top="0.75" bottom="0.75" header="0.3" footer="0.3"/>
  <pageSetup paperSize="9" orientation="portrait" horizontalDpi="300" verticalDpi="300"/>
</worksheet>
</file>

<file path=xl/worksheets/sheet9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3-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HSMDEF-HSM-REV'!A1", "Zurück")</f>
        <v>Zurück</v>
      </c>
    </row>
    <row r="3" spans="1:6" x14ac:dyDescent="0.3">
      <c r="B3" s="7" t="s">
        <v>5182</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5170</v>
      </c>
      <c r="D6" s="9" t="s">
        <v>3429</v>
      </c>
      <c r="E6" s="9" t="s">
        <v>5171</v>
      </c>
      <c r="F6" s="9" t="s">
        <v>3429</v>
      </c>
    </row>
    <row r="7" spans="1:6" x14ac:dyDescent="0.3">
      <c r="B7" s="10" t="s">
        <v>4873</v>
      </c>
      <c r="C7" s="9" t="s">
        <v>5170</v>
      </c>
      <c r="D7" s="9" t="s">
        <v>4530</v>
      </c>
      <c r="E7" s="9" t="s">
        <v>4079</v>
      </c>
      <c r="F7" s="9" t="s">
        <v>4530</v>
      </c>
    </row>
    <row r="8" spans="1:6" x14ac:dyDescent="0.3">
      <c r="B8" s="10" t="s">
        <v>4532</v>
      </c>
      <c r="C8" s="9" t="s">
        <v>3982</v>
      </c>
      <c r="D8" s="9" t="s">
        <v>5172</v>
      </c>
      <c r="E8" s="9" t="s">
        <v>1693</v>
      </c>
      <c r="F8" s="9" t="s">
        <v>5173</v>
      </c>
    </row>
    <row r="9" spans="1:6" x14ac:dyDescent="0.3">
      <c r="B9" s="9" t="s">
        <v>4535</v>
      </c>
      <c r="C9" s="9" t="s">
        <v>1580</v>
      </c>
      <c r="D9" s="9" t="s">
        <v>4536</v>
      </c>
      <c r="E9" s="9" t="s">
        <v>1580</v>
      </c>
      <c r="F9" s="9" t="s">
        <v>4536</v>
      </c>
    </row>
    <row r="10" spans="1:6" x14ac:dyDescent="0.3">
      <c r="B10" s="10" t="s">
        <v>4537</v>
      </c>
      <c r="C10" s="9" t="s">
        <v>3982</v>
      </c>
      <c r="D10" s="9" t="s">
        <v>4530</v>
      </c>
      <c r="E10" s="9" t="s">
        <v>1693</v>
      </c>
      <c r="F10" s="9" t="s">
        <v>4530</v>
      </c>
    </row>
    <row r="11" spans="1:6" x14ac:dyDescent="0.3">
      <c r="B11" s="9" t="s">
        <v>4879</v>
      </c>
      <c r="C11" s="9" t="s">
        <v>3982</v>
      </c>
      <c r="D11" s="9" t="s">
        <v>4530</v>
      </c>
      <c r="E11" s="9" t="s">
        <v>1693</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1640</v>
      </c>
      <c r="D15" s="9" t="s">
        <v>5174</v>
      </c>
      <c r="E15" s="9" t="s">
        <v>1594</v>
      </c>
      <c r="F15" s="9" t="s">
        <v>4575</v>
      </c>
    </row>
    <row r="16" spans="1:6" x14ac:dyDescent="0.3">
      <c r="B16" s="6" t="s">
        <v>4543</v>
      </c>
      <c r="C16" s="9" t="s">
        <v>3568</v>
      </c>
      <c r="D16" s="9" t="s">
        <v>5175</v>
      </c>
      <c r="E16" s="9" t="s">
        <v>1674</v>
      </c>
      <c r="F16" s="9" t="s">
        <v>5176</v>
      </c>
    </row>
    <row r="17" spans="2:6" x14ac:dyDescent="0.3">
      <c r="B17" s="9" t="s">
        <v>4546</v>
      </c>
      <c r="C17" s="9" t="s">
        <v>3568</v>
      </c>
      <c r="D17" s="9" t="s">
        <v>4530</v>
      </c>
      <c r="E17" s="9" t="s">
        <v>1674</v>
      </c>
      <c r="F17" s="9" t="s">
        <v>4530</v>
      </c>
    </row>
    <row r="18" spans="2:6" x14ac:dyDescent="0.3">
      <c r="B18" s="9" t="s">
        <v>4547</v>
      </c>
      <c r="C18" s="9" t="s">
        <v>1580</v>
      </c>
      <c r="D18" s="9" t="s">
        <v>4536</v>
      </c>
      <c r="E18" s="9" t="s">
        <v>1580</v>
      </c>
      <c r="F18" s="9" t="s">
        <v>4536</v>
      </c>
    </row>
    <row r="19" spans="2:6" x14ac:dyDescent="0.3">
      <c r="B19" s="9" t="s">
        <v>4548</v>
      </c>
      <c r="C19" s="9" t="s">
        <v>1580</v>
      </c>
      <c r="D19" s="9" t="s">
        <v>4536</v>
      </c>
      <c r="E19" s="9" t="s">
        <v>1580</v>
      </c>
      <c r="F19" s="9" t="s">
        <v>4536</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1850</v>
      </c>
      <c r="D22" s="9" t="s">
        <v>5177</v>
      </c>
      <c r="E22" s="9" t="s">
        <v>1688</v>
      </c>
      <c r="F22" s="9" t="s">
        <v>5178</v>
      </c>
    </row>
    <row r="23" spans="2:6" x14ac:dyDescent="0.3">
      <c r="B23" s="6" t="s">
        <v>4553</v>
      </c>
      <c r="C23" s="9" t="s">
        <v>1592</v>
      </c>
      <c r="D23" s="9" t="s">
        <v>5179</v>
      </c>
      <c r="E23" s="9" t="s">
        <v>1580</v>
      </c>
      <c r="F23" s="9" t="s">
        <v>4536</v>
      </c>
    </row>
    <row r="24" spans="2:6" x14ac:dyDescent="0.3">
      <c r="B24" s="6" t="s">
        <v>4898</v>
      </c>
      <c r="C24" s="9" t="s">
        <v>1580</v>
      </c>
      <c r="D24" s="9" t="s">
        <v>4536</v>
      </c>
      <c r="E24" s="9" t="s">
        <v>1580</v>
      </c>
      <c r="F24" s="9" t="s">
        <v>4536</v>
      </c>
    </row>
    <row r="25" spans="2:6" x14ac:dyDescent="0.3">
      <c r="B25" s="6" t="s">
        <v>4556</v>
      </c>
      <c r="C25" s="9" t="s">
        <v>1594</v>
      </c>
      <c r="D25" s="9" t="s">
        <v>5180</v>
      </c>
      <c r="E25" s="9" t="s">
        <v>1587</v>
      </c>
      <c r="F25" s="9" t="s">
        <v>5181</v>
      </c>
    </row>
    <row r="26" spans="2:6" x14ac:dyDescent="0.3">
      <c r="B26" s="23" t="s">
        <v>4558</v>
      </c>
      <c r="C26" s="24" t="s">
        <v>4523</v>
      </c>
      <c r="D26" s="24" t="s">
        <v>4523</v>
      </c>
      <c r="E26" s="24" t="s">
        <v>4523</v>
      </c>
      <c r="F26" s="24" t="s">
        <v>4523</v>
      </c>
    </row>
    <row r="27" spans="2:6" x14ac:dyDescent="0.3">
      <c r="B27" s="6" t="s">
        <v>4444</v>
      </c>
      <c r="C27" s="9" t="s">
        <v>1586</v>
      </c>
      <c r="D27" s="9" t="s">
        <v>4559</v>
      </c>
      <c r="E27" s="9" t="s">
        <v>1587</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9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3-000000000000}">
  <dimension ref="A1:F25"/>
  <sheetViews>
    <sheetView workbookViewId="0"/>
  </sheetViews>
  <sheetFormatPr baseColWidth="10" defaultRowHeight="14.4" x14ac:dyDescent="0.3"/>
  <cols>
    <col min="2" max="2" width="118.21875" customWidth="1"/>
    <col min="3" max="6" width="17.88671875" customWidth="1"/>
  </cols>
  <sheetData>
    <row r="1" spans="1:6" x14ac:dyDescent="0.3">
      <c r="A1" s="2" t="str">
        <f>HYPERLINK("#'Auswahl Auswertungsmodul'!A1", "Zurück zum Start")</f>
        <v>Zurück zum Start</v>
      </c>
    </row>
    <row r="2" spans="1:6" x14ac:dyDescent="0.3">
      <c r="A2" s="2" t="str">
        <f>HYPERLINK("#'Auswahl HSMDEF-HSM-REV'!A1", "Zurück")</f>
        <v>Zurück</v>
      </c>
    </row>
    <row r="3" spans="1:6" x14ac:dyDescent="0.3">
      <c r="B3" s="7" t="s">
        <v>4708</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4694</v>
      </c>
      <c r="D6" s="9" t="s">
        <v>4530</v>
      </c>
      <c r="E6" s="9" t="s">
        <v>4695</v>
      </c>
      <c r="F6" s="9" t="s">
        <v>4530</v>
      </c>
    </row>
    <row r="7" spans="1:6" x14ac:dyDescent="0.3">
      <c r="B7" s="10" t="s">
        <v>4532</v>
      </c>
      <c r="C7" s="9" t="s">
        <v>1894</v>
      </c>
      <c r="D7" s="9" t="s">
        <v>4696</v>
      </c>
      <c r="E7" s="9" t="s">
        <v>1711</v>
      </c>
      <c r="F7" s="9" t="s">
        <v>4697</v>
      </c>
    </row>
    <row r="8" spans="1:6" x14ac:dyDescent="0.3">
      <c r="B8" s="9" t="s">
        <v>4535</v>
      </c>
      <c r="C8" s="9" t="s">
        <v>1580</v>
      </c>
      <c r="D8" s="9" t="s">
        <v>4536</v>
      </c>
      <c r="E8" s="9" t="s">
        <v>1580</v>
      </c>
      <c r="F8" s="9" t="s">
        <v>4536</v>
      </c>
    </row>
    <row r="9" spans="1:6" x14ac:dyDescent="0.3">
      <c r="B9" s="10" t="s">
        <v>4537</v>
      </c>
      <c r="C9" s="9" t="s">
        <v>1894</v>
      </c>
      <c r="D9" s="9" t="s">
        <v>4530</v>
      </c>
      <c r="E9" s="9" t="s">
        <v>1711</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1632</v>
      </c>
      <c r="D12" s="9" t="s">
        <v>4698</v>
      </c>
      <c r="E12" s="9" t="s">
        <v>1592</v>
      </c>
      <c r="F12" s="9" t="s">
        <v>4699</v>
      </c>
    </row>
    <row r="13" spans="1:6" x14ac:dyDescent="0.3">
      <c r="B13" s="6" t="s">
        <v>4543</v>
      </c>
      <c r="C13" s="9" t="s">
        <v>1716</v>
      </c>
      <c r="D13" s="9" t="s">
        <v>4700</v>
      </c>
      <c r="E13" s="9" t="s">
        <v>1718</v>
      </c>
      <c r="F13" s="9" t="s">
        <v>4701</v>
      </c>
    </row>
    <row r="14" spans="1:6" x14ac:dyDescent="0.3">
      <c r="B14" s="9" t="s">
        <v>4546</v>
      </c>
      <c r="C14" s="9" t="s">
        <v>1716</v>
      </c>
      <c r="D14" s="9" t="s">
        <v>4530</v>
      </c>
      <c r="E14" s="9" t="s">
        <v>1718</v>
      </c>
      <c r="F14" s="9" t="s">
        <v>4530</v>
      </c>
    </row>
    <row r="15" spans="1:6" x14ac:dyDescent="0.3">
      <c r="B15" s="9" t="s">
        <v>4547</v>
      </c>
      <c r="C15" s="9" t="s">
        <v>1580</v>
      </c>
      <c r="D15" s="9" t="s">
        <v>4536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1578</v>
      </c>
      <c r="D19" s="9" t="s">
        <v>4702</v>
      </c>
      <c r="E19" s="9" t="s">
        <v>1597</v>
      </c>
      <c r="F19" s="9" t="s">
        <v>4703</v>
      </c>
    </row>
    <row r="20" spans="2:6" x14ac:dyDescent="0.3">
      <c r="B20" s="6" t="s">
        <v>4553</v>
      </c>
      <c r="C20" s="9" t="s">
        <v>1611</v>
      </c>
      <c r="D20" s="9" t="s">
        <v>4704</v>
      </c>
      <c r="E20" s="9" t="s">
        <v>1871</v>
      </c>
      <c r="F20" s="9" t="s">
        <v>4705</v>
      </c>
    </row>
    <row r="21" spans="2:6" x14ac:dyDescent="0.3">
      <c r="B21" s="6" t="s">
        <v>4556</v>
      </c>
      <c r="C21" s="9" t="s">
        <v>1587</v>
      </c>
      <c r="D21" s="9" t="s">
        <v>4706</v>
      </c>
      <c r="E21" s="9" t="s">
        <v>1587</v>
      </c>
      <c r="F21" s="9" t="s">
        <v>4707</v>
      </c>
    </row>
    <row r="22" spans="2:6" x14ac:dyDescent="0.3">
      <c r="B22" s="23" t="s">
        <v>4558</v>
      </c>
      <c r="C22" s="24" t="s">
        <v>4523</v>
      </c>
      <c r="D22" s="24" t="s">
        <v>4523</v>
      </c>
      <c r="E22" s="24" t="s">
        <v>4523</v>
      </c>
      <c r="F22" s="24" t="s">
        <v>4523</v>
      </c>
    </row>
    <row r="23" spans="2:6" x14ac:dyDescent="0.3">
      <c r="B23" s="6" t="s">
        <v>4444</v>
      </c>
      <c r="C23" s="9" t="s">
        <v>1580</v>
      </c>
      <c r="D23" s="9" t="s">
        <v>4559</v>
      </c>
      <c r="E23" s="9" t="s">
        <v>1579</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G9"/>
  <sheetViews>
    <sheetView workbookViewId="0"/>
  </sheetViews>
  <sheetFormatPr baseColWidth="10" defaultRowHeight="14.4" x14ac:dyDescent="0.3"/>
  <cols>
    <col min="2" max="2" width="9.6640625" customWidth="1"/>
    <col min="3" max="3" width="41" customWidth="1"/>
    <col min="4" max="4" width="39.6640625" customWidth="1"/>
    <col min="5" max="5" width="20.6640625" customWidth="1"/>
    <col min="6" max="7" width="20.44140625" customWidth="1"/>
  </cols>
  <sheetData>
    <row r="1" spans="1:7" x14ac:dyDescent="0.3">
      <c r="A1" s="2" t="str">
        <f>HYPERLINK("#'Auswahl Auswertungsmodul'!A1", "Zurück zum Start")</f>
        <v>Zurück zum Start</v>
      </c>
    </row>
    <row r="2" spans="1:7" x14ac:dyDescent="0.3">
      <c r="A2" s="2" t="str">
        <f>HYPERLINK("#'Auswahl WI-NI-D'!A1", "Zurück")</f>
        <v>Zurück</v>
      </c>
    </row>
    <row r="3" spans="1:7" x14ac:dyDescent="0.3">
      <c r="B3" s="7" t="s">
        <v>1000</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40</v>
      </c>
      <c r="C6" s="23"/>
      <c r="D6" s="29"/>
      <c r="E6" s="29"/>
      <c r="F6" s="29"/>
      <c r="G6" s="29"/>
    </row>
    <row r="7" spans="1:7" ht="25.2" x14ac:dyDescent="0.3">
      <c r="B7" s="6" t="s">
        <v>190</v>
      </c>
      <c r="C7" s="6" t="s">
        <v>42</v>
      </c>
      <c r="D7" s="9" t="s">
        <v>996</v>
      </c>
      <c r="E7" s="9" t="s">
        <v>997</v>
      </c>
      <c r="F7" s="9" t="s">
        <v>192</v>
      </c>
      <c r="G7" s="9" t="s">
        <v>192</v>
      </c>
    </row>
    <row r="8" spans="1:7" ht="25.2" x14ac:dyDescent="0.3">
      <c r="B8" s="6" t="s">
        <v>193</v>
      </c>
      <c r="C8" s="6" t="s">
        <v>46</v>
      </c>
      <c r="D8" s="9" t="s">
        <v>998</v>
      </c>
      <c r="E8" s="9" t="s">
        <v>999</v>
      </c>
      <c r="F8" s="9" t="s">
        <v>195</v>
      </c>
      <c r="G8" s="9" t="s">
        <v>195</v>
      </c>
    </row>
    <row r="9" spans="1:7" x14ac:dyDescent="0.3">
      <c r="B9" s="17" t="s">
        <v>968</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9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3-000000000000}">
  <dimension ref="A1:O7"/>
  <sheetViews>
    <sheetView workbookViewId="0"/>
  </sheetViews>
  <sheetFormatPr baseColWidth="10" defaultRowHeight="14.4" x14ac:dyDescent="0.3"/>
  <cols>
    <col min="2" max="2" width="9.6640625" customWidth="1"/>
    <col min="3" max="3" width="24.6640625" customWidth="1"/>
    <col min="4" max="4" width="64.6640625" customWidth="1"/>
    <col min="5" max="5" width="22.6640625" customWidth="1"/>
    <col min="6" max="7" width="47.6640625" customWidth="1"/>
    <col min="8" max="8" width="40.6640625" customWidth="1"/>
    <col min="9" max="9" width="35.6640625" customWidth="1"/>
    <col min="10" max="10" width="40.6640625" customWidth="1"/>
    <col min="11" max="11" width="33.6640625" customWidth="1"/>
    <col min="12" max="12" width="40.6640625" customWidth="1"/>
    <col min="13" max="13" width="32.6640625" customWidth="1"/>
    <col min="14" max="14" width="40.6640625" customWidth="1"/>
    <col min="15" max="15" width="32.6640625" customWidth="1"/>
  </cols>
  <sheetData>
    <row r="1" spans="1:15" x14ac:dyDescent="0.3">
      <c r="A1" s="2" t="str">
        <f>HYPERLINK("#'Auswahl Auswertungsmodul'!A1", "Zurück zum Start")</f>
        <v>Zurück zum Start</v>
      </c>
    </row>
    <row r="2" spans="1:15" x14ac:dyDescent="0.3">
      <c r="A2" s="2" t="str">
        <f>HYPERLINK("#'Auswahl HSMDEF-HSM-REV'!A1", "Zurück")</f>
        <v>Zurück</v>
      </c>
    </row>
    <row r="3" spans="1:15" x14ac:dyDescent="0.3">
      <c r="B3" s="7" t="s">
        <v>6380</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725</v>
      </c>
      <c r="C7" s="6" t="s">
        <v>419</v>
      </c>
      <c r="D7" s="9" t="s">
        <v>4080</v>
      </c>
      <c r="E7" s="9" t="s">
        <v>1594</v>
      </c>
      <c r="F7" s="9" t="s">
        <v>249</v>
      </c>
      <c r="G7" s="9" t="s">
        <v>6376</v>
      </c>
      <c r="H7" s="9" t="s">
        <v>6377</v>
      </c>
      <c r="I7" s="9" t="s">
        <v>6378</v>
      </c>
      <c r="J7" s="9" t="s">
        <v>249</v>
      </c>
      <c r="K7" s="9" t="s">
        <v>6376</v>
      </c>
      <c r="L7" s="9" t="s">
        <v>249</v>
      </c>
      <c r="M7" s="9" t="s">
        <v>6376</v>
      </c>
      <c r="N7" s="9" t="s">
        <v>1942</v>
      </c>
      <c r="O7" s="9" t="s">
        <v>6379</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9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3-000000000000}">
  <dimension ref="A1:M13"/>
  <sheetViews>
    <sheetView workbookViewId="0"/>
  </sheetViews>
  <sheetFormatPr baseColWidth="10" defaultRowHeight="14.4" x14ac:dyDescent="0.3"/>
  <cols>
    <col min="2" max="2" width="9.6640625" customWidth="1"/>
    <col min="3" max="3" width="84.7773437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HSMDEF-HSM-REV'!A1", "Zurück")</f>
        <v>Zurück</v>
      </c>
    </row>
    <row r="3" spans="1:13" x14ac:dyDescent="0.3">
      <c r="B3" s="7" t="s">
        <v>5616</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56</v>
      </c>
      <c r="C7" s="23"/>
      <c r="D7" s="29"/>
      <c r="E7" s="29"/>
      <c r="F7" s="29"/>
      <c r="G7" s="29"/>
      <c r="H7" s="29"/>
      <c r="I7" s="29"/>
      <c r="J7" s="29"/>
      <c r="K7" s="29"/>
      <c r="L7" s="29"/>
      <c r="M7" s="29"/>
    </row>
    <row r="8" spans="1:13" ht="25.2" x14ac:dyDescent="0.3">
      <c r="B8" s="6" t="s">
        <v>215</v>
      </c>
      <c r="C8" s="6" t="s">
        <v>216</v>
      </c>
      <c r="D8" s="9" t="s">
        <v>5601</v>
      </c>
      <c r="E8" s="9" t="s">
        <v>1580</v>
      </c>
      <c r="F8" s="9" t="s">
        <v>107</v>
      </c>
      <c r="G8" s="9" t="s">
        <v>5602</v>
      </c>
      <c r="H8" s="9" t="s">
        <v>2362</v>
      </c>
      <c r="I8" s="9" t="s">
        <v>5603</v>
      </c>
      <c r="J8" s="9" t="s">
        <v>1645</v>
      </c>
      <c r="K8" s="9" t="s">
        <v>5604</v>
      </c>
      <c r="L8" s="9" t="s">
        <v>107</v>
      </c>
      <c r="M8" s="9" t="s">
        <v>5602</v>
      </c>
    </row>
    <row r="9" spans="1:13" x14ac:dyDescent="0.3">
      <c r="B9" s="23" t="s">
        <v>40</v>
      </c>
      <c r="C9" s="23"/>
      <c r="D9" s="29"/>
      <c r="E9" s="29"/>
      <c r="F9" s="29"/>
      <c r="G9" s="29"/>
      <c r="H9" s="29"/>
      <c r="I9" s="29"/>
      <c r="J9" s="29"/>
      <c r="K9" s="29"/>
      <c r="L9" s="29"/>
      <c r="M9" s="29"/>
    </row>
    <row r="10" spans="1:13" ht="25.2" x14ac:dyDescent="0.3">
      <c r="B10" s="6" t="s">
        <v>217</v>
      </c>
      <c r="C10" s="6" t="s">
        <v>204</v>
      </c>
      <c r="D10" s="9" t="s">
        <v>5605</v>
      </c>
      <c r="E10" s="9" t="s">
        <v>1587</v>
      </c>
      <c r="F10" s="9" t="s">
        <v>211</v>
      </c>
      <c r="G10" s="9" t="s">
        <v>5606</v>
      </c>
      <c r="H10" s="9" t="s">
        <v>1007</v>
      </c>
      <c r="I10" s="9" t="s">
        <v>5607</v>
      </c>
      <c r="J10" s="9" t="s">
        <v>1007</v>
      </c>
      <c r="K10" s="9" t="s">
        <v>5607</v>
      </c>
      <c r="L10" s="9" t="s">
        <v>211</v>
      </c>
      <c r="M10" s="9" t="s">
        <v>5606</v>
      </c>
    </row>
    <row r="11" spans="1:13" ht="25.2" x14ac:dyDescent="0.3">
      <c r="B11" s="6" t="s">
        <v>218</v>
      </c>
      <c r="C11" s="6" t="s">
        <v>42</v>
      </c>
      <c r="D11" s="9" t="s">
        <v>5608</v>
      </c>
      <c r="E11" s="9" t="s">
        <v>1580</v>
      </c>
      <c r="F11" s="9" t="s">
        <v>48</v>
      </c>
      <c r="G11" s="9" t="s">
        <v>5609</v>
      </c>
      <c r="H11" s="9" t="s">
        <v>48</v>
      </c>
      <c r="I11" s="9" t="s">
        <v>5609</v>
      </c>
      <c r="J11" s="9" t="s">
        <v>966</v>
      </c>
      <c r="K11" s="9" t="s">
        <v>5610</v>
      </c>
      <c r="L11" s="9" t="s">
        <v>965</v>
      </c>
      <c r="M11" s="9" t="s">
        <v>5611</v>
      </c>
    </row>
    <row r="12" spans="1:13" ht="25.2" x14ac:dyDescent="0.3">
      <c r="B12" s="6" t="s">
        <v>219</v>
      </c>
      <c r="C12" s="6" t="s">
        <v>46</v>
      </c>
      <c r="D12" s="9" t="s">
        <v>5609</v>
      </c>
      <c r="E12" s="9" t="s">
        <v>1580</v>
      </c>
      <c r="F12" s="9" t="s">
        <v>51</v>
      </c>
      <c r="G12" s="9" t="s">
        <v>5609</v>
      </c>
      <c r="H12" s="9" t="s">
        <v>51</v>
      </c>
      <c r="I12" s="9" t="s">
        <v>5609</v>
      </c>
      <c r="J12" s="9" t="s">
        <v>51</v>
      </c>
      <c r="K12" s="9" t="s">
        <v>5609</v>
      </c>
      <c r="L12" s="9" t="s">
        <v>51</v>
      </c>
      <c r="M12" s="9" t="s">
        <v>5609</v>
      </c>
    </row>
    <row r="13" spans="1:13" ht="25.2" x14ac:dyDescent="0.3">
      <c r="B13" s="6" t="s">
        <v>220</v>
      </c>
      <c r="C13" s="6" t="s">
        <v>50</v>
      </c>
      <c r="D13" s="9" t="s">
        <v>5612</v>
      </c>
      <c r="E13" s="9" t="s">
        <v>1578</v>
      </c>
      <c r="F13" s="9" t="s">
        <v>156</v>
      </c>
      <c r="G13" s="9" t="s">
        <v>5609</v>
      </c>
      <c r="H13" s="9" t="s">
        <v>5613</v>
      </c>
      <c r="I13" s="9" t="s">
        <v>5614</v>
      </c>
      <c r="J13" s="9" t="s">
        <v>1685</v>
      </c>
      <c r="K13" s="9" t="s">
        <v>5615</v>
      </c>
      <c r="L13" s="9" t="s">
        <v>156</v>
      </c>
      <c r="M13" s="9" t="s">
        <v>5609</v>
      </c>
    </row>
  </sheetData>
  <mergeCells count="11">
    <mergeCell ref="B7:M7"/>
    <mergeCell ref="B9:M9"/>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9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3-000000000000}">
  <dimension ref="A1:I6"/>
  <sheetViews>
    <sheetView workbookViewId="0"/>
  </sheetViews>
  <sheetFormatPr baseColWidth="10" defaultRowHeight="14.4" x14ac:dyDescent="0.3"/>
  <cols>
    <col min="2" max="2" width="9.6640625" customWidth="1"/>
    <col min="3" max="3" width="24.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HSMDEF-HSM-REV'!A1", "Zurück")</f>
        <v>Zurück</v>
      </c>
    </row>
    <row r="3" spans="1:9" x14ac:dyDescent="0.3">
      <c r="B3" s="7" t="s">
        <v>6923</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725</v>
      </c>
      <c r="C6" s="6" t="s">
        <v>419</v>
      </c>
      <c r="D6" s="9" t="s">
        <v>1693</v>
      </c>
      <c r="E6" s="9" t="s">
        <v>1587</v>
      </c>
      <c r="F6" s="9" t="s">
        <v>1580</v>
      </c>
      <c r="G6" s="9" t="s">
        <v>1580</v>
      </c>
      <c r="H6" s="9" t="s">
        <v>1580</v>
      </c>
      <c r="I6" s="9"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9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3-000000000000}">
  <dimension ref="A1:I12"/>
  <sheetViews>
    <sheetView workbookViewId="0"/>
  </sheetViews>
  <sheetFormatPr baseColWidth="10" defaultRowHeight="14.4" x14ac:dyDescent="0.3"/>
  <cols>
    <col min="2" max="2" width="9.6640625" customWidth="1"/>
    <col min="3" max="3" width="84.777343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HSMDEF-HSM-REV'!A1", "Zurück")</f>
        <v>Zurück</v>
      </c>
    </row>
    <row r="3" spans="1:9" x14ac:dyDescent="0.3">
      <c r="B3" s="7" t="s">
        <v>6887</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56</v>
      </c>
      <c r="C6" s="23"/>
      <c r="D6" s="29"/>
      <c r="E6" s="29"/>
      <c r="F6" s="29"/>
      <c r="G6" s="29"/>
      <c r="H6" s="29"/>
      <c r="I6" s="29"/>
    </row>
    <row r="7" spans="1:9" x14ac:dyDescent="0.3">
      <c r="B7" s="6" t="s">
        <v>215</v>
      </c>
      <c r="C7" s="6" t="s">
        <v>216</v>
      </c>
      <c r="D7" s="9" t="s">
        <v>1600</v>
      </c>
      <c r="E7" s="9" t="s">
        <v>1586</v>
      </c>
      <c r="F7" s="9" t="s">
        <v>1580</v>
      </c>
      <c r="G7" s="9" t="s">
        <v>1589</v>
      </c>
      <c r="H7" s="9" t="s">
        <v>1580</v>
      </c>
      <c r="I7" s="9" t="s">
        <v>1580</v>
      </c>
    </row>
    <row r="8" spans="1:9" x14ac:dyDescent="0.3">
      <c r="B8" s="23" t="s">
        <v>40</v>
      </c>
      <c r="C8" s="23"/>
      <c r="D8" s="29"/>
      <c r="E8" s="29"/>
      <c r="F8" s="29"/>
      <c r="G8" s="29"/>
      <c r="H8" s="29"/>
      <c r="I8" s="29"/>
    </row>
    <row r="9" spans="1:9" x14ac:dyDescent="0.3">
      <c r="B9" s="6" t="s">
        <v>217</v>
      </c>
      <c r="C9" s="6" t="s">
        <v>204</v>
      </c>
      <c r="D9" s="9" t="s">
        <v>1683</v>
      </c>
      <c r="E9" s="9" t="s">
        <v>1587</v>
      </c>
      <c r="F9" s="9" t="s">
        <v>1587</v>
      </c>
      <c r="G9" s="9" t="s">
        <v>1587</v>
      </c>
      <c r="H9" s="9" t="s">
        <v>1587</v>
      </c>
      <c r="I9" s="9" t="s">
        <v>1587</v>
      </c>
    </row>
    <row r="10" spans="1:9" x14ac:dyDescent="0.3">
      <c r="B10" s="6" t="s">
        <v>218</v>
      </c>
      <c r="C10" s="6" t="s">
        <v>42</v>
      </c>
      <c r="D10" s="9" t="s">
        <v>1579</v>
      </c>
      <c r="E10" s="9" t="s">
        <v>1586</v>
      </c>
      <c r="F10" s="9" t="s">
        <v>1580</v>
      </c>
      <c r="G10" s="9" t="s">
        <v>1683</v>
      </c>
      <c r="H10" s="9" t="s">
        <v>1587</v>
      </c>
      <c r="I10" s="9" t="s">
        <v>1580</v>
      </c>
    </row>
    <row r="11" spans="1:9" x14ac:dyDescent="0.3">
      <c r="B11" s="6" t="s">
        <v>219</v>
      </c>
      <c r="C11" s="6" t="s">
        <v>46</v>
      </c>
      <c r="D11" s="9" t="s">
        <v>1580</v>
      </c>
      <c r="E11" s="9" t="s">
        <v>1580</v>
      </c>
      <c r="F11" s="9" t="s">
        <v>1580</v>
      </c>
      <c r="G11" s="9" t="s">
        <v>1580</v>
      </c>
      <c r="H11" s="9" t="s">
        <v>1580</v>
      </c>
      <c r="I11" s="9" t="s">
        <v>1580</v>
      </c>
    </row>
    <row r="12" spans="1:9" x14ac:dyDescent="0.3">
      <c r="B12" s="6" t="s">
        <v>220</v>
      </c>
      <c r="C12" s="6" t="s">
        <v>50</v>
      </c>
      <c r="D12" s="9" t="s">
        <v>1614</v>
      </c>
      <c r="E12" s="9" t="s">
        <v>1683</v>
      </c>
      <c r="F12" s="9" t="s">
        <v>1587</v>
      </c>
      <c r="G12" s="9" t="s">
        <v>1586</v>
      </c>
      <c r="H12" s="9" t="s">
        <v>1587</v>
      </c>
      <c r="I12" s="9" t="s">
        <v>1580</v>
      </c>
    </row>
  </sheetData>
  <mergeCells count="6">
    <mergeCell ref="B8:I8"/>
    <mergeCell ref="B4:B5"/>
    <mergeCell ref="C4:C5"/>
    <mergeCell ref="D4:F4"/>
    <mergeCell ref="G4:I4"/>
    <mergeCell ref="B6:I6"/>
  </mergeCells>
  <pageMargins left="0.7" right="0.7" top="0.75" bottom="0.75" header="0.3" footer="0.3"/>
  <pageSetup paperSize="9" orientation="portrait" horizontalDpi="300" verticalDpi="300"/>
</worksheet>
</file>

<file path=xl/worksheets/sheet9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3-000000000000}">
  <dimension ref="A1:G6"/>
  <sheetViews>
    <sheetView workbookViewId="0"/>
  </sheetViews>
  <sheetFormatPr baseColWidth="10" defaultRowHeight="14.4" x14ac:dyDescent="0.3"/>
  <cols>
    <col min="2" max="2" width="102.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HSMDEF-HSM-REV'!A1", "Zurück")</f>
        <v>Zurück</v>
      </c>
    </row>
    <row r="3" spans="1:7" x14ac:dyDescent="0.3">
      <c r="B3" s="7" t="s">
        <v>6996</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1693</v>
      </c>
      <c r="C6" s="5" t="s">
        <v>1580</v>
      </c>
      <c r="D6" s="5" t="s">
        <v>1580</v>
      </c>
      <c r="E6" s="5" t="s">
        <v>1580</v>
      </c>
      <c r="F6" s="5" t="s">
        <v>1580</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9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3-000000000000}">
  <dimension ref="A1:G6"/>
  <sheetViews>
    <sheetView workbookViewId="0"/>
  </sheetViews>
  <sheetFormatPr baseColWidth="10" defaultRowHeight="14.4" x14ac:dyDescent="0.3"/>
  <cols>
    <col min="2" max="2" width="105.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HSMDEF-HSM-REV'!A1", "Zurück")</f>
        <v>Zurück</v>
      </c>
    </row>
    <row r="3" spans="1:7" x14ac:dyDescent="0.3">
      <c r="B3" s="7" t="s">
        <v>6960</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1693</v>
      </c>
      <c r="C6" s="5" t="s">
        <v>1587</v>
      </c>
      <c r="D6" s="5" t="s">
        <v>1580</v>
      </c>
      <c r="E6" s="5" t="s">
        <v>1597</v>
      </c>
      <c r="F6" s="5" t="s">
        <v>1587</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9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3-000000000000}">
  <dimension ref="A1:E10"/>
  <sheetViews>
    <sheetView workbookViewId="0"/>
  </sheetViews>
  <sheetFormatPr baseColWidth="10" defaultRowHeight="14.4" x14ac:dyDescent="0.3"/>
  <cols>
    <col min="2" max="2" width="9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HSMDEF-HSM-REV'!A1", "Zurück")</f>
        <v>Zurück</v>
      </c>
    </row>
    <row r="3" spans="1:5" x14ac:dyDescent="0.3">
      <c r="B3" s="7" t="s">
        <v>7239</v>
      </c>
    </row>
    <row r="4" spans="1:5" x14ac:dyDescent="0.3">
      <c r="B4" s="4" t="s">
        <v>7014</v>
      </c>
      <c r="C4" s="3" t="s">
        <v>7015</v>
      </c>
      <c r="D4" s="3" t="s">
        <v>7016</v>
      </c>
      <c r="E4" s="3" t="s">
        <v>7017</v>
      </c>
    </row>
    <row r="5" spans="1:5" x14ac:dyDescent="0.3">
      <c r="B5" s="6" t="s">
        <v>7227</v>
      </c>
      <c r="C5" s="5" t="s">
        <v>1578</v>
      </c>
      <c r="D5" s="5" t="s">
        <v>7228</v>
      </c>
      <c r="E5" s="5" t="s">
        <v>7229</v>
      </c>
    </row>
    <row r="6" spans="1:5" x14ac:dyDescent="0.3">
      <c r="B6" s="12" t="s">
        <v>7230</v>
      </c>
      <c r="C6" s="18" t="s">
        <v>1584</v>
      </c>
      <c r="D6" s="18" t="s">
        <v>7231</v>
      </c>
      <c r="E6" s="18" t="s">
        <v>7229</v>
      </c>
    </row>
    <row r="7" spans="1:5" x14ac:dyDescent="0.3">
      <c r="B7" s="6" t="s">
        <v>7232</v>
      </c>
      <c r="C7" s="5" t="s">
        <v>1592</v>
      </c>
      <c r="D7" s="5" t="s">
        <v>7233</v>
      </c>
      <c r="E7" s="5" t="s">
        <v>7229</v>
      </c>
    </row>
    <row r="8" spans="1:5" x14ac:dyDescent="0.3">
      <c r="B8" s="12" t="s">
        <v>7234</v>
      </c>
      <c r="C8" s="18" t="s">
        <v>1584</v>
      </c>
      <c r="D8" s="18" t="s">
        <v>7235</v>
      </c>
      <c r="E8" s="18" t="s">
        <v>7229</v>
      </c>
    </row>
    <row r="9" spans="1:5" x14ac:dyDescent="0.3">
      <c r="B9" s="6" t="s">
        <v>7236</v>
      </c>
      <c r="C9" s="5" t="s">
        <v>1592</v>
      </c>
      <c r="D9" s="5" t="s">
        <v>7237</v>
      </c>
      <c r="E9" s="5" t="s">
        <v>7229</v>
      </c>
    </row>
    <row r="10" spans="1:5" x14ac:dyDescent="0.3">
      <c r="B10" s="12" t="s">
        <v>3459</v>
      </c>
      <c r="C10" s="18" t="s">
        <v>1693</v>
      </c>
      <c r="D10" s="18" t="s">
        <v>7238</v>
      </c>
      <c r="E10" s="18" t="s">
        <v>7229</v>
      </c>
    </row>
  </sheetData>
  <pageMargins left="0.7" right="0.7" top="0.75" bottom="0.75" header="0.3" footer="0.3"/>
  <pageSetup paperSize="9" orientation="portrait" horizontalDpi="300" verticalDpi="300"/>
</worksheet>
</file>

<file path=xl/worksheets/sheet9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3-000000000000}">
  <dimension ref="A1:E7"/>
  <sheetViews>
    <sheetView workbookViewId="0"/>
  </sheetViews>
  <sheetFormatPr baseColWidth="10" defaultRowHeight="14.4" x14ac:dyDescent="0.3"/>
  <cols>
    <col min="2" max="2" width="9.6640625" customWidth="1"/>
    <col min="3" max="3" width="24.6640625" customWidth="1"/>
    <col min="4" max="4" width="34.6640625" customWidth="1"/>
    <col min="5" max="5" width="21.6640625" customWidth="1"/>
  </cols>
  <sheetData>
    <row r="1" spans="1:5" x14ac:dyDescent="0.3">
      <c r="A1" s="2" t="str">
        <f>HYPERLINK("#'Auswahl Auswertungsmodul'!A1", "Zurück zum Start")</f>
        <v>Zurück zum Start</v>
      </c>
    </row>
    <row r="2" spans="1:5" x14ac:dyDescent="0.3">
      <c r="A2" s="2" t="str">
        <f>HYPERLINK("#'Auswahl HSMDEF-HSM-REV'!A1", "Zurück")</f>
        <v>Zurück</v>
      </c>
    </row>
    <row r="3" spans="1:5" x14ac:dyDescent="0.3">
      <c r="B3" s="7" t="s">
        <v>726</v>
      </c>
    </row>
    <row r="4" spans="1:5" x14ac:dyDescent="0.3">
      <c r="B4" s="25" t="s">
        <v>35</v>
      </c>
      <c r="C4" s="25" t="s">
        <v>394</v>
      </c>
      <c r="D4" s="21" t="s">
        <v>37</v>
      </c>
      <c r="E4" s="25" t="s">
        <v>37</v>
      </c>
    </row>
    <row r="5" spans="1:5" x14ac:dyDescent="0.3">
      <c r="B5" s="22"/>
      <c r="C5" s="22"/>
      <c r="D5" s="8" t="s">
        <v>38</v>
      </c>
      <c r="E5" s="8" t="s">
        <v>39</v>
      </c>
    </row>
    <row r="6" spans="1:5" ht="25.2" x14ac:dyDescent="0.3">
      <c r="B6" s="6" t="s">
        <v>725</v>
      </c>
      <c r="C6" s="6" t="s">
        <v>419</v>
      </c>
      <c r="D6" s="9" t="s">
        <v>248</v>
      </c>
      <c r="E6" s="9" t="s">
        <v>249</v>
      </c>
    </row>
    <row r="7" spans="1:5" ht="25.2" x14ac:dyDescent="0.3">
      <c r="B7" s="14" t="s">
        <v>52</v>
      </c>
      <c r="C7" s="14"/>
      <c r="D7" s="15" t="s">
        <v>248</v>
      </c>
      <c r="E7" s="15" t="s">
        <v>249</v>
      </c>
    </row>
  </sheetData>
  <mergeCells count="3">
    <mergeCell ref="B4:B5"/>
    <mergeCell ref="C4:C5"/>
    <mergeCell ref="D4:E4"/>
  </mergeCells>
  <pageMargins left="0.7" right="0.7" top="0.75" bottom="0.75" header="0.3" footer="0.3"/>
  <pageSetup paperSize="9" orientation="portrait" horizontalDpi="300" verticalDpi="300"/>
</worksheet>
</file>

<file path=xl/worksheets/sheet9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3-000000000000}">
  <dimension ref="A1:E13"/>
  <sheetViews>
    <sheetView workbookViewId="0"/>
  </sheetViews>
  <sheetFormatPr baseColWidth="10" defaultRowHeight="14.4" x14ac:dyDescent="0.3"/>
  <cols>
    <col min="2" max="2" width="9.6640625" customWidth="1"/>
    <col min="3" max="3" width="84.777343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HSMDEF-HSM-REV'!A1", "Zurück")</f>
        <v>Zurück</v>
      </c>
    </row>
    <row r="3" spans="1:5" x14ac:dyDescent="0.3">
      <c r="B3" s="7" t="s">
        <v>223</v>
      </c>
    </row>
    <row r="4" spans="1:5" x14ac:dyDescent="0.3">
      <c r="B4" s="25" t="s">
        <v>35</v>
      </c>
      <c r="C4" s="25" t="s">
        <v>36</v>
      </c>
      <c r="D4" s="21" t="s">
        <v>37</v>
      </c>
      <c r="E4" s="25" t="s">
        <v>37</v>
      </c>
    </row>
    <row r="5" spans="1:5" x14ac:dyDescent="0.3">
      <c r="B5" s="22"/>
      <c r="C5" s="22"/>
      <c r="D5" s="8" t="s">
        <v>38</v>
      </c>
      <c r="E5" s="8" t="s">
        <v>39</v>
      </c>
    </row>
    <row r="6" spans="1:5" x14ac:dyDescent="0.3">
      <c r="B6" s="23" t="s">
        <v>56</v>
      </c>
      <c r="C6" s="23"/>
      <c r="D6" s="29"/>
      <c r="E6" s="29"/>
    </row>
    <row r="7" spans="1:5" ht="25.2" x14ac:dyDescent="0.3">
      <c r="B7" s="6" t="s">
        <v>215</v>
      </c>
      <c r="C7" s="6" t="s">
        <v>216</v>
      </c>
      <c r="D7" s="9" t="s">
        <v>106</v>
      </c>
      <c r="E7" s="9" t="s">
        <v>107</v>
      </c>
    </row>
    <row r="8" spans="1:5" x14ac:dyDescent="0.3">
      <c r="B8" s="23" t="s">
        <v>40</v>
      </c>
      <c r="C8" s="23"/>
      <c r="D8" s="29"/>
      <c r="E8" s="29"/>
    </row>
    <row r="9" spans="1:5" ht="25.2" x14ac:dyDescent="0.3">
      <c r="B9" s="6" t="s">
        <v>217</v>
      </c>
      <c r="C9" s="6" t="s">
        <v>204</v>
      </c>
      <c r="D9" s="9" t="s">
        <v>210</v>
      </c>
      <c r="E9" s="9" t="s">
        <v>211</v>
      </c>
    </row>
    <row r="10" spans="1:5" ht="25.2" x14ac:dyDescent="0.3">
      <c r="B10" s="6" t="s">
        <v>218</v>
      </c>
      <c r="C10" s="6" t="s">
        <v>42</v>
      </c>
      <c r="D10" s="9" t="s">
        <v>47</v>
      </c>
      <c r="E10" s="9" t="s">
        <v>48</v>
      </c>
    </row>
    <row r="11" spans="1:5" ht="25.2" x14ac:dyDescent="0.3">
      <c r="B11" s="6" t="s">
        <v>219</v>
      </c>
      <c r="C11" s="6" t="s">
        <v>46</v>
      </c>
      <c r="D11" s="9" t="s">
        <v>51</v>
      </c>
      <c r="E11" s="9" t="s">
        <v>51</v>
      </c>
    </row>
    <row r="12" spans="1:5" ht="25.2" x14ac:dyDescent="0.3">
      <c r="B12" s="6" t="s">
        <v>220</v>
      </c>
      <c r="C12" s="6" t="s">
        <v>50</v>
      </c>
      <c r="D12" s="9" t="s">
        <v>155</v>
      </c>
      <c r="E12" s="9" t="s">
        <v>156</v>
      </c>
    </row>
    <row r="13" spans="1:5" ht="25.2" x14ac:dyDescent="0.3">
      <c r="B13" s="10" t="s">
        <v>52</v>
      </c>
      <c r="C13" s="10"/>
      <c r="D13" s="11" t="s">
        <v>221</v>
      </c>
      <c r="E13" s="11" t="s">
        <v>222</v>
      </c>
    </row>
  </sheetData>
  <mergeCells count="5">
    <mergeCell ref="B4:B5"/>
    <mergeCell ref="C4:C5"/>
    <mergeCell ref="D4:E4"/>
    <mergeCell ref="B6:E6"/>
    <mergeCell ref="B8:E8"/>
  </mergeCells>
  <pageMargins left="0.7" right="0.7" top="0.75" bottom="0.75" header="0.3" footer="0.3"/>
  <pageSetup paperSize="9" orientation="portrait" horizontalDpi="300" verticalDpi="300"/>
</worksheet>
</file>

<file path=xl/worksheets/sheet9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3-000000000000}">
  <dimension ref="A1:G7"/>
  <sheetViews>
    <sheetView workbookViewId="0"/>
  </sheetViews>
  <sheetFormatPr baseColWidth="10" defaultRowHeight="14.4" x14ac:dyDescent="0.3"/>
  <cols>
    <col min="2" max="2" width="9.6640625" customWidth="1"/>
    <col min="3" max="3" width="24.6640625" customWidth="1"/>
    <col min="4" max="4" width="39.6640625" customWidth="1"/>
    <col min="5" max="5" width="20.6640625" customWidth="1"/>
    <col min="6" max="7" width="20.44140625" customWidth="1"/>
  </cols>
  <sheetData>
    <row r="1" spans="1:7" x14ac:dyDescent="0.3">
      <c r="A1" s="2" t="str">
        <f>HYPERLINK("#'Auswahl Auswertungsmodul'!A1", "Zurück zum Start")</f>
        <v>Zurück zum Start</v>
      </c>
    </row>
    <row r="2" spans="1:7" x14ac:dyDescent="0.3">
      <c r="A2" s="2" t="str">
        <f>HYPERLINK("#'Auswahl HSMDEF-HSM-REV'!A1", "Zurück")</f>
        <v>Zurück</v>
      </c>
    </row>
    <row r="3" spans="1:7" x14ac:dyDescent="0.3">
      <c r="B3" s="7" t="s">
        <v>1285</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725</v>
      </c>
      <c r="C6" s="6" t="s">
        <v>419</v>
      </c>
      <c r="D6" s="9" t="s">
        <v>1283</v>
      </c>
      <c r="E6" s="9" t="s">
        <v>1284</v>
      </c>
      <c r="F6" s="9" t="s">
        <v>249</v>
      </c>
      <c r="G6" s="9" t="s">
        <v>249</v>
      </c>
    </row>
    <row r="7" spans="1:7" x14ac:dyDescent="0.3">
      <c r="B7"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D7"/>
  <sheetViews>
    <sheetView workbookViewId="0"/>
  </sheetViews>
  <sheetFormatPr baseColWidth="10" defaultRowHeight="14.4" x14ac:dyDescent="0.3"/>
  <cols>
    <col min="2" max="2" width="9.6640625" customWidth="1"/>
    <col min="3" max="3" width="41" customWidth="1"/>
    <col min="4" max="4" width="250.6640625" customWidth="1"/>
  </cols>
  <sheetData>
    <row r="1" spans="1:4" x14ac:dyDescent="0.3">
      <c r="A1" s="2" t="str">
        <f>HYPERLINK("#'Auswahl Auswertungsmodul'!A1", "Zurück zum Start")</f>
        <v>Zurück zum Start</v>
      </c>
    </row>
    <row r="2" spans="1:4" x14ac:dyDescent="0.3">
      <c r="A2" s="2" t="str">
        <f>HYPERLINK("#'Auswahl WI-NI-D'!A1", "Zurück")</f>
        <v>Zurück</v>
      </c>
    </row>
    <row r="3" spans="1:4" x14ac:dyDescent="0.3">
      <c r="B3" s="7" t="s">
        <v>1114</v>
      </c>
    </row>
    <row r="4" spans="1:4" x14ac:dyDescent="0.3">
      <c r="B4" s="3" t="s">
        <v>35</v>
      </c>
      <c r="C4" s="4" t="s">
        <v>36</v>
      </c>
      <c r="D4" s="4" t="s">
        <v>1101</v>
      </c>
    </row>
    <row r="5" spans="1:4" x14ac:dyDescent="0.3">
      <c r="B5" s="23" t="s">
        <v>40</v>
      </c>
      <c r="C5" s="23"/>
      <c r="D5" s="23"/>
    </row>
    <row r="6" spans="1:4" ht="365.4" x14ac:dyDescent="0.3">
      <c r="B6" s="5" t="s">
        <v>190</v>
      </c>
      <c r="C6" s="6" t="s">
        <v>42</v>
      </c>
      <c r="D6" s="6" t="s">
        <v>1112</v>
      </c>
    </row>
    <row r="7" spans="1:4" ht="88.2" x14ac:dyDescent="0.3">
      <c r="B7" s="5" t="s">
        <v>193</v>
      </c>
      <c r="C7" s="6" t="s">
        <v>46</v>
      </c>
      <c r="D7" s="6" t="s">
        <v>1113</v>
      </c>
    </row>
  </sheetData>
  <mergeCells count="1">
    <mergeCell ref="B5:D5"/>
  </mergeCells>
  <pageMargins left="0.7" right="0.7" top="0.75" bottom="0.75" header="0.3" footer="0.3"/>
  <pageSetup paperSize="9" orientation="portrait" horizontalDpi="300" verticalDpi="300"/>
</worksheet>
</file>

<file path=xl/worksheets/sheet9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3-000000000000}">
  <dimension ref="A1:G13"/>
  <sheetViews>
    <sheetView workbookViewId="0"/>
  </sheetViews>
  <sheetFormatPr baseColWidth="10" defaultRowHeight="14.4" x14ac:dyDescent="0.3"/>
  <cols>
    <col min="2" max="2" width="9.6640625" customWidth="1"/>
    <col min="3" max="3" width="84.77734375" customWidth="1"/>
    <col min="4" max="4" width="39.6640625" customWidth="1"/>
    <col min="5" max="5" width="21.6640625" customWidth="1"/>
    <col min="6" max="7" width="20.44140625" customWidth="1"/>
  </cols>
  <sheetData>
    <row r="1" spans="1:7" x14ac:dyDescent="0.3">
      <c r="A1" s="2" t="str">
        <f>HYPERLINK("#'Auswahl Auswertungsmodul'!A1", "Zurück zum Start")</f>
        <v>Zurück zum Start</v>
      </c>
    </row>
    <row r="2" spans="1:7" x14ac:dyDescent="0.3">
      <c r="A2" s="2" t="str">
        <f>HYPERLINK("#'Auswahl HSMDEF-HSM-REV'!A1", "Zurück")</f>
        <v>Zurück</v>
      </c>
    </row>
    <row r="3" spans="1:7" x14ac:dyDescent="0.3">
      <c r="B3" s="7" t="s">
        <v>1012</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56</v>
      </c>
      <c r="C6" s="23"/>
      <c r="D6" s="29"/>
      <c r="E6" s="29"/>
      <c r="F6" s="29"/>
      <c r="G6" s="29"/>
    </row>
    <row r="7" spans="1:7" ht="25.2" x14ac:dyDescent="0.3">
      <c r="B7" s="6" t="s">
        <v>215</v>
      </c>
      <c r="C7" s="6" t="s">
        <v>216</v>
      </c>
      <c r="D7" s="9" t="s">
        <v>107</v>
      </c>
      <c r="E7" s="9" t="s">
        <v>106</v>
      </c>
      <c r="F7" s="9" t="s">
        <v>107</v>
      </c>
      <c r="G7" s="9" t="s">
        <v>107</v>
      </c>
    </row>
    <row r="8" spans="1:7" x14ac:dyDescent="0.3">
      <c r="B8" s="23" t="s">
        <v>40</v>
      </c>
      <c r="C8" s="23"/>
      <c r="D8" s="29"/>
      <c r="E8" s="29"/>
      <c r="F8" s="29"/>
      <c r="G8" s="29"/>
    </row>
    <row r="9" spans="1:7" ht="25.2" x14ac:dyDescent="0.3">
      <c r="B9" s="6" t="s">
        <v>217</v>
      </c>
      <c r="C9" s="6" t="s">
        <v>204</v>
      </c>
      <c r="D9" s="9" t="s">
        <v>1007</v>
      </c>
      <c r="E9" s="9" t="s">
        <v>1008</v>
      </c>
      <c r="F9" s="9" t="s">
        <v>211</v>
      </c>
      <c r="G9" s="9" t="s">
        <v>211</v>
      </c>
    </row>
    <row r="10" spans="1:7" ht="25.2" x14ac:dyDescent="0.3">
      <c r="B10" s="6" t="s">
        <v>218</v>
      </c>
      <c r="C10" s="6" t="s">
        <v>42</v>
      </c>
      <c r="D10" s="9" t="s">
        <v>48</v>
      </c>
      <c r="E10" s="9" t="s">
        <v>47</v>
      </c>
      <c r="F10" s="9" t="s">
        <v>48</v>
      </c>
      <c r="G10" s="9" t="s">
        <v>48</v>
      </c>
    </row>
    <row r="11" spans="1:7" ht="25.2" x14ac:dyDescent="0.3">
      <c r="B11" s="6" t="s">
        <v>219</v>
      </c>
      <c r="C11" s="6" t="s">
        <v>46</v>
      </c>
      <c r="D11" s="9" t="s">
        <v>51</v>
      </c>
      <c r="E11" s="9" t="s">
        <v>51</v>
      </c>
      <c r="F11" s="9" t="s">
        <v>51</v>
      </c>
      <c r="G11" s="9" t="s">
        <v>51</v>
      </c>
    </row>
    <row r="12" spans="1:7" ht="25.2" x14ac:dyDescent="0.3">
      <c r="B12" s="6" t="s">
        <v>220</v>
      </c>
      <c r="C12" s="6" t="s">
        <v>50</v>
      </c>
      <c r="D12" s="9" t="s">
        <v>1010</v>
      </c>
      <c r="E12" s="9" t="s">
        <v>1011</v>
      </c>
      <c r="F12" s="9" t="s">
        <v>156</v>
      </c>
      <c r="G12" s="9" t="s">
        <v>156</v>
      </c>
    </row>
    <row r="13" spans="1:7" x14ac:dyDescent="0.3">
      <c r="B13" s="17" t="s">
        <v>968</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9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3-000000000000}">
  <dimension ref="A1:D5"/>
  <sheetViews>
    <sheetView workbookViewId="0"/>
  </sheetViews>
  <sheetFormatPr baseColWidth="10" defaultRowHeight="14.4" x14ac:dyDescent="0.3"/>
  <cols>
    <col min="2" max="2" width="9.6640625" customWidth="1"/>
    <col min="3" max="3" width="24.6640625" customWidth="1"/>
    <col min="4" max="4" width="250.6640625" customWidth="1"/>
  </cols>
  <sheetData>
    <row r="1" spans="1:4" x14ac:dyDescent="0.3">
      <c r="A1" s="2" t="str">
        <f>HYPERLINK("#'Auswahl Auswertungsmodul'!A1", "Zurück zum Start")</f>
        <v>Zurück zum Start</v>
      </c>
    </row>
    <row r="2" spans="1:4" x14ac:dyDescent="0.3">
      <c r="A2" s="2" t="str">
        <f>HYPERLINK("#'Auswahl HSMDEF-HSM-REV'!A1", "Zurück")</f>
        <v>Zurück</v>
      </c>
    </row>
    <row r="3" spans="1:4" x14ac:dyDescent="0.3">
      <c r="B3" s="7" t="s">
        <v>1500</v>
      </c>
    </row>
    <row r="4" spans="1:4" x14ac:dyDescent="0.3">
      <c r="B4" s="3" t="s">
        <v>35</v>
      </c>
      <c r="C4" s="4" t="s">
        <v>394</v>
      </c>
      <c r="D4" s="4" t="s">
        <v>1101</v>
      </c>
    </row>
    <row r="5" spans="1:4" ht="63" x14ac:dyDescent="0.3">
      <c r="B5" s="5" t="s">
        <v>725</v>
      </c>
      <c r="C5" s="6" t="s">
        <v>419</v>
      </c>
      <c r="D5" s="6" t="s">
        <v>1499</v>
      </c>
    </row>
  </sheetData>
  <pageMargins left="0.7" right="0.7" top="0.75" bottom="0.75" header="0.3" footer="0.3"/>
  <pageSetup paperSize="9" orientation="portrait" horizontalDpi="300" verticalDpi="300"/>
</worksheet>
</file>

<file path=xl/worksheets/sheet9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3-000000000000}">
  <dimension ref="A1:D7"/>
  <sheetViews>
    <sheetView workbookViewId="0"/>
  </sheetViews>
  <sheetFormatPr baseColWidth="10" defaultRowHeight="14.4" x14ac:dyDescent="0.3"/>
  <cols>
    <col min="2" max="2" width="9.6640625" customWidth="1"/>
    <col min="3" max="3" width="49.5546875" customWidth="1"/>
    <col min="4" max="4" width="250.6640625" customWidth="1"/>
  </cols>
  <sheetData>
    <row r="1" spans="1:4" x14ac:dyDescent="0.3">
      <c r="A1" s="2" t="str">
        <f>HYPERLINK("#'Auswahl Auswertungsmodul'!A1", "Zurück zum Start")</f>
        <v>Zurück zum Start</v>
      </c>
    </row>
    <row r="2" spans="1:4" x14ac:dyDescent="0.3">
      <c r="A2" s="2" t="str">
        <f>HYPERLINK("#'Auswahl HSMDEF-HSM-REV'!A1", "Zurück")</f>
        <v>Zurück</v>
      </c>
    </row>
    <row r="3" spans="1:4" x14ac:dyDescent="0.3">
      <c r="B3" s="7" t="s">
        <v>1122</v>
      </c>
    </row>
    <row r="4" spans="1:4" x14ac:dyDescent="0.3">
      <c r="B4" s="3" t="s">
        <v>35</v>
      </c>
      <c r="C4" s="4" t="s">
        <v>36</v>
      </c>
      <c r="D4" s="4" t="s">
        <v>1101</v>
      </c>
    </row>
    <row r="5" spans="1:4" x14ac:dyDescent="0.3">
      <c r="B5" s="23" t="s">
        <v>40</v>
      </c>
      <c r="C5" s="23"/>
      <c r="D5" s="23"/>
    </row>
    <row r="6" spans="1:4" x14ac:dyDescent="0.3">
      <c r="B6" s="5" t="s">
        <v>217</v>
      </c>
      <c r="C6" s="6" t="s">
        <v>204</v>
      </c>
      <c r="D6" s="6" t="s">
        <v>1120</v>
      </c>
    </row>
    <row r="7" spans="1:4" ht="88.2" x14ac:dyDescent="0.3">
      <c r="B7" s="5" t="s">
        <v>220</v>
      </c>
      <c r="C7" s="6" t="s">
        <v>50</v>
      </c>
      <c r="D7" s="6" t="s">
        <v>1121</v>
      </c>
    </row>
  </sheetData>
  <mergeCells count="1">
    <mergeCell ref="B5:D5"/>
  </mergeCells>
  <pageMargins left="0.7" right="0.7" top="0.75" bottom="0.75" header="0.3" footer="0.3"/>
  <pageSetup paperSize="9" orientation="portrait" horizontalDpi="300" verticalDpi="300"/>
</worksheet>
</file>

<file path=xl/worksheets/sheet9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3-000000000000}">
  <dimension ref="A1:G12"/>
  <sheetViews>
    <sheetView workbookViewId="0"/>
  </sheetViews>
  <sheetFormatPr baseColWidth="10" defaultRowHeight="14.4" x14ac:dyDescent="0.3"/>
  <cols>
    <col min="2" max="2" width="9.6640625" customWidth="1"/>
    <col min="3" max="3" width="84.7773437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HSMDEF-HSM-REV'!A1", "Zurück")</f>
        <v>Zurück</v>
      </c>
    </row>
    <row r="3" spans="1:7" x14ac:dyDescent="0.3">
      <c r="B3" s="7" t="s">
        <v>1686</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56</v>
      </c>
      <c r="C6" s="23"/>
      <c r="D6" s="29"/>
      <c r="E6" s="29"/>
      <c r="F6" s="29"/>
      <c r="G6" s="29"/>
    </row>
    <row r="7" spans="1:7" ht="25.2" x14ac:dyDescent="0.3">
      <c r="B7" s="6" t="s">
        <v>215</v>
      </c>
      <c r="C7" s="6" t="s">
        <v>216</v>
      </c>
      <c r="D7" s="9" t="s">
        <v>1600</v>
      </c>
      <c r="E7" s="9" t="s">
        <v>1645</v>
      </c>
      <c r="F7" s="9" t="s">
        <v>107</v>
      </c>
      <c r="G7" s="9" t="s">
        <v>107</v>
      </c>
    </row>
    <row r="8" spans="1:7" x14ac:dyDescent="0.3">
      <c r="B8" s="23" t="s">
        <v>40</v>
      </c>
      <c r="C8" s="23"/>
      <c r="D8" s="29"/>
      <c r="E8" s="29"/>
      <c r="F8" s="29"/>
      <c r="G8" s="29"/>
    </row>
    <row r="9" spans="1:7" ht="25.2" x14ac:dyDescent="0.3">
      <c r="B9" s="6" t="s">
        <v>217</v>
      </c>
      <c r="C9" s="6" t="s">
        <v>204</v>
      </c>
      <c r="D9" s="9" t="s">
        <v>1683</v>
      </c>
      <c r="E9" s="9" t="s">
        <v>1007</v>
      </c>
      <c r="F9" s="9" t="s">
        <v>211</v>
      </c>
      <c r="G9" s="9" t="s">
        <v>211</v>
      </c>
    </row>
    <row r="10" spans="1:7" ht="25.2" x14ac:dyDescent="0.3">
      <c r="B10" s="6" t="s">
        <v>218</v>
      </c>
      <c r="C10" s="6" t="s">
        <v>42</v>
      </c>
      <c r="D10" s="9" t="s">
        <v>1579</v>
      </c>
      <c r="E10" s="9" t="s">
        <v>966</v>
      </c>
      <c r="F10" s="9" t="s">
        <v>48</v>
      </c>
      <c r="G10" s="9" t="s">
        <v>48</v>
      </c>
    </row>
    <row r="11" spans="1:7" ht="25.2" x14ac:dyDescent="0.3">
      <c r="B11" s="6" t="s">
        <v>219</v>
      </c>
      <c r="C11" s="6" t="s">
        <v>46</v>
      </c>
      <c r="D11" s="9" t="s">
        <v>1580</v>
      </c>
      <c r="E11" s="9" t="s">
        <v>51</v>
      </c>
      <c r="F11" s="9" t="s">
        <v>51</v>
      </c>
      <c r="G11" s="9" t="s">
        <v>51</v>
      </c>
    </row>
    <row r="12" spans="1:7" ht="25.2" x14ac:dyDescent="0.3">
      <c r="B12" s="6" t="s">
        <v>220</v>
      </c>
      <c r="C12" s="6" t="s">
        <v>50</v>
      </c>
      <c r="D12" s="9" t="s">
        <v>1614</v>
      </c>
      <c r="E12" s="9" t="s">
        <v>1685</v>
      </c>
      <c r="F12" s="9" t="s">
        <v>156</v>
      </c>
      <c r="G12" s="9" t="s">
        <v>156</v>
      </c>
    </row>
  </sheetData>
  <mergeCells count="6">
    <mergeCell ref="B8:G8"/>
    <mergeCell ref="B4:B5"/>
    <mergeCell ref="C4:C5"/>
    <mergeCell ref="D4:D5"/>
    <mergeCell ref="E4:G4"/>
    <mergeCell ref="B6:G6"/>
  </mergeCells>
  <pageMargins left="0.7" right="0.7" top="0.75" bottom="0.75" header="0.3" footer="0.3"/>
  <pageSetup paperSize="9" orientation="portrait" horizontalDpi="300" verticalDpi="300"/>
</worksheet>
</file>

<file path=xl/worksheets/sheet9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3-000000000000}">
  <dimension ref="A1:E8"/>
  <sheetViews>
    <sheetView workbookViewId="0"/>
  </sheetViews>
  <sheetFormatPr baseColWidth="10" defaultRowHeight="14.4" x14ac:dyDescent="0.3"/>
  <cols>
    <col min="2" max="2" width="9.6640625" customWidth="1"/>
    <col min="3" max="3" width="84.7773437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HSMDEF-HSM-REV'!A1", "Zurück")</f>
        <v>Zurück</v>
      </c>
    </row>
    <row r="3" spans="1:5" x14ac:dyDescent="0.3">
      <c r="B3" s="7" t="s">
        <v>1791</v>
      </c>
    </row>
    <row r="4" spans="1:5" x14ac:dyDescent="0.3">
      <c r="B4" s="3" t="s">
        <v>35</v>
      </c>
      <c r="C4" s="4" t="s">
        <v>36</v>
      </c>
      <c r="D4" s="3" t="s">
        <v>1765</v>
      </c>
      <c r="E4" s="4" t="s">
        <v>1101</v>
      </c>
    </row>
    <row r="5" spans="1:5" x14ac:dyDescent="0.3">
      <c r="B5" s="23" t="s">
        <v>56</v>
      </c>
      <c r="C5" s="23"/>
      <c r="D5" s="30"/>
      <c r="E5" s="23"/>
    </row>
    <row r="6" spans="1:5" ht="25.2" x14ac:dyDescent="0.3">
      <c r="B6" s="5" t="s">
        <v>215</v>
      </c>
      <c r="C6" s="6" t="s">
        <v>216</v>
      </c>
      <c r="D6" s="5" t="s">
        <v>3</v>
      </c>
      <c r="E6" s="6" t="s">
        <v>1786</v>
      </c>
    </row>
    <row r="7" spans="1:5" x14ac:dyDescent="0.3">
      <c r="B7" s="23" t="s">
        <v>40</v>
      </c>
      <c r="C7" s="23"/>
      <c r="D7" s="30"/>
      <c r="E7" s="23"/>
    </row>
    <row r="8" spans="1:5" x14ac:dyDescent="0.3">
      <c r="B8" s="5" t="s">
        <v>218</v>
      </c>
      <c r="C8" s="6" t="s">
        <v>42</v>
      </c>
      <c r="D8" s="5" t="s">
        <v>3</v>
      </c>
      <c r="E8" s="6" t="s">
        <v>1766</v>
      </c>
    </row>
  </sheetData>
  <mergeCells count="2">
    <mergeCell ref="B5:E5"/>
    <mergeCell ref="B7:E7"/>
  </mergeCells>
  <pageMargins left="0.7" right="0.7" top="0.75" bottom="0.75" header="0.3" footer="0.3"/>
  <pageSetup paperSize="9" orientation="portrait" horizontalDpi="300" verticalDpi="300"/>
</worksheet>
</file>

<file path=xl/worksheets/sheet9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3-000000000000}">
  <dimension ref="A1:G6"/>
  <sheetViews>
    <sheetView workbookViewId="0"/>
  </sheetViews>
  <sheetFormatPr baseColWidth="10" defaultRowHeight="14.4" x14ac:dyDescent="0.3"/>
  <cols>
    <col min="2" max="2" width="9.6640625" customWidth="1"/>
    <col min="3" max="3" width="24.6640625" customWidth="1"/>
    <col min="4" max="4" width="22.6640625" customWidth="1"/>
    <col min="5" max="5" width="67.6640625" customWidth="1"/>
    <col min="6" max="6" width="85.6640625" customWidth="1"/>
    <col min="7" max="7" width="33.6640625" customWidth="1"/>
  </cols>
  <sheetData>
    <row r="1" spans="1:7" x14ac:dyDescent="0.3">
      <c r="A1" s="2" t="str">
        <f>HYPERLINK("#'Auswahl Auswertungsmodul'!A1", "Zurück zum Start")</f>
        <v>Zurück zum Start</v>
      </c>
    </row>
    <row r="2" spans="1:7" x14ac:dyDescent="0.3">
      <c r="A2" s="2" t="str">
        <f>HYPERLINK("#'Auswahl HSMDEF-HSM-REV'!A1", "Zurück")</f>
        <v>Zurück</v>
      </c>
    </row>
    <row r="3" spans="1:7" x14ac:dyDescent="0.3">
      <c r="B3" s="7" t="s">
        <v>1998</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725</v>
      </c>
      <c r="C6" s="6" t="s">
        <v>419</v>
      </c>
      <c r="D6" s="9" t="s">
        <v>1693</v>
      </c>
      <c r="E6" s="9" t="s">
        <v>249</v>
      </c>
      <c r="F6" s="9" t="s">
        <v>249</v>
      </c>
      <c r="G6" s="9" t="s">
        <v>249</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9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HSMDEF-HSM-REV'!A1", "Zurück")</f>
        <v>Zurück</v>
      </c>
    </row>
  </sheetData>
  <pageMargins left="0.7" right="0.7" top="0.75" bottom="0.75" header="0.3" footer="0.3"/>
  <pageSetup paperSize="9" orientation="portrait" horizontalDpi="300" verticalDpi="300"/>
</worksheet>
</file>

<file path=xl/worksheets/sheet9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3-000000000000}">
  <dimension ref="A1:F12"/>
  <sheetViews>
    <sheetView workbookViewId="0"/>
  </sheetViews>
  <sheetFormatPr baseColWidth="10" defaultRowHeight="14.4" x14ac:dyDescent="0.3"/>
  <cols>
    <col min="2" max="2" width="9.6640625" customWidth="1"/>
    <col min="3" max="3" width="84.7773437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HSMDEF-HSM-REV'!A1", "Zurück")</f>
        <v>Zurück</v>
      </c>
    </row>
    <row r="3" spans="1:6" x14ac:dyDescent="0.3">
      <c r="B3" s="7" t="s">
        <v>2342</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56</v>
      </c>
      <c r="C6" s="23"/>
      <c r="D6" s="29"/>
      <c r="E6" s="29"/>
      <c r="F6" s="29"/>
    </row>
    <row r="7" spans="1:6" ht="25.2" x14ac:dyDescent="0.3">
      <c r="B7" s="6" t="s">
        <v>215</v>
      </c>
      <c r="C7" s="6" t="s">
        <v>216</v>
      </c>
      <c r="D7" s="9" t="s">
        <v>1600</v>
      </c>
      <c r="E7" s="9" t="s">
        <v>1602</v>
      </c>
      <c r="F7" s="9" t="s">
        <v>1709</v>
      </c>
    </row>
    <row r="8" spans="1:6" x14ac:dyDescent="0.3">
      <c r="B8" s="23" t="s">
        <v>40</v>
      </c>
      <c r="C8" s="23"/>
      <c r="D8" s="29"/>
      <c r="E8" s="29"/>
      <c r="F8" s="29"/>
    </row>
    <row r="9" spans="1:6" ht="25.2" x14ac:dyDescent="0.3">
      <c r="B9" s="6" t="s">
        <v>217</v>
      </c>
      <c r="C9" s="6" t="s">
        <v>204</v>
      </c>
      <c r="D9" s="9" t="s">
        <v>1683</v>
      </c>
      <c r="E9" s="9" t="s">
        <v>211</v>
      </c>
      <c r="F9" s="9" t="s">
        <v>1007</v>
      </c>
    </row>
    <row r="10" spans="1:6" ht="25.2" x14ac:dyDescent="0.3">
      <c r="B10" s="6" t="s">
        <v>218</v>
      </c>
      <c r="C10" s="6" t="s">
        <v>42</v>
      </c>
      <c r="D10" s="9" t="s">
        <v>1579</v>
      </c>
      <c r="E10" s="9" t="s">
        <v>48</v>
      </c>
      <c r="F10" s="9" t="s">
        <v>48</v>
      </c>
    </row>
    <row r="11" spans="1:6" ht="25.2" x14ac:dyDescent="0.3">
      <c r="B11" s="6" t="s">
        <v>219</v>
      </c>
      <c r="C11" s="6" t="s">
        <v>46</v>
      </c>
      <c r="D11" s="9" t="s">
        <v>1580</v>
      </c>
      <c r="E11" s="9" t="s">
        <v>51</v>
      </c>
      <c r="F11" s="9" t="s">
        <v>51</v>
      </c>
    </row>
    <row r="12" spans="1:6" ht="25.2" x14ac:dyDescent="0.3">
      <c r="B12" s="6" t="s">
        <v>220</v>
      </c>
      <c r="C12" s="6" t="s">
        <v>50</v>
      </c>
      <c r="D12" s="9" t="s">
        <v>1614</v>
      </c>
      <c r="E12" s="9" t="s">
        <v>2341</v>
      </c>
      <c r="F12" s="9" t="s">
        <v>1615</v>
      </c>
    </row>
  </sheetData>
  <mergeCells count="6">
    <mergeCell ref="B8:F8"/>
    <mergeCell ref="B4:B5"/>
    <mergeCell ref="C4:C5"/>
    <mergeCell ref="D4:D5"/>
    <mergeCell ref="E4:F4"/>
    <mergeCell ref="B6:F6"/>
  </mergeCells>
  <pageMargins left="0.7" right="0.7" top="0.75" bottom="0.75" header="0.3" footer="0.3"/>
  <pageSetup paperSize="9" orientation="portrait" horizontalDpi="300" verticalDpi="300"/>
</worksheet>
</file>

<file path=xl/worksheets/sheet9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3-000000000000}">
  <dimension ref="A1:E10"/>
  <sheetViews>
    <sheetView workbookViewId="0"/>
  </sheetViews>
  <sheetFormatPr baseColWidth="10" defaultRowHeight="14.4" x14ac:dyDescent="0.3"/>
  <cols>
    <col min="2" max="2" width="9.6640625" customWidth="1"/>
    <col min="3" max="3" width="84.7773437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HSMDEF-HSM-REV'!A1", "Zurück")</f>
        <v>Zurück</v>
      </c>
    </row>
    <row r="3" spans="1:5" x14ac:dyDescent="0.3">
      <c r="B3" s="7" t="s">
        <v>2387</v>
      </c>
    </row>
    <row r="4" spans="1:5" x14ac:dyDescent="0.3">
      <c r="B4" s="3" t="s">
        <v>35</v>
      </c>
      <c r="C4" s="4" t="s">
        <v>36</v>
      </c>
      <c r="D4" s="3" t="s">
        <v>1765</v>
      </c>
      <c r="E4" s="4" t="s">
        <v>1101</v>
      </c>
    </row>
    <row r="5" spans="1:5" x14ac:dyDescent="0.3">
      <c r="B5" s="23" t="s">
        <v>56</v>
      </c>
      <c r="C5" s="23"/>
      <c r="D5" s="30"/>
      <c r="E5" s="23"/>
    </row>
    <row r="6" spans="1:5" x14ac:dyDescent="0.3">
      <c r="B6" s="5" t="s">
        <v>215</v>
      </c>
      <c r="C6" s="6" t="s">
        <v>216</v>
      </c>
      <c r="D6" s="5" t="s">
        <v>32</v>
      </c>
      <c r="E6" s="6" t="s">
        <v>2384</v>
      </c>
    </row>
    <row r="7" spans="1:5" x14ac:dyDescent="0.3">
      <c r="B7" s="23" t="s">
        <v>40</v>
      </c>
      <c r="C7" s="23"/>
      <c r="D7" s="30"/>
      <c r="E7" s="23"/>
    </row>
    <row r="8" spans="1:5" x14ac:dyDescent="0.3">
      <c r="B8" s="5" t="s">
        <v>217</v>
      </c>
      <c r="C8" s="6" t="s">
        <v>204</v>
      </c>
      <c r="D8" s="5" t="s">
        <v>32</v>
      </c>
      <c r="E8" s="6" t="s">
        <v>2385</v>
      </c>
    </row>
    <row r="9" spans="1:5" ht="63" x14ac:dyDescent="0.3">
      <c r="B9" s="5" t="s">
        <v>220</v>
      </c>
      <c r="C9" s="6" t="s">
        <v>50</v>
      </c>
      <c r="D9" s="5" t="s">
        <v>24</v>
      </c>
      <c r="E9" s="6" t="s">
        <v>2386</v>
      </c>
    </row>
    <row r="10" spans="1:5" x14ac:dyDescent="0.3">
      <c r="B10" s="5" t="s">
        <v>220</v>
      </c>
      <c r="C10" s="6" t="s">
        <v>50</v>
      </c>
      <c r="D10" s="5" t="s">
        <v>32</v>
      </c>
      <c r="E10" s="6" t="s">
        <v>2385</v>
      </c>
    </row>
  </sheetData>
  <mergeCells count="2">
    <mergeCell ref="B5:E5"/>
    <mergeCell ref="B7:E7"/>
  </mergeCells>
  <pageMargins left="0.7" right="0.7" top="0.75" bottom="0.75" header="0.3" footer="0.3"/>
  <pageSetup paperSize="9" orientation="portrait" horizontalDpi="300" verticalDpi="300"/>
</worksheet>
</file>

<file path=xl/worksheets/sheet9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3-000000000000}">
  <dimension ref="A1:H6"/>
  <sheetViews>
    <sheetView workbookViewId="0"/>
  </sheetViews>
  <sheetFormatPr baseColWidth="10" defaultRowHeight="14.4" x14ac:dyDescent="0.3"/>
  <cols>
    <col min="2" max="2" width="9.6640625" customWidth="1"/>
    <col min="3" max="3" width="24.6640625" customWidth="1"/>
    <col min="4" max="4" width="22.6640625" customWidth="1"/>
    <col min="5" max="5" width="29.6640625" customWidth="1"/>
    <col min="6" max="6" width="57.6640625" customWidth="1"/>
    <col min="7" max="7" width="80.6640625" customWidth="1"/>
    <col min="8" max="8" width="35.6640625" customWidth="1"/>
  </cols>
  <sheetData>
    <row r="1" spans="1:8" x14ac:dyDescent="0.3">
      <c r="A1" s="2" t="str">
        <f>HYPERLINK("#'Auswahl Auswertungsmodul'!A1", "Zurück zum Start")</f>
        <v>Zurück zum Start</v>
      </c>
    </row>
    <row r="2" spans="1:8" x14ac:dyDescent="0.3">
      <c r="A2" s="2" t="str">
        <f>HYPERLINK("#'Auswahl HSMDEF-HSM-REV'!A1", "Zurück")</f>
        <v>Zurück</v>
      </c>
    </row>
    <row r="3" spans="1:8" x14ac:dyDescent="0.3">
      <c r="B3" s="7" t="s">
        <v>2579</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725</v>
      </c>
      <c r="C6" s="6" t="s">
        <v>419</v>
      </c>
      <c r="D6" s="9" t="s">
        <v>1693</v>
      </c>
      <c r="E6" s="9" t="s">
        <v>1942</v>
      </c>
      <c r="F6" s="9" t="s">
        <v>1694</v>
      </c>
      <c r="G6" s="9" t="s">
        <v>1225</v>
      </c>
      <c r="H6" s="9" t="s">
        <v>249</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G8"/>
  <sheetViews>
    <sheetView workbookViewId="0"/>
  </sheetViews>
  <sheetFormatPr baseColWidth="10" defaultRowHeight="14.4" x14ac:dyDescent="0.3"/>
  <cols>
    <col min="2" max="2" width="9.6640625" customWidth="1"/>
    <col min="3" max="3" width="41"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WI-NI-D'!A1", "Zurück")</f>
        <v>Zurück</v>
      </c>
    </row>
    <row r="3" spans="1:7" x14ac:dyDescent="0.3">
      <c r="B3" s="7" t="s">
        <v>1677</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40</v>
      </c>
      <c r="C6" s="23"/>
      <c r="D6" s="29"/>
      <c r="E6" s="29"/>
      <c r="F6" s="29"/>
      <c r="G6" s="29"/>
    </row>
    <row r="7" spans="1:7" ht="25.2" x14ac:dyDescent="0.3">
      <c r="B7" s="6" t="s">
        <v>190</v>
      </c>
      <c r="C7" s="6" t="s">
        <v>42</v>
      </c>
      <c r="D7" s="9" t="s">
        <v>1670</v>
      </c>
      <c r="E7" s="9" t="s">
        <v>1671</v>
      </c>
      <c r="F7" s="9" t="s">
        <v>1672</v>
      </c>
      <c r="G7" s="9" t="s">
        <v>1673</v>
      </c>
    </row>
    <row r="8" spans="1:7" ht="25.2" x14ac:dyDescent="0.3">
      <c r="B8" s="6" t="s">
        <v>193</v>
      </c>
      <c r="C8" s="6" t="s">
        <v>46</v>
      </c>
      <c r="D8" s="9" t="s">
        <v>1674</v>
      </c>
      <c r="E8" s="9" t="s">
        <v>1675</v>
      </c>
      <c r="F8" s="9" t="s">
        <v>1676</v>
      </c>
      <c r="G8" s="9" t="s">
        <v>195</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9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3-000000000000}">
  <dimension ref="A1:E7"/>
  <sheetViews>
    <sheetView workbookViewId="0"/>
  </sheetViews>
  <sheetFormatPr baseColWidth="10" defaultRowHeight="14.4" x14ac:dyDescent="0.3"/>
  <cols>
    <col min="2" max="2" width="9.6640625" customWidth="1"/>
    <col min="3" max="3" width="28.6640625" customWidth="1"/>
    <col min="4" max="4" width="9.6640625" customWidth="1"/>
    <col min="5" max="5" width="154.6640625" customWidth="1"/>
  </cols>
  <sheetData>
    <row r="1" spans="1:5" x14ac:dyDescent="0.3">
      <c r="A1" s="2" t="str">
        <f>HYPERLINK("#'Auswahl Auswertungsmodul'!A1", "Zurück zum Start")</f>
        <v>Zurück zum Start</v>
      </c>
    </row>
    <row r="2" spans="1:5" x14ac:dyDescent="0.3">
      <c r="A2" s="2" t="str">
        <f>HYPERLINK("#'Auswahl HSMDEF-HSM-REV'!A1", "Zurück")</f>
        <v>Zurück</v>
      </c>
    </row>
    <row r="3" spans="1:5" x14ac:dyDescent="0.3">
      <c r="B3" s="7" t="s">
        <v>2790</v>
      </c>
    </row>
    <row r="4" spans="1:5" x14ac:dyDescent="0.3">
      <c r="B4" s="3" t="s">
        <v>35</v>
      </c>
      <c r="C4" s="4" t="s">
        <v>394</v>
      </c>
      <c r="D4" s="3" t="s">
        <v>1765</v>
      </c>
      <c r="E4" s="4" t="s">
        <v>1101</v>
      </c>
    </row>
    <row r="5" spans="1:5" x14ac:dyDescent="0.3">
      <c r="B5" s="5" t="s">
        <v>725</v>
      </c>
      <c r="C5" s="6" t="s">
        <v>419</v>
      </c>
      <c r="D5" s="5" t="s">
        <v>26</v>
      </c>
      <c r="E5" s="6" t="s">
        <v>2787</v>
      </c>
    </row>
    <row r="6" spans="1:5" x14ac:dyDescent="0.3">
      <c r="B6" s="18" t="s">
        <v>725</v>
      </c>
      <c r="C6" s="12" t="s">
        <v>419</v>
      </c>
      <c r="D6" s="18" t="s">
        <v>28</v>
      </c>
      <c r="E6" s="12" t="s">
        <v>2788</v>
      </c>
    </row>
    <row r="7" spans="1:5" x14ac:dyDescent="0.3">
      <c r="B7" s="5" t="s">
        <v>725</v>
      </c>
      <c r="C7" s="6" t="s">
        <v>419</v>
      </c>
      <c r="D7" s="5" t="s">
        <v>30</v>
      </c>
      <c r="E7" s="6" t="s">
        <v>2789</v>
      </c>
    </row>
  </sheetData>
  <pageMargins left="0.7" right="0.7" top="0.75" bottom="0.75" header="0.3" footer="0.3"/>
  <pageSetup paperSize="9" orientation="portrait" horizontalDpi="300" verticalDpi="300"/>
</worksheet>
</file>

<file path=xl/worksheets/sheet9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3-000000000000}">
  <dimension ref="A1:E12"/>
  <sheetViews>
    <sheetView workbookViewId="0"/>
  </sheetViews>
  <sheetFormatPr baseColWidth="10" defaultRowHeight="14.4" x14ac:dyDescent="0.3"/>
  <cols>
    <col min="2" max="2" width="9.6640625" customWidth="1"/>
    <col min="3" max="3" width="84.7773437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HSMDEF-HSM-REV'!A1", "Zurück")</f>
        <v>Zurück</v>
      </c>
    </row>
    <row r="3" spans="1:5" x14ac:dyDescent="0.3">
      <c r="B3" s="7" t="s">
        <v>2937</v>
      </c>
    </row>
    <row r="4" spans="1:5" x14ac:dyDescent="0.3">
      <c r="B4" s="25" t="s">
        <v>35</v>
      </c>
      <c r="C4" s="25" t="s">
        <v>36</v>
      </c>
      <c r="D4" s="28" t="s">
        <v>1574</v>
      </c>
      <c r="E4" s="16" t="s">
        <v>1575</v>
      </c>
    </row>
    <row r="5" spans="1:5" x14ac:dyDescent="0.3">
      <c r="B5" s="22"/>
      <c r="C5" s="22"/>
      <c r="D5" s="27"/>
      <c r="E5" s="8" t="s">
        <v>2910</v>
      </c>
    </row>
    <row r="6" spans="1:5" x14ac:dyDescent="0.3">
      <c r="B6" s="23" t="s">
        <v>56</v>
      </c>
      <c r="C6" s="23"/>
      <c r="D6" s="29"/>
      <c r="E6" s="29"/>
    </row>
    <row r="7" spans="1:5" ht="25.2" x14ac:dyDescent="0.3">
      <c r="B7" s="6" t="s">
        <v>215</v>
      </c>
      <c r="C7" s="6" t="s">
        <v>216</v>
      </c>
      <c r="D7" s="9" t="s">
        <v>1600</v>
      </c>
      <c r="E7" s="9" t="s">
        <v>107</v>
      </c>
    </row>
    <row r="8" spans="1:5" x14ac:dyDescent="0.3">
      <c r="B8" s="23" t="s">
        <v>40</v>
      </c>
      <c r="C8" s="23"/>
      <c r="D8" s="29"/>
      <c r="E8" s="29"/>
    </row>
    <row r="9" spans="1:5" ht="25.2" x14ac:dyDescent="0.3">
      <c r="B9" s="6" t="s">
        <v>217</v>
      </c>
      <c r="C9" s="6" t="s">
        <v>204</v>
      </c>
      <c r="D9" s="9" t="s">
        <v>1683</v>
      </c>
      <c r="E9" s="9" t="s">
        <v>211</v>
      </c>
    </row>
    <row r="10" spans="1:5" ht="25.2" x14ac:dyDescent="0.3">
      <c r="B10" s="6" t="s">
        <v>218</v>
      </c>
      <c r="C10" s="6" t="s">
        <v>42</v>
      </c>
      <c r="D10" s="9" t="s">
        <v>1579</v>
      </c>
      <c r="E10" s="9" t="s">
        <v>965</v>
      </c>
    </row>
    <row r="11" spans="1:5" ht="25.2" x14ac:dyDescent="0.3">
      <c r="B11" s="6" t="s">
        <v>219</v>
      </c>
      <c r="C11" s="6" t="s">
        <v>46</v>
      </c>
      <c r="D11" s="9" t="s">
        <v>1580</v>
      </c>
      <c r="E11" s="9" t="s">
        <v>51</v>
      </c>
    </row>
    <row r="12" spans="1:5" ht="25.2" x14ac:dyDescent="0.3">
      <c r="B12" s="6" t="s">
        <v>220</v>
      </c>
      <c r="C12" s="6" t="s">
        <v>50</v>
      </c>
      <c r="D12" s="9" t="s">
        <v>1614</v>
      </c>
      <c r="E12" s="9" t="s">
        <v>156</v>
      </c>
    </row>
  </sheetData>
  <mergeCells count="5">
    <mergeCell ref="B4:B5"/>
    <mergeCell ref="C4:C5"/>
    <mergeCell ref="D4:D5"/>
    <mergeCell ref="B6:E6"/>
    <mergeCell ref="B8:E8"/>
  </mergeCells>
  <pageMargins left="0.7" right="0.7" top="0.75" bottom="0.75" header="0.3" footer="0.3"/>
  <pageSetup paperSize="9" orientation="portrait" horizontalDpi="300" verticalDpi="300"/>
</worksheet>
</file>

<file path=xl/worksheets/sheet9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3-000000000000}">
  <dimension ref="A1:E6"/>
  <sheetViews>
    <sheetView workbookViewId="0"/>
  </sheetViews>
  <sheetFormatPr baseColWidth="10" defaultRowHeight="14.4" x14ac:dyDescent="0.3"/>
  <cols>
    <col min="2" max="2" width="9.6640625" customWidth="1"/>
    <col min="3" max="3" width="41"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HSMDEF-HSM-REV'!A1", "Zurück")</f>
        <v>Zurück</v>
      </c>
    </row>
    <row r="3" spans="1:5" x14ac:dyDescent="0.3">
      <c r="B3" s="7" t="s">
        <v>2967</v>
      </c>
    </row>
    <row r="4" spans="1:5" x14ac:dyDescent="0.3">
      <c r="B4" s="3" t="s">
        <v>35</v>
      </c>
      <c r="C4" s="4" t="s">
        <v>36</v>
      </c>
      <c r="D4" s="3" t="s">
        <v>1765</v>
      </c>
      <c r="E4" s="4" t="s">
        <v>1101</v>
      </c>
    </row>
    <row r="5" spans="1:5" x14ac:dyDescent="0.3">
      <c r="B5" s="23" t="s">
        <v>40</v>
      </c>
      <c r="C5" s="23"/>
      <c r="D5" s="30"/>
      <c r="E5" s="23"/>
    </row>
    <row r="6" spans="1:5" ht="25.2" x14ac:dyDescent="0.3">
      <c r="B6" s="5" t="s">
        <v>218</v>
      </c>
      <c r="C6" s="6" t="s">
        <v>42</v>
      </c>
      <c r="D6" s="5" t="s">
        <v>22</v>
      </c>
      <c r="E6" s="6" t="s">
        <v>2966</v>
      </c>
    </row>
  </sheetData>
  <mergeCells count="1">
    <mergeCell ref="B5:E5"/>
  </mergeCells>
  <pageMargins left="0.7" right="0.7" top="0.75" bottom="0.75" header="0.3" footer="0.3"/>
  <pageSetup paperSize="9" orientation="portrait" horizontalDpi="300" verticalDpi="300"/>
</worksheet>
</file>

<file path=xl/worksheets/sheet9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3-000000000000}">
  <dimension ref="A1:H6"/>
  <sheetViews>
    <sheetView workbookViewId="0"/>
  </sheetViews>
  <sheetFormatPr baseColWidth="10" defaultRowHeight="14.4" x14ac:dyDescent="0.3"/>
  <cols>
    <col min="2" max="2" width="9.6640625" customWidth="1"/>
    <col min="3" max="3" width="24.6640625" customWidth="1"/>
    <col min="4" max="4" width="22.6640625" customWidth="1"/>
    <col min="5" max="5" width="41.6640625" customWidth="1"/>
    <col min="6" max="6" width="60.6640625" customWidth="1"/>
    <col min="7" max="7" width="29.6640625" customWidth="1"/>
    <col min="8" max="8" width="35.6640625" customWidth="1"/>
  </cols>
  <sheetData>
    <row r="1" spans="1:8" x14ac:dyDescent="0.3">
      <c r="A1" s="2" t="str">
        <f>HYPERLINK("#'Auswahl Auswertungsmodul'!A1", "Zurück zum Start")</f>
        <v>Zurück zum Start</v>
      </c>
    </row>
    <row r="2" spans="1:8" x14ac:dyDescent="0.3">
      <c r="A2" s="2" t="str">
        <f>HYPERLINK("#'Auswahl HSMDEF-HSM-REV'!A1", "Zurück")</f>
        <v>Zurück</v>
      </c>
    </row>
    <row r="3" spans="1:8" x14ac:dyDescent="0.3">
      <c r="B3" s="7" t="s">
        <v>3074</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725</v>
      </c>
      <c r="C6" s="6" t="s">
        <v>419</v>
      </c>
      <c r="D6" s="9" t="s">
        <v>1693</v>
      </c>
      <c r="E6" s="9" t="s">
        <v>249</v>
      </c>
      <c r="F6" s="9" t="s">
        <v>249</v>
      </c>
      <c r="G6" s="9" t="s">
        <v>249</v>
      </c>
      <c r="H6" s="9" t="s">
        <v>1942</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9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3-000000000000}">
  <dimension ref="A1:E5"/>
  <sheetViews>
    <sheetView workbookViewId="0"/>
  </sheetViews>
  <sheetFormatPr baseColWidth="10" defaultRowHeight="14.4" x14ac:dyDescent="0.3"/>
  <cols>
    <col min="2" max="2" width="9.6640625" customWidth="1"/>
    <col min="3" max="3" width="24.6640625" customWidth="1"/>
    <col min="4" max="4" width="9.6640625" customWidth="1"/>
    <col min="5" max="5" width="71" customWidth="1"/>
  </cols>
  <sheetData>
    <row r="1" spans="1:5" x14ac:dyDescent="0.3">
      <c r="A1" s="2" t="str">
        <f>HYPERLINK("#'Auswahl Auswertungsmodul'!A1", "Zurück zum Start")</f>
        <v>Zurück zum Start</v>
      </c>
    </row>
    <row r="2" spans="1:5" x14ac:dyDescent="0.3">
      <c r="A2" s="2" t="str">
        <f>HYPERLINK("#'Auswahl HSMDEF-HSM-REV'!A1", "Zurück")</f>
        <v>Zurück</v>
      </c>
    </row>
    <row r="3" spans="1:5" x14ac:dyDescent="0.3">
      <c r="B3" s="7" t="s">
        <v>3194</v>
      </c>
    </row>
    <row r="4" spans="1:5" x14ac:dyDescent="0.3">
      <c r="B4" s="3" t="s">
        <v>35</v>
      </c>
      <c r="C4" s="4" t="s">
        <v>394</v>
      </c>
      <c r="D4" s="3" t="s">
        <v>1765</v>
      </c>
      <c r="E4" s="4" t="s">
        <v>1101</v>
      </c>
    </row>
    <row r="5" spans="1:5" x14ac:dyDescent="0.3">
      <c r="B5" s="5" t="s">
        <v>725</v>
      </c>
      <c r="C5" s="6" t="s">
        <v>419</v>
      </c>
      <c r="D5" s="5" t="s">
        <v>22</v>
      </c>
      <c r="E5" s="6" t="s">
        <v>3193</v>
      </c>
    </row>
  </sheetData>
  <pageMargins left="0.7" right="0.7" top="0.75" bottom="0.75" header="0.3" footer="0.3"/>
  <pageSetup paperSize="9" orientation="portrait" horizontalDpi="300" verticalDpi="300"/>
</worksheet>
</file>

<file path=xl/worksheets/sheet9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3-000000000000}">
  <dimension ref="A1:G6"/>
  <sheetViews>
    <sheetView workbookViewId="0"/>
  </sheetViews>
  <sheetFormatPr baseColWidth="10" defaultRowHeight="14.4" x14ac:dyDescent="0.3"/>
  <cols>
    <col min="2" max="2" width="9.6640625" customWidth="1"/>
    <col min="3" max="3" width="24.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HSMDEF-HSM-REV'!A1", "Zurück")</f>
        <v>Zurück</v>
      </c>
    </row>
    <row r="3" spans="1:7" x14ac:dyDescent="0.3">
      <c r="B3" s="7" t="s">
        <v>3370</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725</v>
      </c>
      <c r="C6" s="6" t="s">
        <v>419</v>
      </c>
      <c r="D6" s="9" t="s">
        <v>51</v>
      </c>
      <c r="E6" s="9" t="s">
        <v>2466</v>
      </c>
      <c r="F6" s="9" t="s">
        <v>51</v>
      </c>
      <c r="G6" s="9" t="s">
        <v>195</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9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3-000000000000}">
  <dimension ref="A1:G12"/>
  <sheetViews>
    <sheetView workbookViewId="0"/>
  </sheetViews>
  <sheetFormatPr baseColWidth="10" defaultRowHeight="14.4" x14ac:dyDescent="0.3"/>
  <cols>
    <col min="2" max="2" width="9.6640625" customWidth="1"/>
    <col min="3" max="3" width="84.777343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HSMDEF-HSM-REV'!A1", "Zurück")</f>
        <v>Zurück</v>
      </c>
    </row>
    <row r="3" spans="1:7" x14ac:dyDescent="0.3">
      <c r="B3" s="7" t="s">
        <v>3312</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56</v>
      </c>
      <c r="C6" s="23"/>
      <c r="D6" s="29"/>
      <c r="E6" s="29"/>
      <c r="F6" s="29"/>
      <c r="G6" s="29"/>
    </row>
    <row r="7" spans="1:7" ht="25.2" x14ac:dyDescent="0.3">
      <c r="B7" s="6" t="s">
        <v>215</v>
      </c>
      <c r="C7" s="6" t="s">
        <v>216</v>
      </c>
      <c r="D7" s="9" t="s">
        <v>1590</v>
      </c>
      <c r="E7" s="9" t="s">
        <v>211</v>
      </c>
      <c r="F7" s="9" t="s">
        <v>89</v>
      </c>
      <c r="G7" s="9" t="s">
        <v>211</v>
      </c>
    </row>
    <row r="8" spans="1:7" x14ac:dyDescent="0.3">
      <c r="B8" s="23" t="s">
        <v>40</v>
      </c>
      <c r="C8" s="23"/>
      <c r="D8" s="29"/>
      <c r="E8" s="29"/>
      <c r="F8" s="29"/>
      <c r="G8" s="29"/>
    </row>
    <row r="9" spans="1:7" ht="25.2" x14ac:dyDescent="0.3">
      <c r="B9" s="6" t="s">
        <v>217</v>
      </c>
      <c r="C9" s="6" t="s">
        <v>204</v>
      </c>
      <c r="D9" s="9" t="s">
        <v>87</v>
      </c>
      <c r="E9" s="9" t="s">
        <v>87</v>
      </c>
      <c r="F9" s="9" t="s">
        <v>87</v>
      </c>
      <c r="G9" s="9" t="s">
        <v>87</v>
      </c>
    </row>
    <row r="10" spans="1:7" ht="25.2" x14ac:dyDescent="0.3">
      <c r="B10" s="6" t="s">
        <v>218</v>
      </c>
      <c r="C10" s="6" t="s">
        <v>42</v>
      </c>
      <c r="D10" s="9" t="s">
        <v>211</v>
      </c>
      <c r="E10" s="9" t="s">
        <v>87</v>
      </c>
      <c r="F10" s="9" t="s">
        <v>211</v>
      </c>
      <c r="G10" s="9" t="s">
        <v>87</v>
      </c>
    </row>
    <row r="11" spans="1:7" ht="25.2" x14ac:dyDescent="0.3">
      <c r="B11" s="6" t="s">
        <v>219</v>
      </c>
      <c r="C11" s="6" t="s">
        <v>46</v>
      </c>
      <c r="D11" s="9" t="s">
        <v>51</v>
      </c>
      <c r="E11" s="9" t="s">
        <v>51</v>
      </c>
      <c r="F11" s="9" t="s">
        <v>51</v>
      </c>
      <c r="G11" s="9" t="s">
        <v>51</v>
      </c>
    </row>
    <row r="12" spans="1:7" ht="25.2" x14ac:dyDescent="0.3">
      <c r="B12" s="6" t="s">
        <v>220</v>
      </c>
      <c r="C12" s="6" t="s">
        <v>50</v>
      </c>
      <c r="D12" s="9" t="s">
        <v>83</v>
      </c>
      <c r="E12" s="9" t="s">
        <v>89</v>
      </c>
      <c r="F12" s="9" t="s">
        <v>83</v>
      </c>
      <c r="G12" s="9" t="s">
        <v>89</v>
      </c>
    </row>
  </sheetData>
  <mergeCells count="6">
    <mergeCell ref="B8:G8"/>
    <mergeCell ref="B4:B5"/>
    <mergeCell ref="C4:C5"/>
    <mergeCell ref="D4:E4"/>
    <mergeCell ref="F4:G4"/>
    <mergeCell ref="B6:G6"/>
  </mergeCells>
  <pageMargins left="0.7" right="0.7" top="0.75" bottom="0.75" header="0.3" footer="0.3"/>
  <pageSetup paperSize="9" orientation="portrait" horizontalDpi="300" verticalDpi="300"/>
</worksheet>
</file>

<file path=xl/worksheets/sheet9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3-000000000000}">
  <dimension ref="A1:H21"/>
  <sheetViews>
    <sheetView workbookViewId="0"/>
  </sheetViews>
  <sheetFormatPr baseColWidth="10" defaultRowHeight="14.4" x14ac:dyDescent="0.3"/>
  <cols>
    <col min="2" max="2" width="90.7773437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HSMDEF-HSM-REV'!A1", "Zurück")</f>
        <v>Zurück</v>
      </c>
    </row>
    <row r="3" spans="1:8" x14ac:dyDescent="0.3">
      <c r="B3" s="7" t="s">
        <v>4081</v>
      </c>
    </row>
    <row r="4" spans="1:8" x14ac:dyDescent="0.3">
      <c r="B4" s="4" t="s">
        <v>3417</v>
      </c>
      <c r="C4" s="19" t="s">
        <v>3418</v>
      </c>
      <c r="D4" s="19" t="s">
        <v>3812</v>
      </c>
      <c r="E4" s="19" t="s">
        <v>3420</v>
      </c>
      <c r="F4" s="19" t="s">
        <v>3421</v>
      </c>
      <c r="G4" s="19" t="s">
        <v>3422</v>
      </c>
      <c r="H4" s="19" t="s">
        <v>3423</v>
      </c>
    </row>
    <row r="5" spans="1:8" ht="25.2" x14ac:dyDescent="0.3">
      <c r="B5" s="6" t="s">
        <v>3424</v>
      </c>
      <c r="C5" s="9" t="s">
        <v>3589</v>
      </c>
      <c r="D5" s="9" t="s">
        <v>3781</v>
      </c>
      <c r="E5" s="9" t="s">
        <v>1580</v>
      </c>
      <c r="F5" s="9" t="s">
        <v>963</v>
      </c>
      <c r="G5" s="9" t="s">
        <v>44</v>
      </c>
      <c r="H5" s="9" t="s">
        <v>87</v>
      </c>
    </row>
    <row r="6" spans="1:8" ht="25.2" x14ac:dyDescent="0.3">
      <c r="B6" s="12" t="s">
        <v>3427</v>
      </c>
      <c r="C6" s="13" t="s">
        <v>1733</v>
      </c>
      <c r="D6" s="13" t="s">
        <v>4073</v>
      </c>
      <c r="E6" s="13" t="s">
        <v>1580</v>
      </c>
      <c r="F6" s="13" t="s">
        <v>210</v>
      </c>
      <c r="G6" s="13" t="s">
        <v>211</v>
      </c>
      <c r="H6" s="13" t="s">
        <v>211</v>
      </c>
    </row>
    <row r="7" spans="1:8" ht="25.2" x14ac:dyDescent="0.3">
      <c r="B7" s="6" t="s">
        <v>3431</v>
      </c>
      <c r="C7" s="9" t="s">
        <v>1718</v>
      </c>
      <c r="D7" s="9" t="s">
        <v>4074</v>
      </c>
      <c r="E7" s="9" t="s">
        <v>1580</v>
      </c>
      <c r="F7" s="9" t="s">
        <v>210</v>
      </c>
      <c r="G7" s="9" t="s">
        <v>211</v>
      </c>
      <c r="H7" s="9" t="s">
        <v>211</v>
      </c>
    </row>
    <row r="8" spans="1:8" ht="25.2" x14ac:dyDescent="0.3">
      <c r="B8" s="12" t="s">
        <v>3433</v>
      </c>
      <c r="C8" s="13" t="s">
        <v>1670</v>
      </c>
      <c r="D8" s="13" t="s">
        <v>4075</v>
      </c>
      <c r="E8" s="13" t="s">
        <v>1580</v>
      </c>
      <c r="F8" s="13" t="s">
        <v>211</v>
      </c>
      <c r="G8" s="13" t="s">
        <v>211</v>
      </c>
      <c r="H8" s="13" t="s">
        <v>51</v>
      </c>
    </row>
    <row r="9" spans="1:8" ht="25.2" x14ac:dyDescent="0.3">
      <c r="B9" s="6" t="s">
        <v>3435</v>
      </c>
      <c r="C9" s="9" t="s">
        <v>1582</v>
      </c>
      <c r="D9" s="9" t="s">
        <v>68</v>
      </c>
      <c r="E9" s="9" t="s">
        <v>3429</v>
      </c>
      <c r="F9" s="9" t="s">
        <v>3430</v>
      </c>
      <c r="G9" s="9" t="s">
        <v>3430</v>
      </c>
      <c r="H9" s="9" t="s">
        <v>3430</v>
      </c>
    </row>
    <row r="10" spans="1:8" ht="25.2" x14ac:dyDescent="0.3">
      <c r="B10" s="12" t="s">
        <v>3436</v>
      </c>
      <c r="C10" s="13" t="s">
        <v>1664</v>
      </c>
      <c r="D10" s="13" t="s">
        <v>1667</v>
      </c>
      <c r="E10" s="13" t="s">
        <v>1580</v>
      </c>
      <c r="F10" s="13" t="s">
        <v>86</v>
      </c>
      <c r="G10" s="13" t="s">
        <v>87</v>
      </c>
      <c r="H10" s="13" t="s">
        <v>87</v>
      </c>
    </row>
    <row r="11" spans="1:8" ht="25.2" x14ac:dyDescent="0.3">
      <c r="B11" s="6" t="s">
        <v>3439</v>
      </c>
      <c r="C11" s="9" t="s">
        <v>1871</v>
      </c>
      <c r="D11" s="9" t="s">
        <v>3076</v>
      </c>
      <c r="E11" s="9" t="s">
        <v>1580</v>
      </c>
      <c r="F11" s="9" t="s">
        <v>82</v>
      </c>
      <c r="G11" s="9" t="s">
        <v>83</v>
      </c>
      <c r="H11" s="9" t="s">
        <v>83</v>
      </c>
    </row>
    <row r="12" spans="1:8" ht="25.2" x14ac:dyDescent="0.3">
      <c r="B12" s="12" t="s">
        <v>3440</v>
      </c>
      <c r="C12" s="13" t="s">
        <v>3553</v>
      </c>
      <c r="D12" s="13" t="s">
        <v>4076</v>
      </c>
      <c r="E12" s="13" t="s">
        <v>1580</v>
      </c>
      <c r="F12" s="13" t="s">
        <v>86</v>
      </c>
      <c r="G12" s="13" t="s">
        <v>87</v>
      </c>
      <c r="H12" s="13" t="s">
        <v>87</v>
      </c>
    </row>
    <row r="13" spans="1:8" ht="25.2" x14ac:dyDescent="0.3">
      <c r="B13" s="6" t="s">
        <v>3441</v>
      </c>
      <c r="C13" s="9" t="s">
        <v>1654</v>
      </c>
      <c r="D13" s="9" t="s">
        <v>2334</v>
      </c>
      <c r="E13" s="9" t="s">
        <v>1580</v>
      </c>
      <c r="F13" s="9" t="s">
        <v>82</v>
      </c>
      <c r="G13" s="9" t="s">
        <v>83</v>
      </c>
      <c r="H13" s="9" t="s">
        <v>83</v>
      </c>
    </row>
    <row r="14" spans="1:8" ht="25.2" x14ac:dyDescent="0.3">
      <c r="B14" s="12" t="s">
        <v>3444</v>
      </c>
      <c r="C14" s="13" t="s">
        <v>4077</v>
      </c>
      <c r="D14" s="13" t="s">
        <v>4078</v>
      </c>
      <c r="E14" s="13" t="s">
        <v>1580</v>
      </c>
      <c r="F14" s="13" t="s">
        <v>94</v>
      </c>
      <c r="G14" s="13" t="s">
        <v>95</v>
      </c>
      <c r="H14" s="13" t="s">
        <v>95</v>
      </c>
    </row>
    <row r="15" spans="1:8" ht="25.2" x14ac:dyDescent="0.3">
      <c r="B15" s="6" t="s">
        <v>3447</v>
      </c>
      <c r="C15" s="9" t="s">
        <v>1627</v>
      </c>
      <c r="D15" s="9" t="s">
        <v>1630</v>
      </c>
      <c r="E15" s="9" t="s">
        <v>1580</v>
      </c>
      <c r="F15" s="9" t="s">
        <v>87</v>
      </c>
      <c r="G15" s="9" t="s">
        <v>87</v>
      </c>
      <c r="H15" s="9" t="s">
        <v>51</v>
      </c>
    </row>
    <row r="16" spans="1:8" ht="25.2" x14ac:dyDescent="0.3">
      <c r="B16" s="12" t="s">
        <v>3450</v>
      </c>
      <c r="C16" s="13" t="s">
        <v>1611</v>
      </c>
      <c r="D16" s="13" t="s">
        <v>1096</v>
      </c>
      <c r="E16" s="13" t="s">
        <v>1580</v>
      </c>
      <c r="F16" s="13" t="s">
        <v>86</v>
      </c>
      <c r="G16" s="13" t="s">
        <v>87</v>
      </c>
      <c r="H16" s="13" t="s">
        <v>87</v>
      </c>
    </row>
    <row r="17" spans="2:8" ht="25.2" x14ac:dyDescent="0.3">
      <c r="B17" s="6" t="s">
        <v>3452</v>
      </c>
      <c r="C17" s="9" t="s">
        <v>1584</v>
      </c>
      <c r="D17" s="9" t="s">
        <v>77</v>
      </c>
      <c r="E17" s="9" t="s">
        <v>3429</v>
      </c>
      <c r="F17" s="9" t="s">
        <v>3430</v>
      </c>
      <c r="G17" s="9" t="s">
        <v>3430</v>
      </c>
      <c r="H17" s="9" t="s">
        <v>3430</v>
      </c>
    </row>
    <row r="18" spans="2:8" ht="25.2" x14ac:dyDescent="0.3">
      <c r="B18" s="12" t="s">
        <v>3453</v>
      </c>
      <c r="C18" s="13" t="s">
        <v>2082</v>
      </c>
      <c r="D18" s="13" t="s">
        <v>2084</v>
      </c>
      <c r="E18" s="13" t="s">
        <v>1580</v>
      </c>
      <c r="F18" s="13" t="s">
        <v>86</v>
      </c>
      <c r="G18" s="13" t="s">
        <v>87</v>
      </c>
      <c r="H18" s="13" t="s">
        <v>87</v>
      </c>
    </row>
    <row r="19" spans="2:8" ht="25.2" x14ac:dyDescent="0.3">
      <c r="B19" s="6" t="s">
        <v>3455</v>
      </c>
      <c r="C19" s="9" t="s">
        <v>1986</v>
      </c>
      <c r="D19" s="9" t="s">
        <v>1307</v>
      </c>
      <c r="E19" s="9" t="s">
        <v>1580</v>
      </c>
      <c r="F19" s="9" t="s">
        <v>86</v>
      </c>
      <c r="G19" s="9" t="s">
        <v>87</v>
      </c>
      <c r="H19" s="9" t="s">
        <v>87</v>
      </c>
    </row>
    <row r="20" spans="2:8" ht="25.2" x14ac:dyDescent="0.3">
      <c r="B20" s="12" t="s">
        <v>3457</v>
      </c>
      <c r="C20" s="13" t="s">
        <v>1986</v>
      </c>
      <c r="D20" s="13" t="s">
        <v>1307</v>
      </c>
      <c r="E20" s="13" t="s">
        <v>1580</v>
      </c>
      <c r="F20" s="13" t="s">
        <v>86</v>
      </c>
      <c r="G20" s="13" t="s">
        <v>87</v>
      </c>
      <c r="H20" s="13" t="s">
        <v>87</v>
      </c>
    </row>
    <row r="21" spans="2:8" ht="25.2" x14ac:dyDescent="0.3">
      <c r="B21" s="10" t="s">
        <v>3459</v>
      </c>
      <c r="C21" s="11" t="s">
        <v>4079</v>
      </c>
      <c r="D21" s="11" t="s">
        <v>4080</v>
      </c>
      <c r="E21" s="11" t="s">
        <v>1580</v>
      </c>
      <c r="F21" s="11" t="s">
        <v>1284</v>
      </c>
      <c r="G21" s="11" t="s">
        <v>249</v>
      </c>
      <c r="H21" s="11" t="s">
        <v>195</v>
      </c>
    </row>
  </sheetData>
  <pageMargins left="0.7" right="0.7" top="0.75" bottom="0.75" header="0.3" footer="0.3"/>
  <pageSetup paperSize="9" orientation="portrait" horizontalDpi="300" verticalDpi="300"/>
</worksheet>
</file>

<file path=xl/worksheets/sheet9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3-000000000000}">
  <dimension ref="A1:H21"/>
  <sheetViews>
    <sheetView workbookViewId="0"/>
  </sheetViews>
  <sheetFormatPr baseColWidth="10" defaultRowHeight="14.4" x14ac:dyDescent="0.3"/>
  <cols>
    <col min="2" max="2" width="93.3320312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HSMDEF-HSM-REV'!A1", "Zurück")</f>
        <v>Zurück</v>
      </c>
    </row>
    <row r="3" spans="1:8" x14ac:dyDescent="0.3">
      <c r="B3" s="7" t="s">
        <v>3566</v>
      </c>
    </row>
    <row r="4" spans="1:8" x14ac:dyDescent="0.3">
      <c r="B4" s="4" t="s">
        <v>3417</v>
      </c>
      <c r="C4" s="19" t="s">
        <v>3418</v>
      </c>
      <c r="D4" s="19" t="s">
        <v>3419</v>
      </c>
      <c r="E4" s="19" t="s">
        <v>3420</v>
      </c>
      <c r="F4" s="19" t="s">
        <v>3421</v>
      </c>
      <c r="G4" s="19" t="s">
        <v>3422</v>
      </c>
      <c r="H4" s="19" t="s">
        <v>3423</v>
      </c>
    </row>
    <row r="5" spans="1:8" ht="25.2" x14ac:dyDescent="0.3">
      <c r="B5" s="6" t="s">
        <v>3424</v>
      </c>
      <c r="C5" s="9" t="s">
        <v>3548</v>
      </c>
      <c r="D5" s="9" t="s">
        <v>3549</v>
      </c>
      <c r="E5" s="9" t="s">
        <v>1580</v>
      </c>
      <c r="F5" s="9" t="s">
        <v>67</v>
      </c>
      <c r="G5" s="9" t="s">
        <v>1020</v>
      </c>
      <c r="H5" s="9" t="s">
        <v>1020</v>
      </c>
    </row>
    <row r="6" spans="1:8" ht="25.2" x14ac:dyDescent="0.3">
      <c r="B6" s="12" t="s">
        <v>3427</v>
      </c>
      <c r="C6" s="13" t="s">
        <v>1718</v>
      </c>
      <c r="D6" s="13" t="s">
        <v>3550</v>
      </c>
      <c r="E6" s="13" t="s">
        <v>1580</v>
      </c>
      <c r="F6" s="13" t="s">
        <v>82</v>
      </c>
      <c r="G6" s="13" t="s">
        <v>83</v>
      </c>
      <c r="H6" s="13" t="s">
        <v>83</v>
      </c>
    </row>
    <row r="7" spans="1:8" ht="25.2" x14ac:dyDescent="0.3">
      <c r="B7" s="6" t="s">
        <v>3431</v>
      </c>
      <c r="C7" s="9" t="s">
        <v>1718</v>
      </c>
      <c r="D7" s="9" t="s">
        <v>2502</v>
      </c>
      <c r="E7" s="9" t="s">
        <v>1580</v>
      </c>
      <c r="F7" s="9" t="s">
        <v>83</v>
      </c>
      <c r="G7" s="9" t="s">
        <v>83</v>
      </c>
      <c r="H7" s="9" t="s">
        <v>51</v>
      </c>
    </row>
    <row r="8" spans="1:8" ht="25.2" x14ac:dyDescent="0.3">
      <c r="B8" s="12" t="s">
        <v>3433</v>
      </c>
      <c r="C8" s="13" t="s">
        <v>2049</v>
      </c>
      <c r="D8" s="13" t="s">
        <v>3551</v>
      </c>
      <c r="E8" s="13" t="s">
        <v>1580</v>
      </c>
      <c r="F8" s="13" t="s">
        <v>1021</v>
      </c>
      <c r="G8" s="13" t="s">
        <v>1020</v>
      </c>
      <c r="H8" s="13" t="s">
        <v>1008</v>
      </c>
    </row>
    <row r="9" spans="1:8" ht="25.2" x14ac:dyDescent="0.3">
      <c r="B9" s="6" t="s">
        <v>3435</v>
      </c>
      <c r="C9" s="9" t="s">
        <v>1582</v>
      </c>
      <c r="D9" s="9" t="s">
        <v>195</v>
      </c>
      <c r="E9" s="9" t="s">
        <v>3429</v>
      </c>
      <c r="F9" s="9" t="s">
        <v>3430</v>
      </c>
      <c r="G9" s="9" t="s">
        <v>3430</v>
      </c>
      <c r="H9" s="9" t="s">
        <v>3430</v>
      </c>
    </row>
    <row r="10" spans="1:8" ht="25.2" x14ac:dyDescent="0.3">
      <c r="B10" s="12" t="s">
        <v>3436</v>
      </c>
      <c r="C10" s="13" t="s">
        <v>1753</v>
      </c>
      <c r="D10" s="13" t="s">
        <v>3552</v>
      </c>
      <c r="E10" s="13" t="s">
        <v>3429</v>
      </c>
      <c r="F10" s="13" t="s">
        <v>3430</v>
      </c>
      <c r="G10" s="13" t="s">
        <v>3430</v>
      </c>
      <c r="H10" s="13" t="s">
        <v>3430</v>
      </c>
    </row>
    <row r="11" spans="1:8" ht="25.2" x14ac:dyDescent="0.3">
      <c r="B11" s="6" t="s">
        <v>3439</v>
      </c>
      <c r="C11" s="9" t="s">
        <v>1871</v>
      </c>
      <c r="D11" s="9" t="s">
        <v>734</v>
      </c>
      <c r="E11" s="9" t="s">
        <v>3429</v>
      </c>
      <c r="F11" s="9" t="s">
        <v>3430</v>
      </c>
      <c r="G11" s="9" t="s">
        <v>3430</v>
      </c>
      <c r="H11" s="9" t="s">
        <v>3430</v>
      </c>
    </row>
    <row r="12" spans="1:8" ht="25.2" x14ac:dyDescent="0.3">
      <c r="B12" s="12" t="s">
        <v>3440</v>
      </c>
      <c r="C12" s="13" t="s">
        <v>3553</v>
      </c>
      <c r="D12" s="13" t="s">
        <v>3554</v>
      </c>
      <c r="E12" s="13" t="s">
        <v>1580</v>
      </c>
      <c r="F12" s="13" t="s">
        <v>86</v>
      </c>
      <c r="G12" s="13" t="s">
        <v>86</v>
      </c>
      <c r="H12" s="13" t="s">
        <v>86</v>
      </c>
    </row>
    <row r="13" spans="1:8" ht="25.2" x14ac:dyDescent="0.3">
      <c r="B13" s="6" t="s">
        <v>3441</v>
      </c>
      <c r="C13" s="9" t="s">
        <v>1670</v>
      </c>
      <c r="D13" s="9" t="s">
        <v>3555</v>
      </c>
      <c r="E13" s="9" t="s">
        <v>1580</v>
      </c>
      <c r="F13" s="9" t="s">
        <v>67</v>
      </c>
      <c r="G13" s="9" t="s">
        <v>1021</v>
      </c>
      <c r="H13" s="9" t="s">
        <v>1021</v>
      </c>
    </row>
    <row r="14" spans="1:8" ht="25.2" x14ac:dyDescent="0.3">
      <c r="B14" s="12" t="s">
        <v>3444</v>
      </c>
      <c r="C14" s="13" t="s">
        <v>3556</v>
      </c>
      <c r="D14" s="13" t="s">
        <v>3557</v>
      </c>
      <c r="E14" s="13" t="s">
        <v>1580</v>
      </c>
      <c r="F14" s="13" t="s">
        <v>1668</v>
      </c>
      <c r="G14" s="13" t="s">
        <v>1606</v>
      </c>
      <c r="H14" s="13" t="s">
        <v>966</v>
      </c>
    </row>
    <row r="15" spans="1:8" ht="25.2" x14ac:dyDescent="0.3">
      <c r="B15" s="6" t="s">
        <v>3447</v>
      </c>
      <c r="C15" s="9" t="s">
        <v>1979</v>
      </c>
      <c r="D15" s="9" t="s">
        <v>3558</v>
      </c>
      <c r="E15" s="9" t="s">
        <v>1580</v>
      </c>
      <c r="F15" s="9" t="s">
        <v>47</v>
      </c>
      <c r="G15" s="9" t="s">
        <v>966</v>
      </c>
      <c r="H15" s="9" t="s">
        <v>966</v>
      </c>
    </row>
    <row r="16" spans="1:8" ht="25.2" x14ac:dyDescent="0.3">
      <c r="B16" s="12" t="s">
        <v>3450</v>
      </c>
      <c r="C16" s="13" t="s">
        <v>3553</v>
      </c>
      <c r="D16" s="13" t="s">
        <v>3559</v>
      </c>
      <c r="E16" s="13" t="s">
        <v>3429</v>
      </c>
      <c r="F16" s="13" t="s">
        <v>3430</v>
      </c>
      <c r="G16" s="13" t="s">
        <v>3430</v>
      </c>
      <c r="H16" s="13" t="s">
        <v>3430</v>
      </c>
    </row>
    <row r="17" spans="2:8" ht="25.2" x14ac:dyDescent="0.3">
      <c r="B17" s="6" t="s">
        <v>3452</v>
      </c>
      <c r="C17" s="9" t="s">
        <v>1584</v>
      </c>
      <c r="D17" s="9" t="s">
        <v>202</v>
      </c>
      <c r="E17" s="9" t="s">
        <v>3429</v>
      </c>
      <c r="F17" s="9" t="s">
        <v>3430</v>
      </c>
      <c r="G17" s="9" t="s">
        <v>3430</v>
      </c>
      <c r="H17" s="9" t="s">
        <v>3430</v>
      </c>
    </row>
    <row r="18" spans="2:8" ht="25.2" x14ac:dyDescent="0.3">
      <c r="B18" s="12" t="s">
        <v>3453</v>
      </c>
      <c r="C18" s="13" t="s">
        <v>2037</v>
      </c>
      <c r="D18" s="13" t="s">
        <v>3560</v>
      </c>
      <c r="E18" s="13" t="s">
        <v>1580</v>
      </c>
      <c r="F18" s="13" t="s">
        <v>86</v>
      </c>
      <c r="G18" s="13" t="s">
        <v>86</v>
      </c>
      <c r="H18" s="13" t="s">
        <v>86</v>
      </c>
    </row>
    <row r="19" spans="2:8" ht="25.2" x14ac:dyDescent="0.3">
      <c r="B19" s="6" t="s">
        <v>3455</v>
      </c>
      <c r="C19" s="9" t="s">
        <v>1716</v>
      </c>
      <c r="D19" s="9" t="s">
        <v>1909</v>
      </c>
      <c r="E19" s="9" t="s">
        <v>1580</v>
      </c>
      <c r="F19" s="9" t="s">
        <v>47</v>
      </c>
      <c r="G19" s="9" t="s">
        <v>48</v>
      </c>
      <c r="H19" s="9" t="s">
        <v>48</v>
      </c>
    </row>
    <row r="20" spans="2:8" ht="25.2" x14ac:dyDescent="0.3">
      <c r="B20" s="12" t="s">
        <v>3457</v>
      </c>
      <c r="C20" s="13" t="s">
        <v>1716</v>
      </c>
      <c r="D20" s="13" t="s">
        <v>3561</v>
      </c>
      <c r="E20" s="13" t="s">
        <v>3429</v>
      </c>
      <c r="F20" s="13" t="s">
        <v>3430</v>
      </c>
      <c r="G20" s="13" t="s">
        <v>3430</v>
      </c>
      <c r="H20" s="13" t="s">
        <v>3430</v>
      </c>
    </row>
    <row r="21" spans="2:8" ht="25.2" x14ac:dyDescent="0.3">
      <c r="B21" s="10" t="s">
        <v>3459</v>
      </c>
      <c r="C21" s="11" t="s">
        <v>3562</v>
      </c>
      <c r="D21" s="11" t="s">
        <v>3563</v>
      </c>
      <c r="E21" s="11" t="s">
        <v>1580</v>
      </c>
      <c r="F21" s="11" t="s">
        <v>3564</v>
      </c>
      <c r="G21" s="11" t="s">
        <v>2577</v>
      </c>
      <c r="H21" s="11" t="s">
        <v>3565</v>
      </c>
    </row>
  </sheetData>
  <pageMargins left="0.7" right="0.7" top="0.75" bottom="0.75" header="0.3" footer="0.3"/>
  <pageSetup paperSize="9" orientation="portrait" horizontalDpi="300" verticalDpi="300"/>
</worksheet>
</file>

<file path=xl/worksheets/sheet9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HSMDEF-HSM-REV'!A1", "Zurück")</f>
        <v>Zurück</v>
      </c>
    </row>
  </sheetData>
  <pageMargins left="0.7" right="0.7" top="0.75" bottom="0.75" header="0.3" footer="0.3"/>
  <pageSetup paperSize="9" orientation="portrait" horizontalDpi="300" verticalDpi="30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E9"/>
  <sheetViews>
    <sheetView workbookViewId="0"/>
  </sheetViews>
  <sheetFormatPr baseColWidth="10" defaultRowHeight="14.4" x14ac:dyDescent="0.3"/>
  <cols>
    <col min="2" max="2" width="9.6640625" customWidth="1"/>
    <col min="3" max="3" width="41"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WI-NI-D'!A1", "Zurück")</f>
        <v>Zurück</v>
      </c>
    </row>
    <row r="3" spans="1:5" x14ac:dyDescent="0.3">
      <c r="B3" s="7" t="s">
        <v>1785</v>
      </c>
    </row>
    <row r="4" spans="1:5" x14ac:dyDescent="0.3">
      <c r="B4" s="3" t="s">
        <v>35</v>
      </c>
      <c r="C4" s="4" t="s">
        <v>36</v>
      </c>
      <c r="D4" s="3" t="s">
        <v>1765</v>
      </c>
      <c r="E4" s="4" t="s">
        <v>1101</v>
      </c>
    </row>
    <row r="5" spans="1:5" x14ac:dyDescent="0.3">
      <c r="B5" s="23" t="s">
        <v>40</v>
      </c>
      <c r="C5" s="23"/>
      <c r="D5" s="30"/>
      <c r="E5" s="23"/>
    </row>
    <row r="6" spans="1:5" x14ac:dyDescent="0.3">
      <c r="B6" s="5" t="s">
        <v>190</v>
      </c>
      <c r="C6" s="6" t="s">
        <v>42</v>
      </c>
      <c r="D6" s="5" t="s">
        <v>3</v>
      </c>
      <c r="E6" s="6" t="s">
        <v>1781</v>
      </c>
    </row>
    <row r="7" spans="1:5" ht="63" x14ac:dyDescent="0.3">
      <c r="B7" s="5" t="s">
        <v>190</v>
      </c>
      <c r="C7" s="6" t="s">
        <v>42</v>
      </c>
      <c r="D7" s="5" t="s">
        <v>9</v>
      </c>
      <c r="E7" s="6" t="s">
        <v>1782</v>
      </c>
    </row>
    <row r="8" spans="1:5" ht="37.799999999999997" x14ac:dyDescent="0.3">
      <c r="B8" s="5" t="s">
        <v>190</v>
      </c>
      <c r="C8" s="6" t="s">
        <v>42</v>
      </c>
      <c r="D8" s="5" t="s">
        <v>12</v>
      </c>
      <c r="E8" s="6" t="s">
        <v>1783</v>
      </c>
    </row>
    <row r="9" spans="1:5" x14ac:dyDescent="0.3">
      <c r="B9" s="5" t="s">
        <v>193</v>
      </c>
      <c r="C9" s="6" t="s">
        <v>46</v>
      </c>
      <c r="D9" s="5" t="s">
        <v>9</v>
      </c>
      <c r="E9" s="6" t="s">
        <v>1784</v>
      </c>
    </row>
  </sheetData>
  <mergeCells count="1">
    <mergeCell ref="B5:E5"/>
  </mergeCells>
  <pageMargins left="0.7" right="0.7" top="0.75" bottom="0.75" header="0.3" footer="0.3"/>
  <pageSetup paperSize="9" orientation="portrait" horizontalDpi="300" verticalDpi="300"/>
</worksheet>
</file>

<file path=xl/worksheets/sheet9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HSMDEF-HSM-REV'!A1", "Zurück")</f>
        <v>Zurück</v>
      </c>
    </row>
  </sheetData>
  <pageMargins left="0.7" right="0.7" top="0.75" bottom="0.75" header="0.3" footer="0.3"/>
  <pageSetup paperSize="9" orientation="portrait" horizontalDpi="300" verticalDpi="300"/>
</worksheet>
</file>

<file path=xl/worksheets/sheet9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3-000000000000}">
  <dimension ref="A1:K8"/>
  <sheetViews>
    <sheetView workbookViewId="0"/>
  </sheetViews>
  <sheetFormatPr baseColWidth="10" defaultRowHeight="14.4" x14ac:dyDescent="0.3"/>
  <cols>
    <col min="2" max="2" width="9.6640625" customWidth="1"/>
    <col min="3" max="3" width="24.664062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HSMDEF-HSM-REV'!A1", "Zurück")</f>
        <v>Zurück</v>
      </c>
    </row>
    <row r="3" spans="1:11" x14ac:dyDescent="0.3">
      <c r="B3" s="7" t="s">
        <v>4505</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725</v>
      </c>
      <c r="C6" s="6" t="s">
        <v>419</v>
      </c>
      <c r="D6" s="6" t="s">
        <v>1621</v>
      </c>
      <c r="E6" s="9" t="s">
        <v>1580</v>
      </c>
      <c r="F6" s="9" t="s">
        <v>1580</v>
      </c>
      <c r="G6" s="9" t="s">
        <v>1580</v>
      </c>
      <c r="H6" s="9" t="s">
        <v>1580</v>
      </c>
      <c r="I6" s="9" t="s">
        <v>1580</v>
      </c>
      <c r="J6" s="9" t="s">
        <v>1580</v>
      </c>
      <c r="K6" s="9" t="s">
        <v>1587</v>
      </c>
    </row>
    <row r="7" spans="1:11" x14ac:dyDescent="0.3">
      <c r="B7" s="6" t="s">
        <v>725</v>
      </c>
      <c r="C7" s="6" t="s">
        <v>419</v>
      </c>
      <c r="D7" s="6" t="s">
        <v>4452</v>
      </c>
      <c r="E7" s="9" t="s">
        <v>1580</v>
      </c>
      <c r="F7" s="9" t="s">
        <v>1580</v>
      </c>
      <c r="G7" s="9" t="s">
        <v>1580</v>
      </c>
      <c r="H7" s="9" t="s">
        <v>1580</v>
      </c>
      <c r="I7" s="9" t="s">
        <v>1580</v>
      </c>
      <c r="J7" s="9" t="s">
        <v>1580</v>
      </c>
      <c r="K7" s="9" t="s">
        <v>1580</v>
      </c>
    </row>
    <row r="8" spans="1:11" x14ac:dyDescent="0.3">
      <c r="B8"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9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3-000000000000}">
  <dimension ref="A1:K18"/>
  <sheetViews>
    <sheetView workbookViewId="0"/>
  </sheetViews>
  <sheetFormatPr baseColWidth="10" defaultRowHeight="14.4" x14ac:dyDescent="0.3"/>
  <cols>
    <col min="2" max="2" width="9.6640625" customWidth="1"/>
    <col min="3" max="3" width="84.7773437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HSMDEF-HSM-REV'!A1", "Zurück")</f>
        <v>Zurück</v>
      </c>
    </row>
    <row r="3" spans="1:11" x14ac:dyDescent="0.3">
      <c r="B3" s="7" t="s">
        <v>4471</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56</v>
      </c>
      <c r="C6" s="23"/>
      <c r="D6" s="23"/>
      <c r="E6" s="29"/>
      <c r="F6" s="29"/>
      <c r="G6" s="29"/>
      <c r="H6" s="29"/>
      <c r="I6" s="29"/>
      <c r="J6" s="29"/>
      <c r="K6" s="29"/>
    </row>
    <row r="7" spans="1:11" x14ac:dyDescent="0.3">
      <c r="B7" s="6" t="s">
        <v>215</v>
      </c>
      <c r="C7" s="6" t="s">
        <v>216</v>
      </c>
      <c r="D7" s="6" t="s">
        <v>1621</v>
      </c>
      <c r="E7" s="9" t="s">
        <v>1586</v>
      </c>
      <c r="F7" s="9" t="s">
        <v>1580</v>
      </c>
      <c r="G7" s="9" t="s">
        <v>1587</v>
      </c>
      <c r="H7" s="9" t="s">
        <v>1580</v>
      </c>
      <c r="I7" s="9" t="s">
        <v>1580</v>
      </c>
      <c r="J7" s="9" t="s">
        <v>1580</v>
      </c>
      <c r="K7" s="9" t="s">
        <v>1587</v>
      </c>
    </row>
    <row r="8" spans="1:11" x14ac:dyDescent="0.3">
      <c r="B8" s="6" t="s">
        <v>215</v>
      </c>
      <c r="C8" s="6" t="s">
        <v>216</v>
      </c>
      <c r="D8" s="6" t="s">
        <v>4452</v>
      </c>
      <c r="E8" s="9" t="s">
        <v>1580</v>
      </c>
      <c r="F8" s="9" t="s">
        <v>1580</v>
      </c>
      <c r="G8" s="9" t="s">
        <v>1580</v>
      </c>
      <c r="H8" s="9" t="s">
        <v>1580</v>
      </c>
      <c r="I8" s="9" t="s">
        <v>1580</v>
      </c>
      <c r="J8" s="9" t="s">
        <v>1580</v>
      </c>
      <c r="K8" s="9" t="s">
        <v>1580</v>
      </c>
    </row>
    <row r="9" spans="1:11" x14ac:dyDescent="0.3">
      <c r="B9" s="23" t="s">
        <v>40</v>
      </c>
      <c r="C9" s="23"/>
      <c r="D9" s="23"/>
      <c r="E9" s="29"/>
      <c r="F9" s="29"/>
      <c r="G9" s="29"/>
      <c r="H9" s="29"/>
      <c r="I9" s="29"/>
      <c r="J9" s="29"/>
      <c r="K9" s="29"/>
    </row>
    <row r="10" spans="1:11" x14ac:dyDescent="0.3">
      <c r="B10" s="6" t="s">
        <v>217</v>
      </c>
      <c r="C10" s="6" t="s">
        <v>204</v>
      </c>
      <c r="D10" s="6" t="s">
        <v>1621</v>
      </c>
      <c r="E10" s="9" t="s">
        <v>1580</v>
      </c>
      <c r="F10" s="9" t="s">
        <v>1580</v>
      </c>
      <c r="G10" s="9" t="s">
        <v>1580</v>
      </c>
      <c r="H10" s="9" t="s">
        <v>1580</v>
      </c>
      <c r="I10" s="9" t="s">
        <v>1580</v>
      </c>
      <c r="J10" s="9" t="s">
        <v>1580</v>
      </c>
      <c r="K10" s="9" t="s">
        <v>1580</v>
      </c>
    </row>
    <row r="11" spans="1:11" x14ac:dyDescent="0.3">
      <c r="B11" s="6" t="s">
        <v>217</v>
      </c>
      <c r="C11" s="6" t="s">
        <v>204</v>
      </c>
      <c r="D11" s="6" t="s">
        <v>4452</v>
      </c>
      <c r="E11" s="9" t="s">
        <v>1580</v>
      </c>
      <c r="F11" s="9" t="s">
        <v>1580</v>
      </c>
      <c r="G11" s="9" t="s">
        <v>1580</v>
      </c>
      <c r="H11" s="9" t="s">
        <v>1580</v>
      </c>
      <c r="I11" s="9" t="s">
        <v>1580</v>
      </c>
      <c r="J11" s="9" t="s">
        <v>1580</v>
      </c>
      <c r="K11" s="9" t="s">
        <v>1580</v>
      </c>
    </row>
    <row r="12" spans="1:11" x14ac:dyDescent="0.3">
      <c r="B12" s="6" t="s">
        <v>218</v>
      </c>
      <c r="C12" s="6" t="s">
        <v>42</v>
      </c>
      <c r="D12" s="6" t="s">
        <v>1621</v>
      </c>
      <c r="E12" s="9" t="s">
        <v>1580</v>
      </c>
      <c r="F12" s="9" t="s">
        <v>1580</v>
      </c>
      <c r="G12" s="9" t="s">
        <v>1580</v>
      </c>
      <c r="H12" s="9" t="s">
        <v>1580</v>
      </c>
      <c r="I12" s="9" t="s">
        <v>1580</v>
      </c>
      <c r="J12" s="9" t="s">
        <v>1580</v>
      </c>
      <c r="K12" s="9" t="s">
        <v>1580</v>
      </c>
    </row>
    <row r="13" spans="1:11" x14ac:dyDescent="0.3">
      <c r="B13" s="6" t="s">
        <v>218</v>
      </c>
      <c r="C13" s="6" t="s">
        <v>42</v>
      </c>
      <c r="D13" s="6" t="s">
        <v>4452</v>
      </c>
      <c r="E13" s="9" t="s">
        <v>1580</v>
      </c>
      <c r="F13" s="9" t="s">
        <v>1580</v>
      </c>
      <c r="G13" s="9" t="s">
        <v>1580</v>
      </c>
      <c r="H13" s="9" t="s">
        <v>1580</v>
      </c>
      <c r="I13" s="9" t="s">
        <v>1580</v>
      </c>
      <c r="J13" s="9" t="s">
        <v>1580</v>
      </c>
      <c r="K13" s="9" t="s">
        <v>1580</v>
      </c>
    </row>
    <row r="14" spans="1:11" x14ac:dyDescent="0.3">
      <c r="B14" s="6" t="s">
        <v>219</v>
      </c>
      <c r="C14" s="6" t="s">
        <v>46</v>
      </c>
      <c r="D14" s="6" t="s">
        <v>1621</v>
      </c>
      <c r="E14" s="9" t="s">
        <v>1580</v>
      </c>
      <c r="F14" s="9" t="s">
        <v>1580</v>
      </c>
      <c r="G14" s="9" t="s">
        <v>1580</v>
      </c>
      <c r="H14" s="9" t="s">
        <v>1580</v>
      </c>
      <c r="I14" s="9" t="s">
        <v>1580</v>
      </c>
      <c r="J14" s="9" t="s">
        <v>1580</v>
      </c>
      <c r="K14" s="9" t="s">
        <v>1580</v>
      </c>
    </row>
    <row r="15" spans="1:11" x14ac:dyDescent="0.3">
      <c r="B15" s="6" t="s">
        <v>219</v>
      </c>
      <c r="C15" s="6" t="s">
        <v>46</v>
      </c>
      <c r="D15" s="6" t="s">
        <v>4452</v>
      </c>
      <c r="E15" s="9" t="s">
        <v>1580</v>
      </c>
      <c r="F15" s="9" t="s">
        <v>1580</v>
      </c>
      <c r="G15" s="9" t="s">
        <v>1580</v>
      </c>
      <c r="H15" s="9" t="s">
        <v>1580</v>
      </c>
      <c r="I15" s="9" t="s">
        <v>1580</v>
      </c>
      <c r="J15" s="9" t="s">
        <v>1580</v>
      </c>
      <c r="K15" s="9" t="s">
        <v>1580</v>
      </c>
    </row>
    <row r="16" spans="1:11" x14ac:dyDescent="0.3">
      <c r="B16" s="6" t="s">
        <v>220</v>
      </c>
      <c r="C16" s="6" t="s">
        <v>50</v>
      </c>
      <c r="D16" s="6" t="s">
        <v>1621</v>
      </c>
      <c r="E16" s="9" t="s">
        <v>1580</v>
      </c>
      <c r="F16" s="9" t="s">
        <v>1580</v>
      </c>
      <c r="G16" s="9" t="s">
        <v>1580</v>
      </c>
      <c r="H16" s="9" t="s">
        <v>1580</v>
      </c>
      <c r="I16" s="9" t="s">
        <v>1580</v>
      </c>
      <c r="J16" s="9" t="s">
        <v>1580</v>
      </c>
      <c r="K16" s="9" t="s">
        <v>1580</v>
      </c>
    </row>
    <row r="17" spans="2:11" x14ac:dyDescent="0.3">
      <c r="B17" s="6" t="s">
        <v>220</v>
      </c>
      <c r="C17" s="6" t="s">
        <v>50</v>
      </c>
      <c r="D17" s="6" t="s">
        <v>4452</v>
      </c>
      <c r="E17" s="9" t="s">
        <v>1580</v>
      </c>
      <c r="F17" s="9" t="s">
        <v>1580</v>
      </c>
      <c r="G17" s="9" t="s">
        <v>1580</v>
      </c>
      <c r="H17" s="9" t="s">
        <v>1580</v>
      </c>
      <c r="I17" s="9" t="s">
        <v>1580</v>
      </c>
      <c r="J17" s="9" t="s">
        <v>1580</v>
      </c>
      <c r="K17" s="9" t="s">
        <v>1580</v>
      </c>
    </row>
    <row r="18" spans="2:11" x14ac:dyDescent="0.3">
      <c r="B18" s="17" t="s">
        <v>968</v>
      </c>
    </row>
  </sheetData>
  <mergeCells count="6">
    <mergeCell ref="B9:K9"/>
    <mergeCell ref="B4:B5"/>
    <mergeCell ref="C4:C5"/>
    <mergeCell ref="D4:D5"/>
    <mergeCell ref="E4:K4"/>
    <mergeCell ref="B6:K6"/>
  </mergeCells>
  <pageMargins left="0.7" right="0.7" top="0.75" bottom="0.75" header="0.3" footer="0.3"/>
  <pageSetup paperSize="9" orientation="portrait" horizontalDpi="300" verticalDpi="300"/>
</worksheet>
</file>

<file path=xl/worksheets/sheet9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HSMDEF-HSM-REV'!A1", "Zurück")</f>
        <v>Zurück</v>
      </c>
    </row>
  </sheetData>
  <pageMargins left="0.7" right="0.7" top="0.75" bottom="0.75" header="0.3" footer="0.3"/>
  <pageSetup paperSize="9" orientation="portrait" horizontalDpi="300" verticalDpi="300"/>
</worksheet>
</file>

<file path=xl/worksheets/sheet9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3-000000000000}">
  <dimension ref="A1:C41"/>
  <sheetViews>
    <sheetView workbookViewId="0"/>
  </sheetViews>
  <sheetFormatPr baseColWidth="10" defaultRowHeight="14.4" x14ac:dyDescent="0.3"/>
  <cols>
    <col min="2" max="2" width="102.6640625" customWidth="1"/>
    <col min="3" max="3" width="10.6640625" customWidth="1"/>
  </cols>
  <sheetData>
    <row r="1" spans="1:3" x14ac:dyDescent="0.3">
      <c r="A1" s="2" t="str">
        <f>HYPERLINK("#'Auswahl Auswertungsmodul'!A1", "Zurück")</f>
        <v>Zurück</v>
      </c>
    </row>
    <row r="6" spans="1:3" x14ac:dyDescent="0.3">
      <c r="B6" s="2" t="str">
        <f>HYPERLINK("#'HSMDEF-DEFI-IMPL - K3_1_QI'!A1", "Qualitätsindikatoren: Übersicht über Auffälligkeiten und Qualitätssicherungsmaßnahmen gem. § 17 DeQS-RL")</f>
        <v>Qualitätsindikatoren: Übersicht über Auffälligkeiten und Qualitätssicherungsmaßnahmen gem. § 17 DeQS-RL</v>
      </c>
      <c r="C6" s="2" t="str">
        <f>HYPERLINK("#'HSMDEF-DEFI-IMPL - K3_1_QI'!A1", "K3_1_QI")</f>
        <v>K3_1_QI</v>
      </c>
    </row>
    <row r="7" spans="1:3" x14ac:dyDescent="0.3">
      <c r="B7" s="2" t="str">
        <f>HYPERLINK("#'HSMDEF-DEFI-IMPL - K3_1_AK'!A1", "Auffälligkeitskriterien: Übersicht über Auffälligkeiten und Qualitätssicherungsmaßnahmen gem. § 17 DeQS-RL")</f>
        <v>Auffälligkeitskriterien: Übersicht über Auffälligkeiten und Qualitätssicherungsmaßnahmen gem. § 17 DeQS-RL</v>
      </c>
      <c r="C7" s="2" t="str">
        <f>HYPERLINK("#'HSMDEF-DEFI-IMPL - K3_1_AK'!A1", "K3_1_AK")</f>
        <v>K3_1_AK</v>
      </c>
    </row>
    <row r="8" spans="1:3" x14ac:dyDescent="0.3">
      <c r="B8" s="2" t="str">
        <f>HYPERLINK("#'HSMDEF-DEFI-IMPL - K3_2_QI'!A1", "Qualitätsindikatoren: Auffälligkeiten und Bewertungen nach Abschluss des Stellungnahmeverfahrens (AJ 2024)")</f>
        <v>Qualitätsindikatoren: Auffälligkeiten und Bewertungen nach Abschluss des Stellungnahmeverfahrens (AJ 2024)</v>
      </c>
      <c r="C8" s="2" t="str">
        <f>HYPERLINK("#'HSMDEF-DEFI-IMPL - K3_2_QI'!A1", "K3_2_QI")</f>
        <v>K3_2_QI</v>
      </c>
    </row>
    <row r="9" spans="1:3" x14ac:dyDescent="0.3">
      <c r="B9" s="2" t="str">
        <f>HYPERLINK("#'HSMDEF-DEFI-IMPL - K3_2_AK'!A1", "Auffälligkeitskriterien: Auffälligkeiten und Bewertungen nach Abschluss des Stellungnahmeverfahrens (AJ 2024)")</f>
        <v>Auffälligkeitskriterien: Auffälligkeiten und Bewertungen nach Abschluss des Stellungnahmeverfahrens (AJ 2024)</v>
      </c>
      <c r="C9" s="2" t="str">
        <f>HYPERLINK("#'HSMDEF-DEFI-IMPL - K3_2_AK'!A1", "K3_2_AK")</f>
        <v>K3_2_AK</v>
      </c>
    </row>
    <row r="10" spans="1:3" x14ac:dyDescent="0.3">
      <c r="B10" s="2" t="str">
        <f>HYPERLINK("#'HSMDEF-DEFI-IMPL - K3_3_QI'!A1", "Qualitätsindikatoren: Wiederholte Auffälligkeiten (AJ 2024 und Vorjahre)")</f>
        <v>Qualitätsindikatoren: Wiederholte Auffälligkeiten (AJ 2024 und Vorjahre)</v>
      </c>
      <c r="C10" s="2" t="str">
        <f>HYPERLINK("#'HSMDEF-DEFI-IMPL - K3_3_QI'!A1", "K3_3_QI")</f>
        <v>K3_3_QI</v>
      </c>
    </row>
    <row r="11" spans="1:3" x14ac:dyDescent="0.3">
      <c r="B11" s="2" t="str">
        <f>HYPERLINK("#'HSMDEF-DEFI-IMPL - K3_3_AK'!A1", "Auffälligkeitskriterien: Wiederholte Auffälligkeiten (AJ 2024 und Vorjahre)")</f>
        <v>Auffälligkeitskriterien: Wiederholte Auffälligkeiten (AJ 2024 und Vorjahre)</v>
      </c>
      <c r="C11" s="2" t="str">
        <f>HYPERLINK("#'HSMDEF-DEFI-IMPL - K3_3_AK'!A1", "K3_3_AK")</f>
        <v>K3_3_AK</v>
      </c>
    </row>
    <row r="12" spans="1:3" x14ac:dyDescent="0.3">
      <c r="B12" s="2" t="str">
        <f>HYPERLINK("#'HSMDEF-DEFI-IMPL - K3_4_QI'!A1", "Qualitätsindikatoren: Mehrfache Auffälligkeiten bei Leistungserbringern (AJ 2024)")</f>
        <v>Qualitätsindikatoren: Mehrfache Auffälligkeiten bei Leistungserbringern (AJ 2024)</v>
      </c>
      <c r="C12" s="2" t="str">
        <f>HYPERLINK("#'HSMDEF-DEFI-IMPL - K3_4_QI'!A1", "K3_4_QI")</f>
        <v>K3_4_QI</v>
      </c>
    </row>
    <row r="13" spans="1:3" x14ac:dyDescent="0.3">
      <c r="B13" s="2" t="str">
        <f>HYPERLINK("#'HSMDEF-DEFI-IMPL - K3_4_AK'!A1", "Auffälligkeitskriterien: Mehrfache Auffälligkeiten bei Leistungserbringern (AJ 2024)")</f>
        <v>Auffälligkeitskriterien: Mehrfache Auffälligkeiten bei Leistungserbringern (AJ 2024)</v>
      </c>
      <c r="C13" s="2" t="str">
        <f>HYPERLINK("#'HSMDEF-DEFI-IMPL - K3_4_AK'!A1", "K3_4_AK")</f>
        <v>K3_4_AK</v>
      </c>
    </row>
    <row r="14" spans="1:3" x14ac:dyDescent="0.3">
      <c r="B14" s="2" t="str">
        <f>HYPERLINK("#'HSMDEF-DEFI-IMPL - K3_5_QI'!A1", "Auffälligkeiten und Stellungnahmeverfahren nach Fallzahl pro Qualitätsindikator (AJ 2024)")</f>
        <v>Auffälligkeiten und Stellungnahmeverfahren nach Fallzahl pro Qualitätsindikator (AJ 2024)</v>
      </c>
      <c r="C14" s="2" t="str">
        <f>HYPERLINK("#'HSMDEF-DEFI-IMPL - K3_5_QI'!A1", "K3_5_QI")</f>
        <v>K3_5_QI</v>
      </c>
    </row>
    <row r="15" spans="1:3" x14ac:dyDescent="0.3">
      <c r="B15" s="2" t="str">
        <f>HYPERLINK("#'HSMDEF-DEFI-IMPL - A_1_QI'!A1", "Qualitätsindikatoren: Art der Auffälligkeit (AJ 2024)")</f>
        <v>Qualitätsindikatoren: Art der Auffälligkeit (AJ 2024)</v>
      </c>
      <c r="C15" s="2" t="str">
        <f>HYPERLINK("#'HSMDEF-DEFI-IMPL - A_1_QI'!A1", "A_1_QI")</f>
        <v>A_1_QI</v>
      </c>
    </row>
    <row r="16" spans="1:3" x14ac:dyDescent="0.3">
      <c r="B16" s="2" t="str">
        <f>HYPERLINK("#'HSMDEF-DEFI-IMPL - A_1_AK'!A1", "Auffälligkeitskriterien: Art der Auffälligkeit (AJ 2024)")</f>
        <v>Auffälligkeitskriterien: Art der Auffälligkeit (AJ 2024)</v>
      </c>
      <c r="C16" s="2" t="str">
        <f>HYPERLINK("#'HSMDEF-DEFI-IMPL - A_1_AK'!A1", "A_1_AK")</f>
        <v>A_1_AK</v>
      </c>
    </row>
    <row r="17" spans="2:3" x14ac:dyDescent="0.3">
      <c r="B17" s="2" t="str">
        <f>HYPERLINK("#'HSMDEF-DEFI-IMPL - A_2_QI_a'!A1", "Qualitätsindikatoren: Stellungnahmeverfahren (AJ 2024)")</f>
        <v>Qualitätsindikatoren: Stellungnahmeverfahren (AJ 2024)</v>
      </c>
      <c r="C17" s="2" t="str">
        <f>HYPERLINK("#'HSMDEF-DEFI-IMPL - A_2_QI_a'!A1", "A_2_QI_a")</f>
        <v>A_2_QI_a</v>
      </c>
    </row>
    <row r="18" spans="2:3" x14ac:dyDescent="0.3">
      <c r="B18" s="2" t="str">
        <f>HYPERLINK("#'HSMDEF-DEFI-IMPL - A_2_AK_a'!A1", "Auffälligkeitskriterien: Stellungnahmeverfahren (AJ 2024)")</f>
        <v>Auffälligkeitskriterien: Stellungnahmeverfahren (AJ 2024)</v>
      </c>
      <c r="C18" s="2" t="str">
        <f>HYPERLINK("#'HSMDEF-DEFI-IMPL - A_2_AK_a'!A1", "A_2_AK_a")</f>
        <v>A_2_AK_a</v>
      </c>
    </row>
    <row r="19" spans="2:3" x14ac:dyDescent="0.3">
      <c r="B19" s="2" t="str">
        <f>HYPERLINK("#'HSMDEF-DEFI-IMPL - A_2_QI_b'!A1", "Qualitätsindikatoren: Freitextkommentare zur Nicht-Einleitung von Stellungnahmeverfahren (AJ 2024)")</f>
        <v>Qualitätsindikatoren: Freitextkommentare zur Nicht-Einleitung von Stellungnahmeverfahren (AJ 2024)</v>
      </c>
      <c r="C19" s="2" t="str">
        <f>HYPERLINK("#'HSMDEF-DEFI-IMPL - A_2_QI_b'!A1", "A_2_QI_b")</f>
        <v>A_2_QI_b</v>
      </c>
    </row>
    <row r="20" spans="2:3" x14ac:dyDescent="0.3">
      <c r="B20" s="2" t="str">
        <f>HYPERLINK("#'HSMDEF-DEFI-IMPL - A_2_AK_b'!A1", "Auffälligkeitskriterien: Freitextkommentare zur Nicht-Einleitung von Stellungnahmeverfahren (AJ 2024)")</f>
        <v>Auffälligkeitskriterien: Freitextkommentare zur Nicht-Einleitung von Stellungnahmeverfahren (AJ 2024)</v>
      </c>
      <c r="C20" s="2" t="str">
        <f>HYPERLINK("#'HSMDEF-DEFI-IMPL - A_2_AK_b'!A1", "A_2_AK_b")</f>
        <v>A_2_AK_b</v>
      </c>
    </row>
    <row r="21" spans="2:3" x14ac:dyDescent="0.3">
      <c r="B21" s="2" t="str">
        <f>HYPERLINK("#'HSMDEF-DEFI-IMPL - A_3_AK_a'!A1", "Auffälligkeitskriterien: Bewertung der qualitativ auffälligen Ergebnisse (AJ 2024)")</f>
        <v>Auffälligkeitskriterien: Bewertung der qualitativ auffälligen Ergebnisse (AJ 2024)</v>
      </c>
      <c r="C21" s="2" t="str">
        <f>HYPERLINK("#'HSMDEF-DEFI-IMPL - A_3_AK_a'!A1", "A_3_AK_a")</f>
        <v>A_3_AK_a</v>
      </c>
    </row>
    <row r="22" spans="2:3" x14ac:dyDescent="0.3">
      <c r="B22" s="2" t="str">
        <f>HYPERLINK("#'HSMDEF-DEFI-IMPL - A_3_AK_b'!A1", "Auffälligkeitskriterien: Freitextkommentare zur Bewertung der qualitativ auffälligen Ergebnisse (AJ 2024)")</f>
        <v>Auffälligkeitskriterien: Freitextkommentare zur Bewertung der qualitativ auffälligen Ergebnisse (AJ 2024)</v>
      </c>
      <c r="C22" s="2" t="str">
        <f>HYPERLINK("#'HSMDEF-DEFI-IMPL - A_3_AK_b'!A1", "A_3_AK_b")</f>
        <v>A_3_AK_b</v>
      </c>
    </row>
    <row r="23" spans="2:3" x14ac:dyDescent="0.3">
      <c r="B23" s="2" t="str">
        <f>HYPERLINK("#'HSMDEF-DEFI-IMPL - A_4_QI_a'!A1", "Qualitätsindikatoren: Bewertung der qualitativ auffälligen Ergebnisse (AJ 2024)")</f>
        <v>Qualitätsindikatoren: Bewertung der qualitativ auffälligen Ergebnisse (AJ 2024)</v>
      </c>
      <c r="C23" s="2" t="str">
        <f>HYPERLINK("#'HSMDEF-DEFI-IMPL - A_4_QI_a'!A1", "A_4_QI_a")</f>
        <v>A_4_QI_a</v>
      </c>
    </row>
    <row r="24" spans="2:3" x14ac:dyDescent="0.3">
      <c r="B24" s="2" t="str">
        <f>HYPERLINK("#'HSMDEF-DEFI-IMPL - A_4_QI_b'!A1", "Qualitätsindikatoren: Freitextkommentare zur Bewertung der qualitativ auffälligen Ergebnisse (AJ 2024)")</f>
        <v>Qualitätsindikatoren: Freitextkommentare zur Bewertung der qualitativ auffälligen Ergebnisse (AJ 2024)</v>
      </c>
      <c r="C24" s="2" t="str">
        <f>HYPERLINK("#'HSMDEF-DEFI-IMPL - A_4_QI_b'!A1", "A_4_QI_b")</f>
        <v>A_4_QI_b</v>
      </c>
    </row>
    <row r="25" spans="2:3" x14ac:dyDescent="0.3">
      <c r="B25" s="2" t="str">
        <f>HYPERLINK("#'HSMDEF-DEFI-IMPL - A_5_AK_a'!A1", "Auffälligkeitskriterien: Bewertung der qualitativ unauffälligen Ergebnisse (AJ 2024)")</f>
        <v>Auffälligkeitskriterien: Bewertung der qualitativ unauffälligen Ergebnisse (AJ 2024)</v>
      </c>
      <c r="C25" s="2" t="str">
        <f>HYPERLINK("#'HSMDEF-DEFI-IMPL - A_5_AK_a'!A1", "A_5_AK_a")</f>
        <v>A_5_AK_a</v>
      </c>
    </row>
    <row r="26" spans="2:3" x14ac:dyDescent="0.3">
      <c r="B26" s="2" t="str">
        <f>HYPERLINK("#'HSMDEF-DEFI-IMPL - A_5_AK_b'!A1", "Auffälligkeitskriterien: Freitextkommentare zur Bewertung der qualitativ unauffälligen Ergebnisse (AJ 2024)")</f>
        <v>Auffälligkeitskriterien: Freitextkommentare zur Bewertung der qualitativ unauffälligen Ergebnisse (AJ 2024)</v>
      </c>
      <c r="C26" s="2" t="str">
        <f>HYPERLINK("#'HSMDEF-DEFI-IMPL - A_5_AK_b'!A1", "A_5_AK_b")</f>
        <v>A_5_AK_b</v>
      </c>
    </row>
    <row r="27" spans="2:3" x14ac:dyDescent="0.3">
      <c r="B27" s="2" t="str">
        <f>HYPERLINK("#'HSMDEF-DEFI-IMPL - A_6_QI_a'!A1", "Qualitätsindikatoren: Bewertung der qualitativ unauffälligen Ergebnisse (AJ 2024)")</f>
        <v>Qualitätsindikatoren: Bewertung der qualitativ unauffälligen Ergebnisse (AJ 2024)</v>
      </c>
      <c r="C27" s="2" t="str">
        <f>HYPERLINK("#'HSMDEF-DEFI-IMPL - A_6_QI_a'!A1", "A_6_QI_a")</f>
        <v>A_6_QI_a</v>
      </c>
    </row>
    <row r="28" spans="2:3" x14ac:dyDescent="0.3">
      <c r="B28" s="2" t="str">
        <f>HYPERLINK("#'HSMDEF-DEFI-IMPL - A_6_QI_b'!A1", "Qualitätsindikatoren: Freitextkommentare zur Bewertung der qualitativ unauffälligen Ergebnisse (AJ 2024)")</f>
        <v>Qualitätsindikatoren: Freitextkommentare zur Bewertung der qualitativ unauffälligen Ergebnisse (AJ 2024)</v>
      </c>
      <c r="C28" s="2" t="str">
        <f>HYPERLINK("#'HSMDEF-DEFI-IMPL - A_6_QI_b'!A1", "A_6_QI_b")</f>
        <v>A_6_QI_b</v>
      </c>
    </row>
    <row r="29" spans="2:3" x14ac:dyDescent="0.3">
      <c r="B29" s="2" t="str">
        <f>HYPERLINK("#'HSMDEF-DEFI-IMPL - A_7_AK_a'!A1", "Auffälligkeitskriterien: Bewertung der  Ergebnisse als Sonstiges (AJ 2024)")</f>
        <v>Auffälligkeitskriterien: Bewertung der  Ergebnisse als Sonstiges (AJ 2024)</v>
      </c>
      <c r="C29" s="2" t="str">
        <f>HYPERLINK("#'HSMDEF-DEFI-IMPL - A_7_AK_a'!A1", "A_7_AK_a")</f>
        <v>A_7_AK_a</v>
      </c>
    </row>
    <row r="30" spans="2:3" x14ac:dyDescent="0.3">
      <c r="B30" s="2" t="str">
        <f>HYPERLINK("#'HSMDEF-DEFI-IMPL - A_7_AK_b'!A1", "Auffälligkeitskriterien: Freitextkommentare zur Bewertung der Ergebnisse als Sonstiges (AJ 2024)")</f>
        <v>Auffälligkeitskriterien: Freitextkommentare zur Bewertung der Ergebnisse als Sonstiges (AJ 2024)</v>
      </c>
      <c r="C30" s="2" t="str">
        <f>HYPERLINK("#'HSMDEF-DEFI-IMPL - A_7_AK_b'!A1", "A_7_AK_b")</f>
        <v>A_7_AK_b</v>
      </c>
    </row>
    <row r="31" spans="2:3" x14ac:dyDescent="0.3">
      <c r="B31" s="2" t="str">
        <f>HYPERLINK("#'HSMDEF-DEFI-IMPL - A_8_QI_a'!A1", "Qualitätsindikatoren: Bewertung der Ergebnisse als Dokumentationsfehler oder Sonstiges (AJ 2024)")</f>
        <v>Qualitätsindikatoren: Bewertung der Ergebnisse als Dokumentationsfehler oder Sonstiges (AJ 2024)</v>
      </c>
      <c r="C31" s="2" t="str">
        <f>HYPERLINK("#'HSMDEF-DEFI-IMPL - A_8_QI_a'!A1", "A_8_QI_a")</f>
        <v>A_8_QI_a</v>
      </c>
    </row>
    <row r="32" spans="2:3" x14ac:dyDescent="0.3">
      <c r="B32" s="2" t="str">
        <f>HYPERLINK("#'HSMDEF-DEFI-IMPL - A_8_QI_b'!A1", "Qualitätsindikatoren: Freitextkommentare zur Bewertung der Ergebnisse als Dokumentationsfehler oder Sonstiges (AJ 2024)")</f>
        <v>Qualitätsindikatoren: Freitextkommentare zur Bewertung der Ergebnisse als Dokumentationsfehler oder Sonstiges (AJ 2024)</v>
      </c>
      <c r="C32" s="2" t="str">
        <f>HYPERLINK("#'HSMDEF-DEFI-IMPL - A_8_QI_b'!A1", "A_8_QI_b")</f>
        <v>A_8_QI_b</v>
      </c>
    </row>
    <row r="33" spans="2:3" x14ac:dyDescent="0.3">
      <c r="B33" s="2" t="str">
        <f>HYPERLINK("#'HSMDEF-DEFI-IMPL - A_9_QI'!A1", "Qualitätsindikatoren: Initiierung Maßnahmenstufe 1 und 2 (AJ 2024)")</f>
        <v>Qualitätsindikatoren: Initiierung Maßnahmenstufe 1 und 2 (AJ 2024)</v>
      </c>
      <c r="C33" s="2" t="str">
        <f>HYPERLINK("#'HSMDEF-DEFI-IMPL - A_9_QI'!A1", "A_9_QI")</f>
        <v>A_9_QI</v>
      </c>
    </row>
    <row r="34" spans="2:3" x14ac:dyDescent="0.3">
      <c r="B34" s="2" t="str">
        <f>HYPERLINK("#'HSMDEF-DEFI-IMPL - A_9_AK'!A1", "Auffälligkeitskriterien: Initiierung Maßnahmenstufe 1 und 2 (AJ 2024)")</f>
        <v>Auffälligkeitskriterien: Initiierung Maßnahmenstufe 1 und 2 (AJ 2024)</v>
      </c>
      <c r="C34" s="2" t="str">
        <f>HYPERLINK("#'HSMDEF-DEFI-IMPL - A_9_AK'!A1", "A_9_AK")</f>
        <v>A_9_AK</v>
      </c>
    </row>
    <row r="35" spans="2:3" x14ac:dyDescent="0.3">
      <c r="B35" s="2" t="str">
        <f>HYPERLINK("#'HSMDEF-DEFI-IMPL - A_10_QI'!A1", "Qualitätsindikatoren: Ergebnisse nach Stellungnahmeverfahren pro Bundesland (AJ 2024)")</f>
        <v>Qualitätsindikatoren: Ergebnisse nach Stellungnahmeverfahren pro Bundesland (AJ 2024)</v>
      </c>
      <c r="C35" s="2" t="str">
        <f>HYPERLINK("#'HSMDEF-DEFI-IMPL - A_10_QI'!A1", "A_10_QI")</f>
        <v>A_10_QI</v>
      </c>
    </row>
    <row r="36" spans="2:3" x14ac:dyDescent="0.3">
      <c r="B36" s="2" t="str">
        <f>HYPERLINK("#'HSMDEF-DEFI-IMPL - A_10_AK'!A1", "Auffälligkeitskriterien: Ergebnisse nach Stellungnahmeverfahren pro Bundesland (AJ 2024)")</f>
        <v>Auffälligkeitskriterien: Ergebnisse nach Stellungnahmeverfahren pro Bundesland (AJ 2024)</v>
      </c>
      <c r="C36" s="2" t="str">
        <f>HYPERLINK("#'HSMDEF-DEFI-IMPL - A_10_AK'!A1", "A_10_AK")</f>
        <v>A_10_AK</v>
      </c>
    </row>
    <row r="37" spans="2:3" x14ac:dyDescent="0.3">
      <c r="B37" s="2" t="str">
        <f>HYPERLINK("#'HSMDEF-DEFI-IMPL - A_11_QI_AK'!A1", "Qualitätsindikatoren und Auffälligkeitskriterien: Best Practice (AJ 2024)")</f>
        <v>Qualitätsindikatoren und Auffälligkeitskriterien: Best Practice (AJ 2024)</v>
      </c>
      <c r="C37" s="2" t="str">
        <f>HYPERLINK("#'HSMDEF-DEFI-IMPL - A_11_QI_AK'!A1", "A_11_QI_AK")</f>
        <v>A_11_QI_AK</v>
      </c>
    </row>
    <row r="38" spans="2:3" x14ac:dyDescent="0.3">
      <c r="B38" s="2" t="str">
        <f>HYPERLINK("#'HSMDEF-DEFI-IMPL - A_12_QI'!A1", "Darstellung des Verlaufs der Bewertung (AJ 2024)")</f>
        <v>Darstellung des Verlaufs der Bewertung (AJ 2024)</v>
      </c>
      <c r="C38" s="2" t="str">
        <f>HYPERLINK("#'HSMDEF-DEFI-IMPL - A_12_QI'!A1", "A_12_QI")</f>
        <v>A_12_QI</v>
      </c>
    </row>
    <row r="39" spans="2:3" x14ac:dyDescent="0.3">
      <c r="B39" s="2" t="str">
        <f>HYPERLINK("#'HSMDEF-DEFI-IMPL - A_13_QI'!A1", "Qualitätsindikatoren: Art der Maßnahme in Maßnahmenstufe 1 (AJ 2023 und 2024)")</f>
        <v>Qualitätsindikatoren: Art der Maßnahme in Maßnahmenstufe 1 (AJ 2023 und 2024)</v>
      </c>
      <c r="C39" s="2" t="str">
        <f>HYPERLINK("#'HSMDEF-DEFI-IMPL - A_13_QI'!A1", "A_13_QI")</f>
        <v>A_13_QI</v>
      </c>
    </row>
    <row r="40" spans="2:3" x14ac:dyDescent="0.3">
      <c r="B40" s="2" t="str">
        <f>HYPERLINK("#'HSMDEF-DEFI-IMPL - A_13_AK'!A1", "Auffälligkeitskriterien: Art der Maßnahme in Maßnahmenstufe 1 (AJ 2023 und 2024)")</f>
        <v>Auffälligkeitskriterien: Art der Maßnahme in Maßnahmenstufe 1 (AJ 2023 und 2024)</v>
      </c>
      <c r="C40" s="2" t="str">
        <f>HYPERLINK("#'HSMDEF-DEFI-IMPL - A_13_AK'!A1", "A_13_AK")</f>
        <v>A_13_AK</v>
      </c>
    </row>
    <row r="41" spans="2:3" x14ac:dyDescent="0.3">
      <c r="B41" s="2" t="str">
        <f>HYPERLINK("#'HSMDEF-DEFI-IMPL - A_14_QI_AK'!A1", "Qualitätsindikatoren und Auffälligkeitskriterien: Freitextkommentare zu Maßnahmenstufe 2 (AJ 2024)")</f>
        <v>Qualitätsindikatoren und Auffälligkeitskriterien: Freitextkommentare zu Maßnahmenstufe 2 (AJ 2024)</v>
      </c>
      <c r="C41" s="2" t="str">
        <f>HYPERLINK("#'HSMDEF-DEFI-IMPL - A_14_QI_AK'!A1", "A_14_QI_AK")</f>
        <v>A_14_QI_AK</v>
      </c>
    </row>
  </sheetData>
  <pageMargins left="0.7" right="0.7" top="0.75" bottom="0.75" header="0.3" footer="0.3"/>
  <pageSetup paperSize="9" orientation="portrait" horizontalDpi="300" verticalDpi="300"/>
</worksheet>
</file>

<file path=xl/worksheets/sheet9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3-000000000000}">
  <dimension ref="A1:F29"/>
  <sheetViews>
    <sheetView workbookViewId="0"/>
  </sheetViews>
  <sheetFormatPr baseColWidth="10" defaultRowHeight="14.4" x14ac:dyDescent="0.3"/>
  <cols>
    <col min="2" max="2" width="131.6640625" customWidth="1"/>
    <col min="3" max="6" width="17.88671875" customWidth="1"/>
  </cols>
  <sheetData>
    <row r="1" spans="1:6" x14ac:dyDescent="0.3">
      <c r="A1" s="2" t="str">
        <f>HYPERLINK("#'Auswahl Auswertungsmodul'!A1", "Zurück zum Start")</f>
        <v>Zurück zum Start</v>
      </c>
    </row>
    <row r="2" spans="1:6" x14ac:dyDescent="0.3">
      <c r="A2" s="2" t="str">
        <f>HYPERLINK("#'Auswahl HSMDEF-DEFI-IMPL'!A1", "Zurück")</f>
        <v>Zurück</v>
      </c>
    </row>
    <row r="3" spans="1:6" x14ac:dyDescent="0.3">
      <c r="B3" s="7" t="s">
        <v>5203</v>
      </c>
    </row>
    <row r="4" spans="1:6" x14ac:dyDescent="0.3">
      <c r="B4" s="21" t="s">
        <v>4523</v>
      </c>
      <c r="C4" s="21" t="s">
        <v>4524</v>
      </c>
      <c r="D4" s="21" t="s">
        <v>4524</v>
      </c>
      <c r="E4" s="21" t="s">
        <v>4525</v>
      </c>
      <c r="F4" s="21" t="s">
        <v>4525</v>
      </c>
    </row>
    <row r="5" spans="1:6" x14ac:dyDescent="0.3">
      <c r="B5" s="22"/>
      <c r="C5" s="8" t="s">
        <v>4526</v>
      </c>
      <c r="D5" s="8" t="s">
        <v>4527</v>
      </c>
      <c r="E5" s="8" t="s">
        <v>4526</v>
      </c>
      <c r="F5" s="8" t="s">
        <v>4527</v>
      </c>
    </row>
    <row r="6" spans="1:6" x14ac:dyDescent="0.3">
      <c r="B6" s="10" t="s">
        <v>4870</v>
      </c>
      <c r="C6" s="9" t="s">
        <v>5183</v>
      </c>
      <c r="D6" s="9" t="s">
        <v>3429</v>
      </c>
      <c r="E6" s="9" t="s">
        <v>5184</v>
      </c>
      <c r="F6" s="9" t="s">
        <v>3429</v>
      </c>
    </row>
    <row r="7" spans="1:6" x14ac:dyDescent="0.3">
      <c r="B7" s="10" t="s">
        <v>4873</v>
      </c>
      <c r="C7" s="9" t="s">
        <v>5185</v>
      </c>
      <c r="D7" s="9" t="s">
        <v>4530</v>
      </c>
      <c r="E7" s="9" t="s">
        <v>5186</v>
      </c>
      <c r="F7" s="9" t="s">
        <v>4530</v>
      </c>
    </row>
    <row r="8" spans="1:6" x14ac:dyDescent="0.3">
      <c r="B8" s="10" t="s">
        <v>4532</v>
      </c>
      <c r="C8" s="9" t="s">
        <v>5011</v>
      </c>
      <c r="D8" s="9" t="s">
        <v>4897</v>
      </c>
      <c r="E8" s="9" t="s">
        <v>4979</v>
      </c>
      <c r="F8" s="9" t="s">
        <v>5187</v>
      </c>
    </row>
    <row r="9" spans="1:6" x14ac:dyDescent="0.3">
      <c r="B9" s="9" t="s">
        <v>4535</v>
      </c>
      <c r="C9" s="9" t="s">
        <v>1580</v>
      </c>
      <c r="D9" s="9" t="s">
        <v>4536</v>
      </c>
      <c r="E9" s="9" t="s">
        <v>1580</v>
      </c>
      <c r="F9" s="9" t="s">
        <v>4536</v>
      </c>
    </row>
    <row r="10" spans="1:6" x14ac:dyDescent="0.3">
      <c r="B10" s="10" t="s">
        <v>4537</v>
      </c>
      <c r="C10" s="9" t="s">
        <v>5011</v>
      </c>
      <c r="D10" s="9" t="s">
        <v>4530</v>
      </c>
      <c r="E10" s="9" t="s">
        <v>4979</v>
      </c>
      <c r="F10" s="9" t="s">
        <v>4530</v>
      </c>
    </row>
    <row r="11" spans="1:6" x14ac:dyDescent="0.3">
      <c r="B11" s="9" t="s">
        <v>4879</v>
      </c>
      <c r="C11" s="9" t="s">
        <v>5011</v>
      </c>
      <c r="D11" s="9" t="s">
        <v>4530</v>
      </c>
      <c r="E11" s="9" t="s">
        <v>4979</v>
      </c>
      <c r="F11" s="9" t="s">
        <v>4530</v>
      </c>
    </row>
    <row r="12" spans="1:6" x14ac:dyDescent="0.3">
      <c r="B12" s="9" t="s">
        <v>4880</v>
      </c>
      <c r="C12" s="9" t="s">
        <v>1580</v>
      </c>
      <c r="D12" s="9" t="s">
        <v>4536</v>
      </c>
      <c r="E12" s="9" t="s">
        <v>1580</v>
      </c>
      <c r="F12" s="9" t="s">
        <v>4536</v>
      </c>
    </row>
    <row r="13" spans="1:6" x14ac:dyDescent="0.3">
      <c r="B13" s="9" t="s">
        <v>4538</v>
      </c>
      <c r="C13" s="9" t="s">
        <v>1580</v>
      </c>
      <c r="D13" s="9" t="s">
        <v>4536</v>
      </c>
      <c r="E13" s="9" t="s">
        <v>1580</v>
      </c>
      <c r="F13" s="9" t="s">
        <v>4536</v>
      </c>
    </row>
    <row r="14" spans="1:6" x14ac:dyDescent="0.3">
      <c r="B14" s="23" t="s">
        <v>4539</v>
      </c>
      <c r="C14" s="24" t="s">
        <v>4523</v>
      </c>
      <c r="D14" s="24" t="s">
        <v>4523</v>
      </c>
      <c r="E14" s="24" t="s">
        <v>4523</v>
      </c>
      <c r="F14" s="24" t="s">
        <v>4523</v>
      </c>
    </row>
    <row r="15" spans="1:6" x14ac:dyDescent="0.3">
      <c r="B15" s="6" t="s">
        <v>4540</v>
      </c>
      <c r="C15" s="9" t="s">
        <v>4017</v>
      </c>
      <c r="D15" s="9" t="s">
        <v>5188</v>
      </c>
      <c r="E15" s="9" t="s">
        <v>1699</v>
      </c>
      <c r="F15" s="9" t="s">
        <v>5189</v>
      </c>
    </row>
    <row r="16" spans="1:6" x14ac:dyDescent="0.3">
      <c r="B16" s="6" t="s">
        <v>4543</v>
      </c>
      <c r="C16" s="9" t="s">
        <v>2109</v>
      </c>
      <c r="D16" s="9" t="s">
        <v>5190</v>
      </c>
      <c r="E16" s="9" t="s">
        <v>3523</v>
      </c>
      <c r="F16" s="9" t="s">
        <v>5191</v>
      </c>
    </row>
    <row r="17" spans="2:6" x14ac:dyDescent="0.3">
      <c r="B17" s="9" t="s">
        <v>4546</v>
      </c>
      <c r="C17" s="9" t="s">
        <v>4604</v>
      </c>
      <c r="D17" s="9" t="s">
        <v>5192</v>
      </c>
      <c r="E17" s="9" t="s">
        <v>3523</v>
      </c>
      <c r="F17" s="9" t="s">
        <v>4530</v>
      </c>
    </row>
    <row r="18" spans="2:6" x14ac:dyDescent="0.3">
      <c r="B18" s="9" t="s">
        <v>4547</v>
      </c>
      <c r="C18" s="9" t="s">
        <v>1582</v>
      </c>
      <c r="D18" s="9" t="s">
        <v>5193</v>
      </c>
      <c r="E18" s="9" t="s">
        <v>1586</v>
      </c>
      <c r="F18" s="9" t="s">
        <v>5194</v>
      </c>
    </row>
    <row r="19" spans="2:6" x14ac:dyDescent="0.3">
      <c r="B19" s="9" t="s">
        <v>4548</v>
      </c>
      <c r="C19" s="9" t="s">
        <v>1586</v>
      </c>
      <c r="D19" s="9" t="s">
        <v>5074</v>
      </c>
      <c r="E19" s="9" t="s">
        <v>1580</v>
      </c>
      <c r="F19" s="9" t="s">
        <v>4536</v>
      </c>
    </row>
    <row r="20" spans="2:6" x14ac:dyDescent="0.3">
      <c r="B20" s="6" t="s">
        <v>4549</v>
      </c>
      <c r="C20" s="9" t="s">
        <v>1580</v>
      </c>
      <c r="D20" s="9" t="s">
        <v>4536</v>
      </c>
      <c r="E20" s="9" t="s">
        <v>1580</v>
      </c>
      <c r="F20" s="9" t="s">
        <v>4536</v>
      </c>
    </row>
    <row r="21" spans="2:6" x14ac:dyDescent="0.3">
      <c r="B21" s="23" t="s">
        <v>4550</v>
      </c>
      <c r="C21" s="24" t="s">
        <v>4523</v>
      </c>
      <c r="D21" s="24" t="s">
        <v>4523</v>
      </c>
      <c r="E21" s="24" t="s">
        <v>4523</v>
      </c>
      <c r="F21" s="24" t="s">
        <v>4523</v>
      </c>
    </row>
    <row r="22" spans="2:6" x14ac:dyDescent="0.3">
      <c r="B22" s="6" t="s">
        <v>4551</v>
      </c>
      <c r="C22" s="9" t="s">
        <v>3556</v>
      </c>
      <c r="D22" s="9" t="s">
        <v>5195</v>
      </c>
      <c r="E22" s="9" t="s">
        <v>3747</v>
      </c>
      <c r="F22" s="9" t="s">
        <v>5196</v>
      </c>
    </row>
    <row r="23" spans="2:6" x14ac:dyDescent="0.3">
      <c r="B23" s="6" t="s">
        <v>4553</v>
      </c>
      <c r="C23" s="9" t="s">
        <v>1884</v>
      </c>
      <c r="D23" s="9" t="s">
        <v>5197</v>
      </c>
      <c r="E23" s="9" t="s">
        <v>1640</v>
      </c>
      <c r="F23" s="9" t="s">
        <v>5198</v>
      </c>
    </row>
    <row r="24" spans="2:6" x14ac:dyDescent="0.3">
      <c r="B24" s="6" t="s">
        <v>4898</v>
      </c>
      <c r="C24" s="9" t="s">
        <v>1589</v>
      </c>
      <c r="D24" s="9" t="s">
        <v>5199</v>
      </c>
      <c r="E24" s="9" t="s">
        <v>1584</v>
      </c>
      <c r="F24" s="9" t="s">
        <v>5200</v>
      </c>
    </row>
    <row r="25" spans="2:6" x14ac:dyDescent="0.3">
      <c r="B25" s="6" t="s">
        <v>4556</v>
      </c>
      <c r="C25" s="9" t="s">
        <v>1614</v>
      </c>
      <c r="D25" s="9" t="s">
        <v>5201</v>
      </c>
      <c r="E25" s="9" t="s">
        <v>1597</v>
      </c>
      <c r="F25" s="9" t="s">
        <v>5202</v>
      </c>
    </row>
    <row r="26" spans="2:6" x14ac:dyDescent="0.3">
      <c r="B26" s="23" t="s">
        <v>4558</v>
      </c>
      <c r="C26" s="24" t="s">
        <v>4523</v>
      </c>
      <c r="D26" s="24" t="s">
        <v>4523</v>
      </c>
      <c r="E26" s="24" t="s">
        <v>4523</v>
      </c>
      <c r="F26" s="24" t="s">
        <v>4523</v>
      </c>
    </row>
    <row r="27" spans="2:6" x14ac:dyDescent="0.3">
      <c r="B27" s="6" t="s">
        <v>4444</v>
      </c>
      <c r="C27" s="9" t="s">
        <v>1721</v>
      </c>
      <c r="D27" s="9" t="s">
        <v>4559</v>
      </c>
      <c r="E27" s="9" t="s">
        <v>1678</v>
      </c>
      <c r="F27" s="9" t="s">
        <v>4559</v>
      </c>
    </row>
    <row r="28" spans="2:6" x14ac:dyDescent="0.3">
      <c r="B28" s="6" t="s">
        <v>3288</v>
      </c>
      <c r="C28" s="9" t="s">
        <v>1580</v>
      </c>
      <c r="D28" s="9" t="s">
        <v>4559</v>
      </c>
      <c r="E28" s="9" t="s">
        <v>1580</v>
      </c>
      <c r="F28" s="9" t="s">
        <v>4559</v>
      </c>
    </row>
    <row r="29" spans="2:6" x14ac:dyDescent="0.3">
      <c r="B29" s="17" t="s">
        <v>4561</v>
      </c>
    </row>
  </sheetData>
  <mergeCells count="6">
    <mergeCell ref="B26:F26"/>
    <mergeCell ref="B4:B5"/>
    <mergeCell ref="C4:D4"/>
    <mergeCell ref="E4:F4"/>
    <mergeCell ref="B14:F14"/>
    <mergeCell ref="B21:F21"/>
  </mergeCells>
  <pageMargins left="0.7" right="0.7" top="0.75" bottom="0.75" header="0.3" footer="0.3"/>
  <pageSetup paperSize="9" orientation="portrait" horizontalDpi="300" verticalDpi="300"/>
</worksheet>
</file>

<file path=xl/worksheets/sheet9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3-000000000000}">
  <dimension ref="A1:F25"/>
  <sheetViews>
    <sheetView workbookViewId="0"/>
  </sheetViews>
  <sheetFormatPr baseColWidth="10" defaultRowHeight="14.4" x14ac:dyDescent="0.3"/>
  <cols>
    <col min="2" max="2" width="119.88671875" customWidth="1"/>
    <col min="3" max="6" width="17.88671875" customWidth="1"/>
  </cols>
  <sheetData>
    <row r="1" spans="1:6" x14ac:dyDescent="0.3">
      <c r="A1" s="2" t="str">
        <f>HYPERLINK("#'Auswahl Auswertungsmodul'!A1", "Zurück zum Start")</f>
        <v>Zurück zum Start</v>
      </c>
    </row>
    <row r="2" spans="1:6" x14ac:dyDescent="0.3">
      <c r="A2" s="2" t="str">
        <f>HYPERLINK("#'Auswahl HSMDEF-DEFI-IMPL'!A1", "Zurück")</f>
        <v>Zurück</v>
      </c>
    </row>
    <row r="3" spans="1:6" x14ac:dyDescent="0.3">
      <c r="B3" s="7" t="s">
        <v>4720</v>
      </c>
    </row>
    <row r="4" spans="1:6" x14ac:dyDescent="0.3">
      <c r="B4" s="25" t="s">
        <v>4523</v>
      </c>
      <c r="C4" s="21" t="s">
        <v>4524</v>
      </c>
      <c r="D4" s="25" t="s">
        <v>4524</v>
      </c>
      <c r="E4" s="25" t="s">
        <v>4525</v>
      </c>
      <c r="F4" s="25" t="s">
        <v>4525</v>
      </c>
    </row>
    <row r="5" spans="1:6" x14ac:dyDescent="0.3">
      <c r="B5" s="22"/>
      <c r="C5" s="8" t="s">
        <v>4526</v>
      </c>
      <c r="D5" s="8" t="s">
        <v>4527</v>
      </c>
      <c r="E5" s="8" t="s">
        <v>4526</v>
      </c>
      <c r="F5" s="8" t="s">
        <v>4527</v>
      </c>
    </row>
    <row r="6" spans="1:6" x14ac:dyDescent="0.3">
      <c r="B6" s="10" t="s">
        <v>4528</v>
      </c>
      <c r="C6" s="9" t="s">
        <v>4709</v>
      </c>
      <c r="D6" s="9" t="s">
        <v>4530</v>
      </c>
      <c r="E6" s="9" t="s">
        <v>4710</v>
      </c>
      <c r="F6" s="9" t="s">
        <v>4530</v>
      </c>
    </row>
    <row r="7" spans="1:6" x14ac:dyDescent="0.3">
      <c r="B7" s="10" t="s">
        <v>4532</v>
      </c>
      <c r="C7" s="9" t="s">
        <v>1894</v>
      </c>
      <c r="D7" s="9" t="s">
        <v>4711</v>
      </c>
      <c r="E7" s="9" t="s">
        <v>1632</v>
      </c>
      <c r="F7" s="9" t="s">
        <v>4712</v>
      </c>
    </row>
    <row r="8" spans="1:6" x14ac:dyDescent="0.3">
      <c r="B8" s="9" t="s">
        <v>4535</v>
      </c>
      <c r="C8" s="9" t="s">
        <v>1580</v>
      </c>
      <c r="D8" s="9" t="s">
        <v>4536</v>
      </c>
      <c r="E8" s="9" t="s">
        <v>1580</v>
      </c>
      <c r="F8" s="9" t="s">
        <v>4536</v>
      </c>
    </row>
    <row r="9" spans="1:6" x14ac:dyDescent="0.3">
      <c r="B9" s="10" t="s">
        <v>4537</v>
      </c>
      <c r="C9" s="9" t="s">
        <v>1894</v>
      </c>
      <c r="D9" s="9" t="s">
        <v>4530</v>
      </c>
      <c r="E9" s="9" t="s">
        <v>1632</v>
      </c>
      <c r="F9" s="9" t="s">
        <v>4530</v>
      </c>
    </row>
    <row r="10" spans="1:6" x14ac:dyDescent="0.3">
      <c r="B10" s="9" t="s">
        <v>4538</v>
      </c>
      <c r="C10" s="9" t="s">
        <v>1580</v>
      </c>
      <c r="D10" s="9" t="s">
        <v>4536</v>
      </c>
      <c r="E10" s="9" t="s">
        <v>1580</v>
      </c>
      <c r="F10" s="9" t="s">
        <v>4536</v>
      </c>
    </row>
    <row r="11" spans="1:6" x14ac:dyDescent="0.3">
      <c r="B11" s="23" t="s">
        <v>4539</v>
      </c>
      <c r="C11" s="24" t="s">
        <v>4523</v>
      </c>
      <c r="D11" s="24" t="s">
        <v>4523</v>
      </c>
      <c r="E11" s="24" t="s">
        <v>4523</v>
      </c>
      <c r="F11" s="24" t="s">
        <v>4523</v>
      </c>
    </row>
    <row r="12" spans="1:6" x14ac:dyDescent="0.3">
      <c r="B12" s="6" t="s">
        <v>4540</v>
      </c>
      <c r="C12" s="9" t="s">
        <v>1617</v>
      </c>
      <c r="D12" s="9" t="s">
        <v>4713</v>
      </c>
      <c r="E12" s="9" t="s">
        <v>1592</v>
      </c>
      <c r="F12" s="9" t="s">
        <v>4623</v>
      </c>
    </row>
    <row r="13" spans="1:6" x14ac:dyDescent="0.3">
      <c r="B13" s="6" t="s">
        <v>4543</v>
      </c>
      <c r="C13" s="9" t="s">
        <v>1705</v>
      </c>
      <c r="D13" s="9" t="s">
        <v>4714</v>
      </c>
      <c r="E13" s="9" t="s">
        <v>1592</v>
      </c>
      <c r="F13" s="9" t="s">
        <v>4623</v>
      </c>
    </row>
    <row r="14" spans="1:6" x14ac:dyDescent="0.3">
      <c r="B14" s="9" t="s">
        <v>4546</v>
      </c>
      <c r="C14" s="9" t="s">
        <v>1945</v>
      </c>
      <c r="D14" s="9" t="s">
        <v>4715</v>
      </c>
      <c r="E14" s="9" t="s">
        <v>1592</v>
      </c>
      <c r="F14" s="9" t="s">
        <v>4530</v>
      </c>
    </row>
    <row r="15" spans="1:6" x14ac:dyDescent="0.3">
      <c r="B15" s="9" t="s">
        <v>4547</v>
      </c>
      <c r="C15" s="9" t="s">
        <v>1587</v>
      </c>
      <c r="D15" s="9" t="s">
        <v>4716</v>
      </c>
      <c r="E15" s="9" t="s">
        <v>1580</v>
      </c>
      <c r="F15" s="9" t="s">
        <v>4536</v>
      </c>
    </row>
    <row r="16" spans="1:6" x14ac:dyDescent="0.3">
      <c r="B16" s="9" t="s">
        <v>4548</v>
      </c>
      <c r="C16" s="9" t="s">
        <v>1580</v>
      </c>
      <c r="D16" s="9" t="s">
        <v>4536</v>
      </c>
      <c r="E16" s="9" t="s">
        <v>1580</v>
      </c>
      <c r="F16" s="9" t="s">
        <v>4536</v>
      </c>
    </row>
    <row r="17" spans="2:6" x14ac:dyDescent="0.3">
      <c r="B17" s="6" t="s">
        <v>4549</v>
      </c>
      <c r="C17" s="9" t="s">
        <v>1580</v>
      </c>
      <c r="D17" s="9" t="s">
        <v>4536</v>
      </c>
      <c r="E17" s="9" t="s">
        <v>1580</v>
      </c>
      <c r="F17" s="9" t="s">
        <v>4536</v>
      </c>
    </row>
    <row r="18" spans="2:6" x14ac:dyDescent="0.3">
      <c r="B18" s="23" t="s">
        <v>4550</v>
      </c>
      <c r="C18" s="24" t="s">
        <v>4523</v>
      </c>
      <c r="D18" s="24" t="s">
        <v>4523</v>
      </c>
      <c r="E18" s="24" t="s">
        <v>4523</v>
      </c>
      <c r="F18" s="24" t="s">
        <v>4523</v>
      </c>
    </row>
    <row r="19" spans="2:6" x14ac:dyDescent="0.3">
      <c r="B19" s="6" t="s">
        <v>4551</v>
      </c>
      <c r="C19" s="9" t="s">
        <v>1578</v>
      </c>
      <c r="D19" s="9" t="s">
        <v>4702</v>
      </c>
      <c r="E19" s="9" t="s">
        <v>1587</v>
      </c>
      <c r="F19" s="9" t="s">
        <v>4717</v>
      </c>
    </row>
    <row r="20" spans="2:6" x14ac:dyDescent="0.3">
      <c r="B20" s="6" t="s">
        <v>4553</v>
      </c>
      <c r="C20" s="9" t="s">
        <v>1688</v>
      </c>
      <c r="D20" s="9" t="s">
        <v>4718</v>
      </c>
      <c r="E20" s="9" t="s">
        <v>1578</v>
      </c>
      <c r="F20" s="9" t="s">
        <v>4719</v>
      </c>
    </row>
    <row r="21" spans="2:6" x14ac:dyDescent="0.3">
      <c r="B21" s="6" t="s">
        <v>4556</v>
      </c>
      <c r="C21" s="9" t="s">
        <v>1587</v>
      </c>
      <c r="D21" s="9" t="s">
        <v>4706</v>
      </c>
      <c r="E21" s="9" t="s">
        <v>1580</v>
      </c>
      <c r="F21" s="9" t="s">
        <v>4536</v>
      </c>
    </row>
    <row r="22" spans="2:6" x14ac:dyDescent="0.3">
      <c r="B22" s="23" t="s">
        <v>4558</v>
      </c>
      <c r="C22" s="24" t="s">
        <v>4523</v>
      </c>
      <c r="D22" s="24" t="s">
        <v>4523</v>
      </c>
      <c r="E22" s="24" t="s">
        <v>4523</v>
      </c>
      <c r="F22" s="24" t="s">
        <v>4523</v>
      </c>
    </row>
    <row r="23" spans="2:6" x14ac:dyDescent="0.3">
      <c r="B23" s="6" t="s">
        <v>4444</v>
      </c>
      <c r="C23" s="9" t="s">
        <v>1683</v>
      </c>
      <c r="D23" s="9" t="s">
        <v>4559</v>
      </c>
      <c r="E23" s="9" t="s">
        <v>1587</v>
      </c>
      <c r="F23" s="9" t="s">
        <v>4559</v>
      </c>
    </row>
    <row r="24" spans="2:6" x14ac:dyDescent="0.3">
      <c r="B24" s="6" t="s">
        <v>3288</v>
      </c>
      <c r="C24" s="9" t="s">
        <v>1580</v>
      </c>
      <c r="D24" s="9" t="s">
        <v>4559</v>
      </c>
      <c r="E24" s="9" t="s">
        <v>1580</v>
      </c>
      <c r="F24" s="9" t="s">
        <v>4559</v>
      </c>
    </row>
    <row r="25" spans="2:6" x14ac:dyDescent="0.3">
      <c r="B25" s="17" t="s">
        <v>4561</v>
      </c>
    </row>
  </sheetData>
  <mergeCells count="6">
    <mergeCell ref="B22:F22"/>
    <mergeCell ref="B4:B5"/>
    <mergeCell ref="C4:D4"/>
    <mergeCell ref="E4:F4"/>
    <mergeCell ref="B11:F11"/>
    <mergeCell ref="B18:F18"/>
  </mergeCells>
  <pageMargins left="0.7" right="0.7" top="0.75" bottom="0.75" header="0.3" footer="0.3"/>
  <pageSetup paperSize="9" orientation="portrait" horizontalDpi="300" verticalDpi="300"/>
</worksheet>
</file>

<file path=xl/worksheets/sheet9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3-000000000000}">
  <dimension ref="A1:O11"/>
  <sheetViews>
    <sheetView workbookViewId="0"/>
  </sheetViews>
  <sheetFormatPr baseColWidth="10" defaultRowHeight="14.4" x14ac:dyDescent="0.3"/>
  <cols>
    <col min="2" max="2" width="9.6640625" customWidth="1"/>
    <col min="3" max="3" width="115.6640625" customWidth="1"/>
    <col min="4" max="4" width="64.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 min="14" max="14" width="35" customWidth="1"/>
    <col min="15" max="15" width="32.44140625" customWidth="1"/>
  </cols>
  <sheetData>
    <row r="1" spans="1:15" x14ac:dyDescent="0.3">
      <c r="A1" s="2" t="str">
        <f>HYPERLINK("#'Auswahl Auswertungsmodul'!A1", "Zurück zum Start")</f>
        <v>Zurück zum Start</v>
      </c>
    </row>
    <row r="2" spans="1:15" x14ac:dyDescent="0.3">
      <c r="A2" s="2" t="str">
        <f>HYPERLINK("#'Auswahl HSMDEF-DEFI-IMPL'!A1", "Zurück")</f>
        <v>Zurück</v>
      </c>
    </row>
    <row r="3" spans="1:15" x14ac:dyDescent="0.3">
      <c r="B3" s="7" t="s">
        <v>6414</v>
      </c>
    </row>
    <row r="4" spans="1:15" x14ac:dyDescent="0.3">
      <c r="B4" s="25" t="s">
        <v>35</v>
      </c>
      <c r="C4" s="25" t="s">
        <v>394</v>
      </c>
      <c r="D4" s="28" t="s">
        <v>5880</v>
      </c>
      <c r="E4" s="28" t="s">
        <v>5451</v>
      </c>
      <c r="F4" s="21" t="s">
        <v>5452</v>
      </c>
      <c r="G4" s="25" t="s">
        <v>5452</v>
      </c>
      <c r="H4" s="25" t="s">
        <v>5452</v>
      </c>
      <c r="I4" s="25" t="s">
        <v>5452</v>
      </c>
      <c r="J4" s="25" t="s">
        <v>5452</v>
      </c>
      <c r="K4" s="25" t="s">
        <v>5452</v>
      </c>
      <c r="L4" s="25" t="s">
        <v>5452</v>
      </c>
      <c r="M4" s="25" t="s">
        <v>5452</v>
      </c>
      <c r="N4" s="25" t="s">
        <v>5452</v>
      </c>
      <c r="O4" s="25" t="s">
        <v>5452</v>
      </c>
    </row>
    <row r="5" spans="1:15" x14ac:dyDescent="0.3">
      <c r="B5" s="26"/>
      <c r="C5" s="26"/>
      <c r="D5" s="26"/>
      <c r="E5" s="26"/>
      <c r="F5" s="26" t="s">
        <v>4549</v>
      </c>
      <c r="G5" s="26" t="s">
        <v>4549</v>
      </c>
      <c r="H5" s="26" t="s">
        <v>5453</v>
      </c>
      <c r="I5" s="26" t="s">
        <v>5453</v>
      </c>
      <c r="J5" s="26" t="s">
        <v>5454</v>
      </c>
      <c r="K5" s="26" t="s">
        <v>5454</v>
      </c>
      <c r="L5" s="26" t="s">
        <v>4425</v>
      </c>
      <c r="M5" s="26" t="s">
        <v>4425</v>
      </c>
      <c r="N5" s="26" t="s">
        <v>4556</v>
      </c>
      <c r="O5" s="26" t="s">
        <v>4556</v>
      </c>
    </row>
    <row r="6" spans="1:15" x14ac:dyDescent="0.3">
      <c r="B6" s="27"/>
      <c r="C6" s="27"/>
      <c r="D6" s="27"/>
      <c r="E6" s="27"/>
      <c r="F6" s="8" t="s">
        <v>5455</v>
      </c>
      <c r="G6" s="8" t="s">
        <v>5881</v>
      </c>
      <c r="H6" s="8" t="s">
        <v>5455</v>
      </c>
      <c r="I6" s="8" t="s">
        <v>5881</v>
      </c>
      <c r="J6" s="8" t="s">
        <v>5455</v>
      </c>
      <c r="K6" s="8" t="s">
        <v>5881</v>
      </c>
      <c r="L6" s="8" t="s">
        <v>5455</v>
      </c>
      <c r="M6" s="8" t="s">
        <v>5881</v>
      </c>
      <c r="N6" s="8" t="s">
        <v>5455</v>
      </c>
      <c r="O6" s="8" t="s">
        <v>5881</v>
      </c>
    </row>
    <row r="7" spans="1:15" ht="25.2" x14ac:dyDescent="0.3">
      <c r="B7" s="6" t="s">
        <v>727</v>
      </c>
      <c r="C7" s="6" t="s">
        <v>705</v>
      </c>
      <c r="D7" s="9" t="s">
        <v>6381</v>
      </c>
      <c r="E7" s="9" t="s">
        <v>1582</v>
      </c>
      <c r="F7" s="9" t="s">
        <v>729</v>
      </c>
      <c r="G7" s="9" t="s">
        <v>6382</v>
      </c>
      <c r="H7" s="9" t="s">
        <v>6383</v>
      </c>
      <c r="I7" s="9" t="s">
        <v>6384</v>
      </c>
      <c r="J7" s="9" t="s">
        <v>6385</v>
      </c>
      <c r="K7" s="9" t="s">
        <v>6386</v>
      </c>
      <c r="L7" s="9" t="s">
        <v>6387</v>
      </c>
      <c r="M7" s="9" t="s">
        <v>6388</v>
      </c>
      <c r="N7" s="9" t="s">
        <v>3075</v>
      </c>
      <c r="O7" s="9" t="s">
        <v>6389</v>
      </c>
    </row>
    <row r="8" spans="1:15" ht="25.2" x14ac:dyDescent="0.3">
      <c r="B8" s="12" t="s">
        <v>730</v>
      </c>
      <c r="C8" s="12" t="s">
        <v>707</v>
      </c>
      <c r="D8" s="13" t="s">
        <v>6390</v>
      </c>
      <c r="E8" s="13" t="s">
        <v>1579</v>
      </c>
      <c r="F8" s="13" t="s">
        <v>113</v>
      </c>
      <c r="G8" s="13" t="s">
        <v>6391</v>
      </c>
      <c r="H8" s="13" t="s">
        <v>6392</v>
      </c>
      <c r="I8" s="13" t="s">
        <v>6393</v>
      </c>
      <c r="J8" s="13" t="s">
        <v>1290</v>
      </c>
      <c r="K8" s="13" t="s">
        <v>6394</v>
      </c>
      <c r="L8" s="13" t="s">
        <v>113</v>
      </c>
      <c r="M8" s="13" t="s">
        <v>6391</v>
      </c>
      <c r="N8" s="13" t="s">
        <v>3076</v>
      </c>
      <c r="O8" s="13" t="s">
        <v>6395</v>
      </c>
    </row>
    <row r="9" spans="1:15" ht="25.2" x14ac:dyDescent="0.3">
      <c r="B9" s="6" t="s">
        <v>731</v>
      </c>
      <c r="C9" s="6" t="s">
        <v>713</v>
      </c>
      <c r="D9" s="9" t="s">
        <v>6396</v>
      </c>
      <c r="E9" s="9" t="s">
        <v>1617</v>
      </c>
      <c r="F9" s="9" t="s">
        <v>222</v>
      </c>
      <c r="G9" s="9" t="s">
        <v>6397</v>
      </c>
      <c r="H9" s="9" t="s">
        <v>6398</v>
      </c>
      <c r="I9" s="9" t="s">
        <v>6399</v>
      </c>
      <c r="J9" s="9" t="s">
        <v>3347</v>
      </c>
      <c r="K9" s="9" t="s">
        <v>6400</v>
      </c>
      <c r="L9" s="9" t="s">
        <v>1713</v>
      </c>
      <c r="M9" s="9" t="s">
        <v>6401</v>
      </c>
      <c r="N9" s="9" t="s">
        <v>1713</v>
      </c>
      <c r="O9" s="9" t="s">
        <v>6401</v>
      </c>
    </row>
    <row r="10" spans="1:15" ht="25.2" x14ac:dyDescent="0.3">
      <c r="B10" s="12" t="s">
        <v>732</v>
      </c>
      <c r="C10" s="12" t="s">
        <v>716</v>
      </c>
      <c r="D10" s="13" t="s">
        <v>6402</v>
      </c>
      <c r="E10" s="13" t="s">
        <v>1986</v>
      </c>
      <c r="F10" s="13" t="s">
        <v>734</v>
      </c>
      <c r="G10" s="13" t="s">
        <v>6403</v>
      </c>
      <c r="H10" s="13" t="s">
        <v>6404</v>
      </c>
      <c r="I10" s="13" t="s">
        <v>6405</v>
      </c>
      <c r="J10" s="13" t="s">
        <v>6406</v>
      </c>
      <c r="K10" s="13" t="s">
        <v>6407</v>
      </c>
      <c r="L10" s="13" t="s">
        <v>1330</v>
      </c>
      <c r="M10" s="13" t="s">
        <v>6408</v>
      </c>
      <c r="N10" s="13" t="s">
        <v>2035</v>
      </c>
      <c r="O10" s="13" t="s">
        <v>6409</v>
      </c>
    </row>
    <row r="11" spans="1:15" ht="25.2" x14ac:dyDescent="0.3">
      <c r="B11" s="6" t="s">
        <v>735</v>
      </c>
      <c r="C11" s="6" t="s">
        <v>720</v>
      </c>
      <c r="D11" s="9" t="s">
        <v>6410</v>
      </c>
      <c r="E11" s="9" t="s">
        <v>1578</v>
      </c>
      <c r="F11" s="9" t="s">
        <v>494</v>
      </c>
      <c r="G11" s="9" t="s">
        <v>6403</v>
      </c>
      <c r="H11" s="9" t="s">
        <v>4396</v>
      </c>
      <c r="I11" s="9" t="s">
        <v>6411</v>
      </c>
      <c r="J11" s="9" t="s">
        <v>2537</v>
      </c>
      <c r="K11" s="9" t="s">
        <v>6412</v>
      </c>
      <c r="L11" s="9" t="s">
        <v>494</v>
      </c>
      <c r="M11" s="9" t="s">
        <v>6403</v>
      </c>
      <c r="N11" s="9" t="s">
        <v>2080</v>
      </c>
      <c r="O11" s="9" t="s">
        <v>6413</v>
      </c>
    </row>
  </sheetData>
  <mergeCells count="10">
    <mergeCell ref="B4:B6"/>
    <mergeCell ref="C4:C6"/>
    <mergeCell ref="D4:D6"/>
    <mergeCell ref="E4:E6"/>
    <mergeCell ref="F4:O4"/>
    <mergeCell ref="F5:G5"/>
    <mergeCell ref="H5:I5"/>
    <mergeCell ref="J5:K5"/>
    <mergeCell ref="L5:M5"/>
    <mergeCell ref="N5:O5"/>
  </mergeCells>
  <pageMargins left="0.7" right="0.7" top="0.75" bottom="0.75" header="0.3" footer="0.3"/>
  <pageSetup paperSize="9" orientation="portrait" horizontalDpi="300" verticalDpi="300"/>
</worksheet>
</file>

<file path=xl/worksheets/sheet9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3-000000000000}">
  <dimension ref="A1:M11"/>
  <sheetViews>
    <sheetView workbookViewId="0"/>
  </sheetViews>
  <sheetFormatPr baseColWidth="10" defaultRowHeight="14.4" x14ac:dyDescent="0.3"/>
  <cols>
    <col min="2" max="2" width="9.6640625" customWidth="1"/>
    <col min="3" max="3" width="49.5546875" customWidth="1"/>
    <col min="4" max="4" width="68.6640625" customWidth="1"/>
    <col min="5" max="5" width="22.6640625" customWidth="1"/>
    <col min="6" max="7" width="47.6640625" customWidth="1"/>
    <col min="8" max="9" width="35.6640625" customWidth="1"/>
    <col min="10" max="10" width="35" customWidth="1"/>
    <col min="11" max="11" width="33.6640625" customWidth="1"/>
    <col min="12" max="12" width="35" customWidth="1"/>
    <col min="13" max="13" width="32.44140625" customWidth="1"/>
  </cols>
  <sheetData>
    <row r="1" spans="1:13" x14ac:dyDescent="0.3">
      <c r="A1" s="2" t="str">
        <f>HYPERLINK("#'Auswahl Auswertungsmodul'!A1", "Zurück zum Start")</f>
        <v>Zurück zum Start</v>
      </c>
    </row>
    <row r="2" spans="1:13" x14ac:dyDescent="0.3">
      <c r="A2" s="2" t="str">
        <f>HYPERLINK("#'Auswahl HSMDEF-DEFI-IMPL'!A1", "Zurück")</f>
        <v>Zurück</v>
      </c>
    </row>
    <row r="3" spans="1:13" x14ac:dyDescent="0.3">
      <c r="B3" s="7" t="s">
        <v>5625</v>
      </c>
    </row>
    <row r="4" spans="1:13" x14ac:dyDescent="0.3">
      <c r="B4" s="25" t="s">
        <v>35</v>
      </c>
      <c r="C4" s="25" t="s">
        <v>36</v>
      </c>
      <c r="D4" s="28" t="s">
        <v>5450</v>
      </c>
      <c r="E4" s="28" t="s">
        <v>5451</v>
      </c>
      <c r="F4" s="21" t="s">
        <v>5452</v>
      </c>
      <c r="G4" s="25" t="s">
        <v>5452</v>
      </c>
      <c r="H4" s="25" t="s">
        <v>5452</v>
      </c>
      <c r="I4" s="25" t="s">
        <v>5452</v>
      </c>
      <c r="J4" s="25" t="s">
        <v>5452</v>
      </c>
      <c r="K4" s="25" t="s">
        <v>5452</v>
      </c>
      <c r="L4" s="25" t="s">
        <v>5452</v>
      </c>
      <c r="M4" s="25" t="s">
        <v>5452</v>
      </c>
    </row>
    <row r="5" spans="1:13" x14ac:dyDescent="0.3">
      <c r="B5" s="26"/>
      <c r="C5" s="26"/>
      <c r="D5" s="26"/>
      <c r="E5" s="26"/>
      <c r="F5" s="26" t="s">
        <v>4549</v>
      </c>
      <c r="G5" s="26" t="s">
        <v>4549</v>
      </c>
      <c r="H5" s="26" t="s">
        <v>5453</v>
      </c>
      <c r="I5" s="26" t="s">
        <v>5453</v>
      </c>
      <c r="J5" s="26" t="s">
        <v>5454</v>
      </c>
      <c r="K5" s="26" t="s">
        <v>5454</v>
      </c>
      <c r="L5" s="26" t="s">
        <v>4556</v>
      </c>
      <c r="M5" s="26" t="s">
        <v>4556</v>
      </c>
    </row>
    <row r="6" spans="1:13" x14ac:dyDescent="0.3">
      <c r="B6" s="27"/>
      <c r="C6" s="27"/>
      <c r="D6" s="27"/>
      <c r="E6" s="27"/>
      <c r="F6" s="8" t="s">
        <v>5455</v>
      </c>
      <c r="G6" s="8" t="s">
        <v>5456</v>
      </c>
      <c r="H6" s="8" t="s">
        <v>5455</v>
      </c>
      <c r="I6" s="8" t="s">
        <v>5456</v>
      </c>
      <c r="J6" s="8" t="s">
        <v>5455</v>
      </c>
      <c r="K6" s="8" t="s">
        <v>5456</v>
      </c>
      <c r="L6" s="8" t="s">
        <v>5455</v>
      </c>
      <c r="M6" s="8" t="s">
        <v>5456</v>
      </c>
    </row>
    <row r="7" spans="1:13" x14ac:dyDescent="0.3">
      <c r="B7" s="23" t="s">
        <v>40</v>
      </c>
      <c r="C7" s="23"/>
      <c r="D7" s="29"/>
      <c r="E7" s="29"/>
      <c r="F7" s="29"/>
      <c r="G7" s="29"/>
      <c r="H7" s="29"/>
      <c r="I7" s="29"/>
      <c r="J7" s="29"/>
      <c r="K7" s="29"/>
      <c r="L7" s="29"/>
      <c r="M7" s="29"/>
    </row>
    <row r="8" spans="1:13" ht="25.2" x14ac:dyDescent="0.3">
      <c r="B8" s="6" t="s">
        <v>224</v>
      </c>
      <c r="C8" s="6" t="s">
        <v>204</v>
      </c>
      <c r="D8" s="9" t="s">
        <v>5617</v>
      </c>
      <c r="E8" s="9" t="s">
        <v>1586</v>
      </c>
      <c r="F8" s="9" t="s">
        <v>77</v>
      </c>
      <c r="G8" s="9" t="s">
        <v>5618</v>
      </c>
      <c r="H8" s="9" t="s">
        <v>77</v>
      </c>
      <c r="I8" s="9" t="s">
        <v>5618</v>
      </c>
      <c r="J8" s="9" t="s">
        <v>1014</v>
      </c>
      <c r="K8" s="9" t="s">
        <v>5619</v>
      </c>
      <c r="L8" s="9" t="s">
        <v>77</v>
      </c>
      <c r="M8" s="9" t="s">
        <v>5618</v>
      </c>
    </row>
    <row r="9" spans="1:13" ht="25.2" x14ac:dyDescent="0.3">
      <c r="B9" s="6" t="s">
        <v>225</v>
      </c>
      <c r="C9" s="6" t="s">
        <v>42</v>
      </c>
      <c r="D9" s="9" t="s">
        <v>5620</v>
      </c>
      <c r="E9" s="9" t="s">
        <v>1579</v>
      </c>
      <c r="F9" s="9" t="s">
        <v>77</v>
      </c>
      <c r="G9" s="9" t="s">
        <v>5621</v>
      </c>
      <c r="H9" s="9" t="s">
        <v>77</v>
      </c>
      <c r="I9" s="9" t="s">
        <v>5621</v>
      </c>
      <c r="J9" s="9" t="s">
        <v>1013</v>
      </c>
      <c r="K9" s="9" t="s">
        <v>5622</v>
      </c>
      <c r="L9" s="9" t="s">
        <v>77</v>
      </c>
      <c r="M9" s="9" t="s">
        <v>5621</v>
      </c>
    </row>
    <row r="10" spans="1:13" ht="25.2" x14ac:dyDescent="0.3">
      <c r="B10" s="6" t="s">
        <v>226</v>
      </c>
      <c r="C10" s="6" t="s">
        <v>46</v>
      </c>
      <c r="D10" s="9" t="s">
        <v>5621</v>
      </c>
      <c r="E10" s="9" t="s">
        <v>1580</v>
      </c>
      <c r="F10" s="9" t="s">
        <v>51</v>
      </c>
      <c r="G10" s="9" t="s">
        <v>5621</v>
      </c>
      <c r="H10" s="9" t="s">
        <v>51</v>
      </c>
      <c r="I10" s="9" t="s">
        <v>5621</v>
      </c>
      <c r="J10" s="9" t="s">
        <v>51</v>
      </c>
      <c r="K10" s="9" t="s">
        <v>5621</v>
      </c>
      <c r="L10" s="9" t="s">
        <v>51</v>
      </c>
      <c r="M10" s="9" t="s">
        <v>5621</v>
      </c>
    </row>
    <row r="11" spans="1:13" ht="25.2" x14ac:dyDescent="0.3">
      <c r="B11" s="6" t="s">
        <v>227</v>
      </c>
      <c r="C11" s="6" t="s">
        <v>50</v>
      </c>
      <c r="D11" s="9" t="s">
        <v>5623</v>
      </c>
      <c r="E11" s="9" t="s">
        <v>1586</v>
      </c>
      <c r="F11" s="9" t="s">
        <v>48</v>
      </c>
      <c r="G11" s="9" t="s">
        <v>5621</v>
      </c>
      <c r="H11" s="9" t="s">
        <v>965</v>
      </c>
      <c r="I11" s="9" t="s">
        <v>5624</v>
      </c>
      <c r="J11" s="9" t="s">
        <v>965</v>
      </c>
      <c r="K11" s="9" t="s">
        <v>5624</v>
      </c>
      <c r="L11" s="9" t="s">
        <v>48</v>
      </c>
      <c r="M11" s="9" t="s">
        <v>5621</v>
      </c>
    </row>
  </sheetData>
  <mergeCells count="10">
    <mergeCell ref="B7:M7"/>
    <mergeCell ref="B4:B6"/>
    <mergeCell ref="C4:C6"/>
    <mergeCell ref="D4:D6"/>
    <mergeCell ref="E4:E6"/>
    <mergeCell ref="F4:M4"/>
    <mergeCell ref="F5:G5"/>
    <mergeCell ref="H5:I5"/>
    <mergeCell ref="J5:K5"/>
    <mergeCell ref="L5:M5"/>
  </mergeCells>
  <pageMargins left="0.7" right="0.7" top="0.75" bottom="0.75" header="0.3" footer="0.3"/>
  <pageSetup paperSize="9" orientation="portrait" horizontalDpi="300" verticalDpi="300"/>
</worksheet>
</file>

<file path=xl/worksheets/sheet9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3-000000000000}">
  <dimension ref="A1:I10"/>
  <sheetViews>
    <sheetView workbookViewId="0"/>
  </sheetViews>
  <sheetFormatPr baseColWidth="10" defaultRowHeight="14.4" x14ac:dyDescent="0.3"/>
  <cols>
    <col min="2" max="2" width="9.6640625" customWidth="1"/>
    <col min="3" max="3" width="115.664062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HSMDEF-DEFI-IMPL'!A1", "Zurück")</f>
        <v>Zurück</v>
      </c>
    </row>
    <row r="3" spans="1:9" x14ac:dyDescent="0.3">
      <c r="B3" s="7" t="s">
        <v>6924</v>
      </c>
    </row>
    <row r="4" spans="1:9" x14ac:dyDescent="0.3">
      <c r="B4" s="25" t="s">
        <v>35</v>
      </c>
      <c r="C4" s="25" t="s">
        <v>394</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6" t="s">
        <v>727</v>
      </c>
      <c r="C6" s="6" t="s">
        <v>705</v>
      </c>
      <c r="D6" s="9" t="s">
        <v>1999</v>
      </c>
      <c r="E6" s="9" t="s">
        <v>1597</v>
      </c>
      <c r="F6" s="9" t="s">
        <v>1582</v>
      </c>
      <c r="G6" s="9" t="s">
        <v>1688</v>
      </c>
      <c r="H6" s="9" t="s">
        <v>1579</v>
      </c>
      <c r="I6" s="9" t="s">
        <v>1580</v>
      </c>
    </row>
    <row r="7" spans="1:9" x14ac:dyDescent="0.3">
      <c r="B7" s="12" t="s">
        <v>730</v>
      </c>
      <c r="C7" s="12" t="s">
        <v>707</v>
      </c>
      <c r="D7" s="13" t="s">
        <v>1871</v>
      </c>
      <c r="E7" s="13" t="s">
        <v>1586</v>
      </c>
      <c r="F7" s="13" t="s">
        <v>1580</v>
      </c>
      <c r="G7" s="13" t="s">
        <v>1587</v>
      </c>
      <c r="H7" s="13" t="s">
        <v>1580</v>
      </c>
      <c r="I7" s="13" t="s">
        <v>1580</v>
      </c>
    </row>
    <row r="8" spans="1:9" x14ac:dyDescent="0.3">
      <c r="B8" s="6" t="s">
        <v>731</v>
      </c>
      <c r="C8" s="6" t="s">
        <v>713</v>
      </c>
      <c r="D8" s="9" t="s">
        <v>1711</v>
      </c>
      <c r="E8" s="9" t="s">
        <v>1683</v>
      </c>
      <c r="F8" s="9" t="s">
        <v>1580</v>
      </c>
      <c r="G8" s="9" t="s">
        <v>1579</v>
      </c>
      <c r="H8" s="9" t="s">
        <v>1580</v>
      </c>
      <c r="I8" s="9" t="s">
        <v>1580</v>
      </c>
    </row>
    <row r="9" spans="1:9" x14ac:dyDescent="0.3">
      <c r="B9" s="12" t="s">
        <v>732</v>
      </c>
      <c r="C9" s="12" t="s">
        <v>716</v>
      </c>
      <c r="D9" s="13" t="s">
        <v>1891</v>
      </c>
      <c r="E9" s="13" t="s">
        <v>1600</v>
      </c>
      <c r="F9" s="13" t="s">
        <v>1580</v>
      </c>
      <c r="G9" s="13" t="s">
        <v>1871</v>
      </c>
      <c r="H9" s="13" t="s">
        <v>1587</v>
      </c>
      <c r="I9" s="13" t="s">
        <v>1580</v>
      </c>
    </row>
    <row r="10" spans="1:9" x14ac:dyDescent="0.3">
      <c r="B10" s="6" t="s">
        <v>735</v>
      </c>
      <c r="C10" s="6" t="s">
        <v>720</v>
      </c>
      <c r="D10" s="9" t="s">
        <v>1643</v>
      </c>
      <c r="E10" s="9" t="s">
        <v>1683</v>
      </c>
      <c r="F10" s="9" t="s">
        <v>1580</v>
      </c>
      <c r="G10" s="9" t="s">
        <v>1579</v>
      </c>
      <c r="H10" s="9" t="s">
        <v>1580</v>
      </c>
      <c r="I10" s="9" t="s">
        <v>1580</v>
      </c>
    </row>
  </sheetData>
  <mergeCells count="4">
    <mergeCell ref="B4:B5"/>
    <mergeCell ref="C4:C5"/>
    <mergeCell ref="D4:F4"/>
    <mergeCell ref="G4:I4"/>
  </mergeCells>
  <pageMargins left="0.7" right="0.7" top="0.75" bottom="0.75" header="0.3" footer="0.3"/>
  <pageSetup paperSize="9" orientation="portrait" horizontalDpi="300" verticalDpi="30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F8"/>
  <sheetViews>
    <sheetView workbookViewId="0"/>
  </sheetViews>
  <sheetFormatPr baseColWidth="10" defaultRowHeight="14.4" x14ac:dyDescent="0.3"/>
  <cols>
    <col min="2" max="2" width="9.6640625" customWidth="1"/>
    <col min="3" max="3" width="41"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WI-NI-D'!A1", "Zurück")</f>
        <v>Zurück</v>
      </c>
    </row>
    <row r="3" spans="1:6" x14ac:dyDescent="0.3">
      <c r="B3" s="7" t="s">
        <v>2339</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40</v>
      </c>
      <c r="C6" s="23"/>
      <c r="D6" s="29"/>
      <c r="E6" s="29"/>
      <c r="F6" s="29"/>
    </row>
    <row r="7" spans="1:6" ht="25.2" x14ac:dyDescent="0.3">
      <c r="B7" s="6" t="s">
        <v>190</v>
      </c>
      <c r="C7" s="6" t="s">
        <v>42</v>
      </c>
      <c r="D7" s="9" t="s">
        <v>1670</v>
      </c>
      <c r="E7" s="9" t="s">
        <v>2338</v>
      </c>
      <c r="F7" s="9" t="s">
        <v>1673</v>
      </c>
    </row>
    <row r="8" spans="1:6" ht="25.2" x14ac:dyDescent="0.3">
      <c r="B8" s="6" t="s">
        <v>193</v>
      </c>
      <c r="C8" s="6" t="s">
        <v>46</v>
      </c>
      <c r="D8" s="9" t="s">
        <v>1674</v>
      </c>
      <c r="E8" s="9" t="s">
        <v>195</v>
      </c>
      <c r="F8" s="9" t="s">
        <v>195</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9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3-000000000000}">
  <dimension ref="A1:I10"/>
  <sheetViews>
    <sheetView workbookViewId="0"/>
  </sheetViews>
  <sheetFormatPr baseColWidth="10" defaultRowHeight="14.4" x14ac:dyDescent="0.3"/>
  <cols>
    <col min="2" max="2" width="9.6640625" customWidth="1"/>
    <col min="3" max="3" width="49.5546875" customWidth="1"/>
    <col min="4" max="4" width="52.6640625" customWidth="1"/>
    <col min="5" max="5" width="71.6640625" customWidth="1"/>
    <col min="6" max="6" width="85.6640625" customWidth="1"/>
    <col min="7" max="7" width="63.6640625" customWidth="1"/>
    <col min="8" max="8" width="82.6640625" customWidth="1"/>
    <col min="9" max="9" width="93.6640625" customWidth="1"/>
  </cols>
  <sheetData>
    <row r="1" spans="1:9" x14ac:dyDescent="0.3">
      <c r="A1" s="2" t="str">
        <f>HYPERLINK("#'Auswahl Auswertungsmodul'!A1", "Zurück zum Start")</f>
        <v>Zurück zum Start</v>
      </c>
    </row>
    <row r="2" spans="1:9" x14ac:dyDescent="0.3">
      <c r="A2" s="2" t="str">
        <f>HYPERLINK("#'Auswahl HSMDEF-DEFI-IMPL'!A1", "Zurück")</f>
        <v>Zurück</v>
      </c>
    </row>
    <row r="3" spans="1:9" x14ac:dyDescent="0.3">
      <c r="B3" s="7" t="s">
        <v>6888</v>
      </c>
    </row>
    <row r="4" spans="1:9" x14ac:dyDescent="0.3">
      <c r="B4" s="25" t="s">
        <v>35</v>
      </c>
      <c r="C4" s="25" t="s">
        <v>36</v>
      </c>
      <c r="D4" s="21" t="s">
        <v>6862</v>
      </c>
      <c r="E4" s="21" t="s">
        <v>6862</v>
      </c>
      <c r="F4" s="21" t="s">
        <v>6862</v>
      </c>
      <c r="G4" s="21" t="s">
        <v>5454</v>
      </c>
      <c r="H4" s="21" t="s">
        <v>5454</v>
      </c>
      <c r="I4" s="21" t="s">
        <v>5454</v>
      </c>
    </row>
    <row r="5" spans="1:9" x14ac:dyDescent="0.3">
      <c r="B5" s="22"/>
      <c r="C5" s="22"/>
      <c r="D5" s="8" t="s">
        <v>6863</v>
      </c>
      <c r="E5" s="8" t="s">
        <v>6864</v>
      </c>
      <c r="F5" s="8" t="s">
        <v>6865</v>
      </c>
      <c r="G5" s="8" t="s">
        <v>6866</v>
      </c>
      <c r="H5" s="8" t="s">
        <v>6867</v>
      </c>
      <c r="I5" s="8" t="s">
        <v>6868</v>
      </c>
    </row>
    <row r="6" spans="1:9" x14ac:dyDescent="0.3">
      <c r="B6" s="23" t="s">
        <v>40</v>
      </c>
      <c r="C6" s="23"/>
      <c r="D6" s="29"/>
      <c r="E6" s="29"/>
      <c r="F6" s="29"/>
      <c r="G6" s="29"/>
      <c r="H6" s="29"/>
      <c r="I6" s="29"/>
    </row>
    <row r="7" spans="1:9" x14ac:dyDescent="0.3">
      <c r="B7" s="6" t="s">
        <v>224</v>
      </c>
      <c r="C7" s="6" t="s">
        <v>204</v>
      </c>
      <c r="D7" s="9" t="s">
        <v>1584</v>
      </c>
      <c r="E7" s="9" t="s">
        <v>1586</v>
      </c>
      <c r="F7" s="9" t="s">
        <v>1587</v>
      </c>
      <c r="G7" s="9" t="s">
        <v>1579</v>
      </c>
      <c r="H7" s="9" t="s">
        <v>1586</v>
      </c>
      <c r="I7" s="9" t="s">
        <v>1587</v>
      </c>
    </row>
    <row r="8" spans="1:9" x14ac:dyDescent="0.3">
      <c r="B8" s="6" t="s">
        <v>225</v>
      </c>
      <c r="C8" s="6" t="s">
        <v>42</v>
      </c>
      <c r="D8" s="9" t="s">
        <v>1584</v>
      </c>
      <c r="E8" s="9" t="s">
        <v>1587</v>
      </c>
      <c r="F8" s="9" t="s">
        <v>1580</v>
      </c>
      <c r="G8" s="9" t="s">
        <v>1586</v>
      </c>
      <c r="H8" s="9" t="s">
        <v>1580</v>
      </c>
      <c r="I8" s="9" t="s">
        <v>1580</v>
      </c>
    </row>
    <row r="9" spans="1:9" x14ac:dyDescent="0.3">
      <c r="B9" s="6" t="s">
        <v>226</v>
      </c>
      <c r="C9" s="6" t="s">
        <v>46</v>
      </c>
      <c r="D9" s="9" t="s">
        <v>1580</v>
      </c>
      <c r="E9" s="9" t="s">
        <v>1580</v>
      </c>
      <c r="F9" s="9" t="s">
        <v>1580</v>
      </c>
      <c r="G9" s="9" t="s">
        <v>1580</v>
      </c>
      <c r="H9" s="9" t="s">
        <v>1580</v>
      </c>
      <c r="I9" s="9" t="s">
        <v>1580</v>
      </c>
    </row>
    <row r="10" spans="1:9" x14ac:dyDescent="0.3">
      <c r="B10" s="6" t="s">
        <v>227</v>
      </c>
      <c r="C10" s="6" t="s">
        <v>50</v>
      </c>
      <c r="D10" s="9" t="s">
        <v>1579</v>
      </c>
      <c r="E10" s="9" t="s">
        <v>1580</v>
      </c>
      <c r="F10" s="9" t="s">
        <v>1580</v>
      </c>
      <c r="G10" s="9" t="s">
        <v>1587</v>
      </c>
      <c r="H10" s="9" t="s">
        <v>1580</v>
      </c>
      <c r="I10" s="9" t="s">
        <v>1580</v>
      </c>
    </row>
  </sheetData>
  <mergeCells count="5">
    <mergeCell ref="B4:B5"/>
    <mergeCell ref="C4:C5"/>
    <mergeCell ref="D4:F4"/>
    <mergeCell ref="G4:I4"/>
    <mergeCell ref="B6:I6"/>
  </mergeCells>
  <pageMargins left="0.7" right="0.7" top="0.75" bottom="0.75" header="0.3" footer="0.3"/>
  <pageSetup paperSize="9" orientation="portrait" horizontalDpi="300" verticalDpi="300"/>
</worksheet>
</file>

<file path=xl/worksheets/sheet9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3-000000000000}">
  <dimension ref="A1:G6"/>
  <sheetViews>
    <sheetView workbookViewId="0"/>
  </sheetViews>
  <sheetFormatPr baseColWidth="10" defaultRowHeight="14.4" x14ac:dyDescent="0.3"/>
  <cols>
    <col min="2" max="2" width="104.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HSMDEF-DEFI-IMPL'!A1", "Zurück")</f>
        <v>Zurück</v>
      </c>
    </row>
    <row r="3" spans="1:7" x14ac:dyDescent="0.3">
      <c r="B3" s="7" t="s">
        <v>6997</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3607</v>
      </c>
      <c r="C6" s="5" t="s">
        <v>1986</v>
      </c>
      <c r="D6" s="5" t="s">
        <v>1579</v>
      </c>
      <c r="E6" s="5" t="s">
        <v>2082</v>
      </c>
      <c r="F6" s="5" t="s">
        <v>1579</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9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3-000000000000}">
  <dimension ref="A1:G6"/>
  <sheetViews>
    <sheetView workbookViewId="0"/>
  </sheetViews>
  <sheetFormatPr baseColWidth="10" defaultRowHeight="14.4" x14ac:dyDescent="0.3"/>
  <cols>
    <col min="2" max="2" width="107.6640625" customWidth="1"/>
    <col min="3" max="4" width="75.6640625" customWidth="1"/>
    <col min="5" max="7" width="59.6640625" customWidth="1"/>
  </cols>
  <sheetData>
    <row r="1" spans="1:7" x14ac:dyDescent="0.3">
      <c r="A1" s="2" t="str">
        <f>HYPERLINK("#'Auswahl Auswertungsmodul'!A1", "Zurück zum Start")</f>
        <v>Zurück zum Start</v>
      </c>
    </row>
    <row r="2" spans="1:7" x14ac:dyDescent="0.3">
      <c r="A2" s="2" t="str">
        <f>HYPERLINK("#'Auswahl HSMDEF-DEFI-IMPL'!A1", "Zurück")</f>
        <v>Zurück</v>
      </c>
    </row>
    <row r="3" spans="1:7" x14ac:dyDescent="0.3">
      <c r="B3" s="7" t="s">
        <v>6961</v>
      </c>
    </row>
    <row r="4" spans="1:7" x14ac:dyDescent="0.3">
      <c r="B4" s="21" t="s">
        <v>6936</v>
      </c>
      <c r="C4" s="21" t="s">
        <v>6936</v>
      </c>
      <c r="D4" s="21" t="s">
        <v>6936</v>
      </c>
      <c r="E4" s="21" t="s">
        <v>6937</v>
      </c>
      <c r="F4" s="21" t="s">
        <v>6937</v>
      </c>
      <c r="G4" s="21" t="s">
        <v>6937</v>
      </c>
    </row>
    <row r="5" spans="1:7" x14ac:dyDescent="0.3">
      <c r="B5" s="20" t="s">
        <v>6938</v>
      </c>
      <c r="C5" s="20" t="s">
        <v>6939</v>
      </c>
      <c r="D5" s="20" t="s">
        <v>6940</v>
      </c>
      <c r="E5" s="20" t="s">
        <v>6938</v>
      </c>
      <c r="F5" s="20" t="s">
        <v>6939</v>
      </c>
      <c r="G5" s="20" t="s">
        <v>6940</v>
      </c>
    </row>
    <row r="6" spans="1:7" x14ac:dyDescent="0.3">
      <c r="B6" s="5" t="s">
        <v>1594</v>
      </c>
      <c r="C6" s="5" t="s">
        <v>1683</v>
      </c>
      <c r="D6" s="5" t="s">
        <v>1580</v>
      </c>
      <c r="E6" s="5" t="s">
        <v>1582</v>
      </c>
      <c r="F6" s="5" t="s">
        <v>1587</v>
      </c>
      <c r="G6" s="5" t="s">
        <v>1580</v>
      </c>
    </row>
  </sheetData>
  <mergeCells count="2">
    <mergeCell ref="B4:D4"/>
    <mergeCell ref="E4:G4"/>
  </mergeCells>
  <pageMargins left="0.7" right="0.7" top="0.75" bottom="0.75" header="0.3" footer="0.3"/>
  <pageSetup paperSize="9" orientation="portrait" horizontalDpi="300" verticalDpi="300"/>
</worksheet>
</file>

<file path=xl/worksheets/sheet9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3-000000000000}">
  <dimension ref="A1:E10"/>
  <sheetViews>
    <sheetView workbookViewId="0"/>
  </sheetViews>
  <sheetFormatPr baseColWidth="10" defaultRowHeight="14.4" x14ac:dyDescent="0.3"/>
  <cols>
    <col min="2" max="2" width="96.77734375" customWidth="1"/>
    <col min="3" max="3" width="42.6640625" customWidth="1"/>
    <col min="4" max="4" width="38.6640625" customWidth="1"/>
    <col min="5" max="5" width="45.6640625" customWidth="1"/>
  </cols>
  <sheetData>
    <row r="1" spans="1:5" x14ac:dyDescent="0.3">
      <c r="A1" s="2" t="str">
        <f>HYPERLINK("#'Auswahl Auswertungsmodul'!A1", "Zurück zum Start")</f>
        <v>Zurück zum Start</v>
      </c>
    </row>
    <row r="2" spans="1:5" x14ac:dyDescent="0.3">
      <c r="A2" s="2" t="str">
        <f>HYPERLINK("#'Auswahl HSMDEF-DEFI-IMPL'!A1", "Zurück")</f>
        <v>Zurück</v>
      </c>
    </row>
    <row r="3" spans="1:5" x14ac:dyDescent="0.3">
      <c r="B3" s="7" t="s">
        <v>7070</v>
      </c>
    </row>
    <row r="4" spans="1:5" x14ac:dyDescent="0.3">
      <c r="B4" s="4" t="s">
        <v>7014</v>
      </c>
      <c r="C4" s="3" t="s">
        <v>7015</v>
      </c>
      <c r="D4" s="3" t="s">
        <v>7016</v>
      </c>
      <c r="E4" s="3" t="s">
        <v>7017</v>
      </c>
    </row>
    <row r="5" spans="1:5" x14ac:dyDescent="0.3">
      <c r="B5" s="6" t="s">
        <v>7054</v>
      </c>
      <c r="C5" s="5" t="s">
        <v>1627</v>
      </c>
      <c r="D5" s="5" t="s">
        <v>7055</v>
      </c>
      <c r="E5" s="5" t="s">
        <v>7056</v>
      </c>
    </row>
    <row r="6" spans="1:5" x14ac:dyDescent="0.3">
      <c r="B6" s="12" t="s">
        <v>7057</v>
      </c>
      <c r="C6" s="18" t="s">
        <v>1627</v>
      </c>
      <c r="D6" s="18" t="s">
        <v>7058</v>
      </c>
      <c r="E6" s="18" t="s">
        <v>7056</v>
      </c>
    </row>
    <row r="7" spans="1:5" x14ac:dyDescent="0.3">
      <c r="B7" s="6" t="s">
        <v>7059</v>
      </c>
      <c r="C7" s="5" t="s">
        <v>1662</v>
      </c>
      <c r="D7" s="5" t="s">
        <v>7060</v>
      </c>
      <c r="E7" s="5" t="s">
        <v>7061</v>
      </c>
    </row>
    <row r="8" spans="1:5" x14ac:dyDescent="0.3">
      <c r="B8" s="12" t="s">
        <v>7062</v>
      </c>
      <c r="C8" s="18" t="s">
        <v>1650</v>
      </c>
      <c r="D8" s="18" t="s">
        <v>7063</v>
      </c>
      <c r="E8" s="18" t="s">
        <v>7064</v>
      </c>
    </row>
    <row r="9" spans="1:5" x14ac:dyDescent="0.3">
      <c r="B9" s="6" t="s">
        <v>7065</v>
      </c>
      <c r="C9" s="5" t="s">
        <v>1753</v>
      </c>
      <c r="D9" s="5" t="s">
        <v>7066</v>
      </c>
      <c r="E9" s="5" t="s">
        <v>7067</v>
      </c>
    </row>
    <row r="10" spans="1:5" x14ac:dyDescent="0.3">
      <c r="B10" s="12" t="s">
        <v>3459</v>
      </c>
      <c r="C10" s="18" t="s">
        <v>4979</v>
      </c>
      <c r="D10" s="18" t="s">
        <v>7068</v>
      </c>
      <c r="E10" s="18" t="s">
        <v>7069</v>
      </c>
    </row>
  </sheetData>
  <pageMargins left="0.7" right="0.7" top="0.75" bottom="0.75" header="0.3" footer="0.3"/>
  <pageSetup paperSize="9" orientation="portrait" horizontalDpi="300" verticalDpi="300"/>
</worksheet>
</file>

<file path=xl/worksheets/sheet9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3-000000000000}">
  <dimension ref="A1:E11"/>
  <sheetViews>
    <sheetView workbookViewId="0"/>
  </sheetViews>
  <sheetFormatPr baseColWidth="10" defaultRowHeight="14.4" x14ac:dyDescent="0.3"/>
  <cols>
    <col min="2" max="2" width="9.6640625" customWidth="1"/>
    <col min="3" max="3" width="115.6640625" customWidth="1"/>
    <col min="4" max="4" width="29.88671875" customWidth="1"/>
    <col min="5" max="5" width="19.6640625" customWidth="1"/>
  </cols>
  <sheetData>
    <row r="1" spans="1:5" x14ac:dyDescent="0.3">
      <c r="A1" s="2" t="str">
        <f>HYPERLINK("#'Auswahl Auswertungsmodul'!A1", "Zurück zum Start")</f>
        <v>Zurück zum Start</v>
      </c>
    </row>
    <row r="2" spans="1:5" x14ac:dyDescent="0.3">
      <c r="A2" s="2" t="str">
        <f>HYPERLINK("#'Auswahl HSMDEF-DEFI-IMPL'!A1", "Zurück")</f>
        <v>Zurück</v>
      </c>
    </row>
    <row r="3" spans="1:5" x14ac:dyDescent="0.3">
      <c r="B3" s="7" t="s">
        <v>738</v>
      </c>
    </row>
    <row r="4" spans="1:5" x14ac:dyDescent="0.3">
      <c r="B4" s="25" t="s">
        <v>35</v>
      </c>
      <c r="C4" s="25" t="s">
        <v>394</v>
      </c>
      <c r="D4" s="21" t="s">
        <v>37</v>
      </c>
      <c r="E4" s="25" t="s">
        <v>37</v>
      </c>
    </row>
    <row r="5" spans="1:5" x14ac:dyDescent="0.3">
      <c r="B5" s="22"/>
      <c r="C5" s="22"/>
      <c r="D5" s="8" t="s">
        <v>38</v>
      </c>
      <c r="E5" s="8" t="s">
        <v>39</v>
      </c>
    </row>
    <row r="6" spans="1:5" ht="25.2" x14ac:dyDescent="0.3">
      <c r="B6" s="6" t="s">
        <v>727</v>
      </c>
      <c r="C6" s="6" t="s">
        <v>705</v>
      </c>
      <c r="D6" s="9" t="s">
        <v>728</v>
      </c>
      <c r="E6" s="9" t="s">
        <v>729</v>
      </c>
    </row>
    <row r="7" spans="1:5" ht="25.2" x14ac:dyDescent="0.3">
      <c r="B7" s="12" t="s">
        <v>730</v>
      </c>
      <c r="C7" s="12" t="s">
        <v>707</v>
      </c>
      <c r="D7" s="13" t="s">
        <v>112</v>
      </c>
      <c r="E7" s="13" t="s">
        <v>113</v>
      </c>
    </row>
    <row r="8" spans="1:5" ht="25.2" x14ac:dyDescent="0.3">
      <c r="B8" s="6" t="s">
        <v>731</v>
      </c>
      <c r="C8" s="6" t="s">
        <v>713</v>
      </c>
      <c r="D8" s="9" t="s">
        <v>221</v>
      </c>
      <c r="E8" s="9" t="s">
        <v>222</v>
      </c>
    </row>
    <row r="9" spans="1:5" ht="25.2" x14ac:dyDescent="0.3">
      <c r="B9" s="12" t="s">
        <v>732</v>
      </c>
      <c r="C9" s="12" t="s">
        <v>716</v>
      </c>
      <c r="D9" s="13" t="s">
        <v>733</v>
      </c>
      <c r="E9" s="13" t="s">
        <v>734</v>
      </c>
    </row>
    <row r="10" spans="1:5" ht="25.2" x14ac:dyDescent="0.3">
      <c r="B10" s="6" t="s">
        <v>735</v>
      </c>
      <c r="C10" s="6" t="s">
        <v>720</v>
      </c>
      <c r="D10" s="9" t="s">
        <v>493</v>
      </c>
      <c r="E10" s="9" t="s">
        <v>494</v>
      </c>
    </row>
    <row r="11" spans="1:5" ht="25.2" x14ac:dyDescent="0.3">
      <c r="B11" s="14" t="s">
        <v>52</v>
      </c>
      <c r="C11" s="14"/>
      <c r="D11" s="15" t="s">
        <v>736</v>
      </c>
      <c r="E11" s="15" t="s">
        <v>737</v>
      </c>
    </row>
  </sheetData>
  <mergeCells count="3">
    <mergeCell ref="B4:B5"/>
    <mergeCell ref="C4:C5"/>
    <mergeCell ref="D4:E4"/>
  </mergeCells>
  <pageMargins left="0.7" right="0.7" top="0.75" bottom="0.75" header="0.3" footer="0.3"/>
  <pageSetup paperSize="9" orientation="portrait" horizontalDpi="300" verticalDpi="300"/>
</worksheet>
</file>

<file path=xl/worksheets/sheet9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3-000000000000}">
  <dimension ref="A1:E11"/>
  <sheetViews>
    <sheetView workbookViewId="0"/>
  </sheetViews>
  <sheetFormatPr baseColWidth="10" defaultRowHeight="14.4" x14ac:dyDescent="0.3"/>
  <cols>
    <col min="2" max="2" width="9.6640625" customWidth="1"/>
    <col min="3" max="3" width="49.5546875" customWidth="1"/>
    <col min="4" max="4" width="29.88671875" customWidth="1"/>
    <col min="5" max="5" width="19.5546875" customWidth="1"/>
  </cols>
  <sheetData>
    <row r="1" spans="1:5" x14ac:dyDescent="0.3">
      <c r="A1" s="2" t="str">
        <f>HYPERLINK("#'Auswahl Auswertungsmodul'!A1", "Zurück zum Start")</f>
        <v>Zurück zum Start</v>
      </c>
    </row>
    <row r="2" spans="1:5" x14ac:dyDescent="0.3">
      <c r="A2" s="2" t="str">
        <f>HYPERLINK("#'Auswahl HSMDEF-DEFI-IMPL'!A1", "Zurück")</f>
        <v>Zurück</v>
      </c>
    </row>
    <row r="3" spans="1:5" x14ac:dyDescent="0.3">
      <c r="B3" s="7" t="s">
        <v>230</v>
      </c>
    </row>
    <row r="4" spans="1:5" x14ac:dyDescent="0.3">
      <c r="B4" s="25" t="s">
        <v>35</v>
      </c>
      <c r="C4" s="25" t="s">
        <v>36</v>
      </c>
      <c r="D4" s="21" t="s">
        <v>37</v>
      </c>
      <c r="E4" s="25" t="s">
        <v>37</v>
      </c>
    </row>
    <row r="5" spans="1:5" x14ac:dyDescent="0.3">
      <c r="B5" s="22"/>
      <c r="C5" s="22"/>
      <c r="D5" s="8" t="s">
        <v>38</v>
      </c>
      <c r="E5" s="8" t="s">
        <v>39</v>
      </c>
    </row>
    <row r="6" spans="1:5" x14ac:dyDescent="0.3">
      <c r="B6" s="23" t="s">
        <v>40</v>
      </c>
      <c r="C6" s="23"/>
      <c r="D6" s="29"/>
      <c r="E6" s="29"/>
    </row>
    <row r="7" spans="1:5" ht="25.2" x14ac:dyDescent="0.3">
      <c r="B7" s="6" t="s">
        <v>224</v>
      </c>
      <c r="C7" s="6" t="s">
        <v>204</v>
      </c>
      <c r="D7" s="9" t="s">
        <v>76</v>
      </c>
      <c r="E7" s="9" t="s">
        <v>77</v>
      </c>
    </row>
    <row r="8" spans="1:5" ht="25.2" x14ac:dyDescent="0.3">
      <c r="B8" s="6" t="s">
        <v>225</v>
      </c>
      <c r="C8" s="6" t="s">
        <v>42</v>
      </c>
      <c r="D8" s="9" t="s">
        <v>76</v>
      </c>
      <c r="E8" s="9" t="s">
        <v>77</v>
      </c>
    </row>
    <row r="9" spans="1:5" ht="25.2" x14ac:dyDescent="0.3">
      <c r="B9" s="6" t="s">
        <v>226</v>
      </c>
      <c r="C9" s="6" t="s">
        <v>46</v>
      </c>
      <c r="D9" s="9" t="s">
        <v>51</v>
      </c>
      <c r="E9" s="9" t="s">
        <v>51</v>
      </c>
    </row>
    <row r="10" spans="1:5" ht="25.2" x14ac:dyDescent="0.3">
      <c r="B10" s="6" t="s">
        <v>227</v>
      </c>
      <c r="C10" s="6" t="s">
        <v>50</v>
      </c>
      <c r="D10" s="9" t="s">
        <v>47</v>
      </c>
      <c r="E10" s="9" t="s">
        <v>48</v>
      </c>
    </row>
    <row r="11" spans="1:5" ht="25.2" x14ac:dyDescent="0.3">
      <c r="B11" s="10" t="s">
        <v>52</v>
      </c>
      <c r="C11" s="10"/>
      <c r="D11" s="11" t="s">
        <v>228</v>
      </c>
      <c r="E11" s="11" t="s">
        <v>229</v>
      </c>
    </row>
  </sheetData>
  <mergeCells count="4">
    <mergeCell ref="B4:B5"/>
    <mergeCell ref="C4:C5"/>
    <mergeCell ref="D4:E4"/>
    <mergeCell ref="B6:E6"/>
  </mergeCells>
  <pageMargins left="0.7" right="0.7" top="0.75" bottom="0.75" header="0.3" footer="0.3"/>
  <pageSetup paperSize="9" orientation="portrait" horizontalDpi="300" verticalDpi="300"/>
</worksheet>
</file>

<file path=xl/worksheets/sheet9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3-000000000000}">
  <dimension ref="A1:G11"/>
  <sheetViews>
    <sheetView workbookViewId="0"/>
  </sheetViews>
  <sheetFormatPr baseColWidth="10" defaultRowHeight="14.4" x14ac:dyDescent="0.3"/>
  <cols>
    <col min="2" max="2" width="9.6640625" customWidth="1"/>
    <col min="3" max="3" width="115.6640625" customWidth="1"/>
    <col min="4" max="4" width="39.6640625" customWidth="1"/>
    <col min="5" max="5" width="20.6640625" customWidth="1"/>
    <col min="6" max="7" width="20.44140625" customWidth="1"/>
  </cols>
  <sheetData>
    <row r="1" spans="1:7" x14ac:dyDescent="0.3">
      <c r="A1" s="2" t="str">
        <f>HYPERLINK("#'Auswahl Auswertungsmodul'!A1", "Zurück zum Start")</f>
        <v>Zurück zum Start</v>
      </c>
    </row>
    <row r="2" spans="1:7" x14ac:dyDescent="0.3">
      <c r="A2" s="2" t="str">
        <f>HYPERLINK("#'Auswahl HSMDEF-DEFI-IMPL'!A1", "Zurück")</f>
        <v>Zurück</v>
      </c>
    </row>
    <row r="3" spans="1:7" x14ac:dyDescent="0.3">
      <c r="B3" s="7" t="s">
        <v>1298</v>
      </c>
    </row>
    <row r="4" spans="1:7" x14ac:dyDescent="0.3">
      <c r="B4" s="25" t="s">
        <v>35</v>
      </c>
      <c r="C4" s="25" t="s">
        <v>394</v>
      </c>
      <c r="D4" s="28" t="s">
        <v>958</v>
      </c>
      <c r="E4" s="21" t="s">
        <v>959</v>
      </c>
      <c r="F4" s="25" t="s">
        <v>959</v>
      </c>
      <c r="G4" s="25" t="s">
        <v>959</v>
      </c>
    </row>
    <row r="5" spans="1:7" x14ac:dyDescent="0.3">
      <c r="B5" s="22"/>
      <c r="C5" s="22"/>
      <c r="D5" s="27"/>
      <c r="E5" s="8" t="s">
        <v>960</v>
      </c>
      <c r="F5" s="8" t="s">
        <v>961</v>
      </c>
      <c r="G5" s="8" t="s">
        <v>962</v>
      </c>
    </row>
    <row r="6" spans="1:7" ht="25.2" x14ac:dyDescent="0.3">
      <c r="B6" s="6" t="s">
        <v>727</v>
      </c>
      <c r="C6" s="6" t="s">
        <v>705</v>
      </c>
      <c r="D6" s="9" t="s">
        <v>1286</v>
      </c>
      <c r="E6" s="9" t="s">
        <v>1287</v>
      </c>
      <c r="F6" s="9" t="s">
        <v>729</v>
      </c>
      <c r="G6" s="9" t="s">
        <v>729</v>
      </c>
    </row>
    <row r="7" spans="1:7" ht="25.2" x14ac:dyDescent="0.3">
      <c r="B7" s="12" t="s">
        <v>730</v>
      </c>
      <c r="C7" s="12" t="s">
        <v>707</v>
      </c>
      <c r="D7" s="13" t="s">
        <v>1288</v>
      </c>
      <c r="E7" s="13" t="s">
        <v>1289</v>
      </c>
      <c r="F7" s="13" t="s">
        <v>1290</v>
      </c>
      <c r="G7" s="13" t="s">
        <v>113</v>
      </c>
    </row>
    <row r="8" spans="1:7" ht="25.2" x14ac:dyDescent="0.3">
      <c r="B8" s="6" t="s">
        <v>731</v>
      </c>
      <c r="C8" s="6" t="s">
        <v>713</v>
      </c>
      <c r="D8" s="9" t="s">
        <v>1291</v>
      </c>
      <c r="E8" s="9" t="s">
        <v>1292</v>
      </c>
      <c r="F8" s="9" t="s">
        <v>222</v>
      </c>
      <c r="G8" s="9" t="s">
        <v>222</v>
      </c>
    </row>
    <row r="9" spans="1:7" ht="25.2" x14ac:dyDescent="0.3">
      <c r="B9" s="12" t="s">
        <v>732</v>
      </c>
      <c r="C9" s="12" t="s">
        <v>716</v>
      </c>
      <c r="D9" s="13" t="s">
        <v>1293</v>
      </c>
      <c r="E9" s="13" t="s">
        <v>1294</v>
      </c>
      <c r="F9" s="13" t="s">
        <v>734</v>
      </c>
      <c r="G9" s="13" t="s">
        <v>734</v>
      </c>
    </row>
    <row r="10" spans="1:7" ht="25.2" x14ac:dyDescent="0.3">
      <c r="B10" s="6" t="s">
        <v>735</v>
      </c>
      <c r="C10" s="6" t="s">
        <v>720</v>
      </c>
      <c r="D10" s="9" t="s">
        <v>1295</v>
      </c>
      <c r="E10" s="9" t="s">
        <v>1296</v>
      </c>
      <c r="F10" s="9" t="s">
        <v>1297</v>
      </c>
      <c r="G10" s="9" t="s">
        <v>494</v>
      </c>
    </row>
    <row r="11" spans="1:7" x14ac:dyDescent="0.3">
      <c r="B11" s="17" t="s">
        <v>968</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9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3-000000000000}">
  <dimension ref="A1:G11"/>
  <sheetViews>
    <sheetView workbookViewId="0"/>
  </sheetViews>
  <sheetFormatPr baseColWidth="10" defaultRowHeight="14.4" x14ac:dyDescent="0.3"/>
  <cols>
    <col min="2" max="2" width="9.6640625" customWidth="1"/>
    <col min="3" max="3" width="49.5546875" customWidth="1"/>
    <col min="4" max="4" width="39.6640625" customWidth="1"/>
    <col min="5" max="7" width="20.44140625" customWidth="1"/>
  </cols>
  <sheetData>
    <row r="1" spans="1:7" x14ac:dyDescent="0.3">
      <c r="A1" s="2" t="str">
        <f>HYPERLINK("#'Auswahl Auswertungsmodul'!A1", "Zurück zum Start")</f>
        <v>Zurück zum Start</v>
      </c>
    </row>
    <row r="2" spans="1:7" x14ac:dyDescent="0.3">
      <c r="A2" s="2" t="str">
        <f>HYPERLINK("#'Auswahl HSMDEF-DEFI-IMPL'!A1", "Zurück")</f>
        <v>Zurück</v>
      </c>
    </row>
    <row r="3" spans="1:7" x14ac:dyDescent="0.3">
      <c r="B3" s="7" t="s">
        <v>1016</v>
      </c>
    </row>
    <row r="4" spans="1:7" x14ac:dyDescent="0.3">
      <c r="B4" s="25" t="s">
        <v>35</v>
      </c>
      <c r="C4" s="25" t="s">
        <v>36</v>
      </c>
      <c r="D4" s="28" t="s">
        <v>958</v>
      </c>
      <c r="E4" s="21" t="s">
        <v>959</v>
      </c>
      <c r="F4" s="25" t="s">
        <v>959</v>
      </c>
      <c r="G4" s="25" t="s">
        <v>959</v>
      </c>
    </row>
    <row r="5" spans="1:7" x14ac:dyDescent="0.3">
      <c r="B5" s="22"/>
      <c r="C5" s="22"/>
      <c r="D5" s="27"/>
      <c r="E5" s="8" t="s">
        <v>960</v>
      </c>
      <c r="F5" s="8" t="s">
        <v>961</v>
      </c>
      <c r="G5" s="8" t="s">
        <v>962</v>
      </c>
    </row>
    <row r="6" spans="1:7" x14ac:dyDescent="0.3">
      <c r="B6" s="23" t="s">
        <v>40</v>
      </c>
      <c r="C6" s="23"/>
      <c r="D6" s="29"/>
      <c r="E6" s="29"/>
      <c r="F6" s="29"/>
      <c r="G6" s="29"/>
    </row>
    <row r="7" spans="1:7" ht="25.2" x14ac:dyDescent="0.3">
      <c r="B7" s="6" t="s">
        <v>224</v>
      </c>
      <c r="C7" s="6" t="s">
        <v>204</v>
      </c>
      <c r="D7" s="9" t="s">
        <v>1013</v>
      </c>
      <c r="E7" s="9" t="s">
        <v>1014</v>
      </c>
      <c r="F7" s="9" t="s">
        <v>77</v>
      </c>
      <c r="G7" s="9" t="s">
        <v>77</v>
      </c>
    </row>
    <row r="8" spans="1:7" ht="25.2" x14ac:dyDescent="0.3">
      <c r="B8" s="6" t="s">
        <v>225</v>
      </c>
      <c r="C8" s="6" t="s">
        <v>42</v>
      </c>
      <c r="D8" s="9" t="s">
        <v>1014</v>
      </c>
      <c r="E8" s="9" t="s">
        <v>1013</v>
      </c>
      <c r="F8" s="9" t="s">
        <v>77</v>
      </c>
      <c r="G8" s="9" t="s">
        <v>77</v>
      </c>
    </row>
    <row r="9" spans="1:7" ht="25.2" x14ac:dyDescent="0.3">
      <c r="B9" s="6" t="s">
        <v>226</v>
      </c>
      <c r="C9" s="6" t="s">
        <v>46</v>
      </c>
      <c r="D9" s="9" t="s">
        <v>51</v>
      </c>
      <c r="E9" s="9" t="s">
        <v>51</v>
      </c>
      <c r="F9" s="9" t="s">
        <v>51</v>
      </c>
      <c r="G9" s="9" t="s">
        <v>51</v>
      </c>
    </row>
    <row r="10" spans="1:7" ht="25.2" x14ac:dyDescent="0.3">
      <c r="B10" s="6" t="s">
        <v>227</v>
      </c>
      <c r="C10" s="6" t="s">
        <v>50</v>
      </c>
      <c r="D10" s="9" t="s">
        <v>1015</v>
      </c>
      <c r="E10" s="9" t="s">
        <v>1015</v>
      </c>
      <c r="F10" s="9" t="s">
        <v>48</v>
      </c>
      <c r="G10" s="9" t="s">
        <v>48</v>
      </c>
    </row>
    <row r="11" spans="1:7" x14ac:dyDescent="0.3">
      <c r="B11" s="17" t="s">
        <v>968</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9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3-000000000000}">
  <dimension ref="A1:D9"/>
  <sheetViews>
    <sheetView workbookViewId="0"/>
  </sheetViews>
  <sheetFormatPr baseColWidth="10" defaultRowHeight="14.4" x14ac:dyDescent="0.3"/>
  <cols>
    <col min="2" max="2" width="9.6640625" customWidth="1"/>
    <col min="3" max="3" width="115.6640625" customWidth="1"/>
    <col min="4" max="4" width="250.6640625" customWidth="1"/>
  </cols>
  <sheetData>
    <row r="1" spans="1:4" x14ac:dyDescent="0.3">
      <c r="A1" s="2" t="str">
        <f>HYPERLINK("#'Auswahl Auswertungsmodul'!A1", "Zurück zum Start")</f>
        <v>Zurück zum Start</v>
      </c>
    </row>
    <row r="2" spans="1:4" x14ac:dyDescent="0.3">
      <c r="A2" s="2" t="str">
        <f>HYPERLINK("#'Auswahl HSMDEF-DEFI-IMPL'!A1", "Zurück")</f>
        <v>Zurück</v>
      </c>
    </row>
    <row r="3" spans="1:4" x14ac:dyDescent="0.3">
      <c r="B3" s="7" t="s">
        <v>1506</v>
      </c>
    </row>
    <row r="4" spans="1:4" x14ac:dyDescent="0.3">
      <c r="B4" s="3" t="s">
        <v>35</v>
      </c>
      <c r="C4" s="4" t="s">
        <v>394</v>
      </c>
      <c r="D4" s="4" t="s">
        <v>1101</v>
      </c>
    </row>
    <row r="5" spans="1:4" ht="88.2" x14ac:dyDescent="0.3">
      <c r="B5" s="5" t="s">
        <v>727</v>
      </c>
      <c r="C5" s="6" t="s">
        <v>705</v>
      </c>
      <c r="D5" s="6" t="s">
        <v>1501</v>
      </c>
    </row>
    <row r="6" spans="1:4" ht="63" x14ac:dyDescent="0.3">
      <c r="B6" s="18" t="s">
        <v>730</v>
      </c>
      <c r="C6" s="12" t="s">
        <v>707</v>
      </c>
      <c r="D6" s="12" t="s">
        <v>1502</v>
      </c>
    </row>
    <row r="7" spans="1:4" ht="113.4" x14ac:dyDescent="0.3">
      <c r="B7" s="5" t="s">
        <v>731</v>
      </c>
      <c r="C7" s="6" t="s">
        <v>713</v>
      </c>
      <c r="D7" s="6" t="s">
        <v>1503</v>
      </c>
    </row>
    <row r="8" spans="1:4" ht="163.80000000000001" x14ac:dyDescent="0.3">
      <c r="B8" s="18" t="s">
        <v>732</v>
      </c>
      <c r="C8" s="12" t="s">
        <v>716</v>
      </c>
      <c r="D8" s="12" t="s">
        <v>1504</v>
      </c>
    </row>
    <row r="9" spans="1:4" ht="63" x14ac:dyDescent="0.3">
      <c r="B9" s="5" t="s">
        <v>735</v>
      </c>
      <c r="C9" s="6" t="s">
        <v>720</v>
      </c>
      <c r="D9" s="6" t="s">
        <v>1505</v>
      </c>
    </row>
  </sheetData>
  <pageMargins left="0.7" right="0.7" top="0.75" bottom="0.75" header="0.3" footer="0.3"/>
  <pageSetup paperSize="9" orientation="portrait" horizontalDpi="300" verticalDpi="300"/>
</worksheet>
</file>

<file path=xl/worksheets/sheet9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3-000000000000}">
  <dimension ref="A1:D8"/>
  <sheetViews>
    <sheetView workbookViewId="0"/>
  </sheetViews>
  <sheetFormatPr baseColWidth="10" defaultRowHeight="14.4" x14ac:dyDescent="0.3"/>
  <cols>
    <col min="2" max="2" width="9.6640625" customWidth="1"/>
    <col min="3" max="3" width="49.5546875" customWidth="1"/>
    <col min="4" max="4" width="250.6640625" customWidth="1"/>
  </cols>
  <sheetData>
    <row r="1" spans="1:4" x14ac:dyDescent="0.3">
      <c r="A1" s="2" t="str">
        <f>HYPERLINK("#'Auswahl Auswertungsmodul'!A1", "Zurück zum Start")</f>
        <v>Zurück zum Start</v>
      </c>
    </row>
    <row r="2" spans="1:4" x14ac:dyDescent="0.3">
      <c r="A2" s="2" t="str">
        <f>HYPERLINK("#'Auswahl HSMDEF-DEFI-IMPL'!A1", "Zurück")</f>
        <v>Zurück</v>
      </c>
    </row>
    <row r="3" spans="1:4" x14ac:dyDescent="0.3">
      <c r="B3" s="7" t="s">
        <v>1126</v>
      </c>
    </row>
    <row r="4" spans="1:4" x14ac:dyDescent="0.3">
      <c r="B4" s="3" t="s">
        <v>35</v>
      </c>
      <c r="C4" s="4" t="s">
        <v>36</v>
      </c>
      <c r="D4" s="4" t="s">
        <v>1101</v>
      </c>
    </row>
    <row r="5" spans="1:4" x14ac:dyDescent="0.3">
      <c r="B5" s="23" t="s">
        <v>40</v>
      </c>
      <c r="C5" s="23"/>
      <c r="D5" s="23"/>
    </row>
    <row r="6" spans="1:4" x14ac:dyDescent="0.3">
      <c r="B6" s="5" t="s">
        <v>224</v>
      </c>
      <c r="C6" s="6" t="s">
        <v>204</v>
      </c>
      <c r="D6" s="6" t="s">
        <v>1123</v>
      </c>
    </row>
    <row r="7" spans="1:4" ht="63" x14ac:dyDescent="0.3">
      <c r="B7" s="5" t="s">
        <v>225</v>
      </c>
      <c r="C7" s="6" t="s">
        <v>42</v>
      </c>
      <c r="D7" s="6" t="s">
        <v>1124</v>
      </c>
    </row>
    <row r="8" spans="1:4" ht="50.4" x14ac:dyDescent="0.3">
      <c r="B8" s="5" t="s">
        <v>227</v>
      </c>
      <c r="C8" s="6" t="s">
        <v>50</v>
      </c>
      <c r="D8" s="6" t="s">
        <v>1125</v>
      </c>
    </row>
  </sheetData>
  <mergeCells count="1">
    <mergeCell ref="B5:D5"/>
  </mergeCells>
  <pageMargins left="0.7" right="0.7" top="0.75" bottom="0.75" header="0.3" footer="0.3"/>
  <pageSetup paperSize="9" orientation="portrait" horizontalDpi="300" verticalDpi="30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E6"/>
  <sheetViews>
    <sheetView workbookViewId="0"/>
  </sheetViews>
  <sheetFormatPr baseColWidth="10" defaultRowHeight="14.4" x14ac:dyDescent="0.3"/>
  <cols>
    <col min="2" max="2" width="9.6640625" customWidth="1"/>
    <col min="3" max="3" width="41"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WI-NI-D'!A1", "Zurück")</f>
        <v>Zurück</v>
      </c>
    </row>
    <row r="3" spans="1:5" x14ac:dyDescent="0.3">
      <c r="B3" s="7" t="s">
        <v>2379</v>
      </c>
    </row>
    <row r="4" spans="1:5" x14ac:dyDescent="0.3">
      <c r="B4" s="3" t="s">
        <v>35</v>
      </c>
      <c r="C4" s="4" t="s">
        <v>36</v>
      </c>
      <c r="D4" s="3" t="s">
        <v>1765</v>
      </c>
      <c r="E4" s="4" t="s">
        <v>1101</v>
      </c>
    </row>
    <row r="5" spans="1:5" x14ac:dyDescent="0.3">
      <c r="B5" s="23" t="s">
        <v>40</v>
      </c>
      <c r="C5" s="23"/>
      <c r="D5" s="30"/>
      <c r="E5" s="23"/>
    </row>
    <row r="6" spans="1:5" ht="63" x14ac:dyDescent="0.3">
      <c r="B6" s="5" t="s">
        <v>190</v>
      </c>
      <c r="C6" s="6" t="s">
        <v>42</v>
      </c>
      <c r="D6" s="5" t="s">
        <v>32</v>
      </c>
      <c r="E6" s="6" t="s">
        <v>2378</v>
      </c>
    </row>
  </sheetData>
  <mergeCells count="1">
    <mergeCell ref="B5:E5"/>
  </mergeCells>
  <pageMargins left="0.7" right="0.7" top="0.75" bottom="0.75" header="0.3" footer="0.3"/>
  <pageSetup paperSize="9" orientation="portrait" horizontalDpi="300" verticalDpi="300"/>
</worksheet>
</file>

<file path=xl/worksheets/sheet9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3-000000000000}">
  <dimension ref="A1:G10"/>
  <sheetViews>
    <sheetView workbookViewId="0"/>
  </sheetViews>
  <sheetFormatPr baseColWidth="10" defaultRowHeight="14.4" x14ac:dyDescent="0.3"/>
  <cols>
    <col min="2" max="2" width="9.6640625" customWidth="1"/>
    <col min="3" max="3" width="49.5546875" customWidth="1"/>
    <col min="4" max="4" width="22.6640625" customWidth="1"/>
    <col min="5" max="5" width="48.77734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HSMDEF-DEFI-IMPL'!A1", "Zurück")</f>
        <v>Zurück</v>
      </c>
    </row>
    <row r="3" spans="1:7" x14ac:dyDescent="0.3">
      <c r="B3" s="7" t="s">
        <v>1687</v>
      </c>
    </row>
    <row r="4" spans="1:7" x14ac:dyDescent="0.3">
      <c r="B4" s="25" t="s">
        <v>35</v>
      </c>
      <c r="C4" s="25" t="s">
        <v>36</v>
      </c>
      <c r="D4" s="28" t="s">
        <v>1574</v>
      </c>
      <c r="E4" s="21" t="s">
        <v>1575</v>
      </c>
      <c r="F4" s="25" t="s">
        <v>1575</v>
      </c>
      <c r="G4" s="25" t="s">
        <v>1575</v>
      </c>
    </row>
    <row r="5" spans="1:7" x14ac:dyDescent="0.3">
      <c r="B5" s="22"/>
      <c r="C5" s="22"/>
      <c r="D5" s="27"/>
      <c r="E5" s="8" t="s">
        <v>1576</v>
      </c>
      <c r="F5" s="8" t="s">
        <v>1577</v>
      </c>
      <c r="G5" s="8" t="s">
        <v>13</v>
      </c>
    </row>
    <row r="6" spans="1:7" x14ac:dyDescent="0.3">
      <c r="B6" s="23" t="s">
        <v>40</v>
      </c>
      <c r="C6" s="23"/>
      <c r="D6" s="29"/>
      <c r="E6" s="29"/>
      <c r="F6" s="29"/>
      <c r="G6" s="29"/>
    </row>
    <row r="7" spans="1:7" ht="25.2" x14ac:dyDescent="0.3">
      <c r="B7" s="6" t="s">
        <v>224</v>
      </c>
      <c r="C7" s="6" t="s">
        <v>204</v>
      </c>
      <c r="D7" s="9" t="s">
        <v>1584</v>
      </c>
      <c r="E7" s="9" t="s">
        <v>1014</v>
      </c>
      <c r="F7" s="9" t="s">
        <v>77</v>
      </c>
      <c r="G7" s="9" t="s">
        <v>77</v>
      </c>
    </row>
    <row r="8" spans="1:7" ht="25.2" x14ac:dyDescent="0.3">
      <c r="B8" s="6" t="s">
        <v>225</v>
      </c>
      <c r="C8" s="6" t="s">
        <v>42</v>
      </c>
      <c r="D8" s="9" t="s">
        <v>1584</v>
      </c>
      <c r="E8" s="9" t="s">
        <v>1013</v>
      </c>
      <c r="F8" s="9" t="s">
        <v>77</v>
      </c>
      <c r="G8" s="9" t="s">
        <v>77</v>
      </c>
    </row>
    <row r="9" spans="1:7" ht="25.2" x14ac:dyDescent="0.3">
      <c r="B9" s="6" t="s">
        <v>226</v>
      </c>
      <c r="C9" s="6" t="s">
        <v>46</v>
      </c>
      <c r="D9" s="9" t="s">
        <v>1580</v>
      </c>
      <c r="E9" s="9" t="s">
        <v>51</v>
      </c>
      <c r="F9" s="9" t="s">
        <v>51</v>
      </c>
      <c r="G9" s="9" t="s">
        <v>51</v>
      </c>
    </row>
    <row r="10" spans="1:7" ht="25.2" x14ac:dyDescent="0.3">
      <c r="B10" s="6" t="s">
        <v>227</v>
      </c>
      <c r="C10" s="6" t="s">
        <v>50</v>
      </c>
      <c r="D10" s="9" t="s">
        <v>1579</v>
      </c>
      <c r="E10" s="9" t="s">
        <v>48</v>
      </c>
      <c r="F10" s="9" t="s">
        <v>965</v>
      </c>
      <c r="G10" s="9" t="s">
        <v>48</v>
      </c>
    </row>
  </sheetData>
  <mergeCells count="5">
    <mergeCell ref="B4:B5"/>
    <mergeCell ref="C4:C5"/>
    <mergeCell ref="D4:D5"/>
    <mergeCell ref="E4:G4"/>
    <mergeCell ref="B6:G6"/>
  </mergeCells>
  <pageMargins left="0.7" right="0.7" top="0.75" bottom="0.75" header="0.3" footer="0.3"/>
  <pageSetup paperSize="9" orientation="portrait" horizontalDpi="300" verticalDpi="300"/>
</worksheet>
</file>

<file path=xl/worksheets/sheet9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HSMDEF-DEFI-IMPL'!A1", "Zurück")</f>
        <v>Zurück</v>
      </c>
    </row>
  </sheetData>
  <pageMargins left="0.7" right="0.7" top="0.75" bottom="0.75" header="0.3" footer="0.3"/>
  <pageSetup paperSize="9" orientation="portrait" horizontalDpi="300" verticalDpi="300"/>
</worksheet>
</file>

<file path=xl/worksheets/sheet9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3-000000000000}">
  <dimension ref="A1:G10"/>
  <sheetViews>
    <sheetView workbookViewId="0"/>
  </sheetViews>
  <sheetFormatPr baseColWidth="10" defaultRowHeight="14.4" x14ac:dyDescent="0.3"/>
  <cols>
    <col min="2" max="2" width="9.6640625" customWidth="1"/>
    <col min="3" max="3" width="115.6640625" customWidth="1"/>
    <col min="4" max="4" width="22.6640625" customWidth="1"/>
    <col min="5" max="5" width="58.109375" customWidth="1"/>
    <col min="6" max="6" width="73.5546875" customWidth="1"/>
    <col min="7" max="7" width="29" customWidth="1"/>
  </cols>
  <sheetData>
    <row r="1" spans="1:7" x14ac:dyDescent="0.3">
      <c r="A1" s="2" t="str">
        <f>HYPERLINK("#'Auswahl Auswertungsmodul'!A1", "Zurück zum Start")</f>
        <v>Zurück zum Start</v>
      </c>
    </row>
    <row r="2" spans="1:7" x14ac:dyDescent="0.3">
      <c r="A2" s="2" t="str">
        <f>HYPERLINK("#'Auswahl HSMDEF-DEFI-IMPL'!A1", "Zurück")</f>
        <v>Zurück</v>
      </c>
    </row>
    <row r="3" spans="1:7" x14ac:dyDescent="0.3">
      <c r="B3" s="7" t="s">
        <v>2007</v>
      </c>
    </row>
    <row r="4" spans="1:7" x14ac:dyDescent="0.3">
      <c r="B4" s="25" t="s">
        <v>35</v>
      </c>
      <c r="C4" s="25" t="s">
        <v>394</v>
      </c>
      <c r="D4" s="28" t="s">
        <v>1574</v>
      </c>
      <c r="E4" s="21" t="s">
        <v>1575</v>
      </c>
      <c r="F4" s="25" t="s">
        <v>1575</v>
      </c>
      <c r="G4" s="25" t="s">
        <v>1575</v>
      </c>
    </row>
    <row r="5" spans="1:7" x14ac:dyDescent="0.3">
      <c r="B5" s="22"/>
      <c r="C5" s="22"/>
      <c r="D5" s="27"/>
      <c r="E5" s="8" t="s">
        <v>1848</v>
      </c>
      <c r="F5" s="8" t="s">
        <v>1577</v>
      </c>
      <c r="G5" s="8" t="s">
        <v>13</v>
      </c>
    </row>
    <row r="6" spans="1:7" ht="25.2" x14ac:dyDescent="0.3">
      <c r="B6" s="6" t="s">
        <v>727</v>
      </c>
      <c r="C6" s="6" t="s">
        <v>705</v>
      </c>
      <c r="D6" s="9" t="s">
        <v>1999</v>
      </c>
      <c r="E6" s="9" t="s">
        <v>2000</v>
      </c>
      <c r="F6" s="9" t="s">
        <v>2001</v>
      </c>
      <c r="G6" s="9" t="s">
        <v>2002</v>
      </c>
    </row>
    <row r="7" spans="1:7" ht="25.2" x14ac:dyDescent="0.3">
      <c r="B7" s="12" t="s">
        <v>730</v>
      </c>
      <c r="C7" s="12" t="s">
        <v>707</v>
      </c>
      <c r="D7" s="13" t="s">
        <v>1871</v>
      </c>
      <c r="E7" s="13" t="s">
        <v>113</v>
      </c>
      <c r="F7" s="13" t="s">
        <v>1290</v>
      </c>
      <c r="G7" s="13" t="s">
        <v>113</v>
      </c>
    </row>
    <row r="8" spans="1:7" ht="25.2" x14ac:dyDescent="0.3">
      <c r="B8" s="6" t="s">
        <v>731</v>
      </c>
      <c r="C8" s="6" t="s">
        <v>713</v>
      </c>
      <c r="D8" s="9" t="s">
        <v>1711</v>
      </c>
      <c r="E8" s="9" t="s">
        <v>2003</v>
      </c>
      <c r="F8" s="9" t="s">
        <v>1713</v>
      </c>
      <c r="G8" s="9" t="s">
        <v>222</v>
      </c>
    </row>
    <row r="9" spans="1:7" ht="25.2" x14ac:dyDescent="0.3">
      <c r="B9" s="12" t="s">
        <v>732</v>
      </c>
      <c r="C9" s="12" t="s">
        <v>716</v>
      </c>
      <c r="D9" s="13" t="s">
        <v>1891</v>
      </c>
      <c r="E9" s="13" t="s">
        <v>2004</v>
      </c>
      <c r="F9" s="13" t="s">
        <v>2005</v>
      </c>
      <c r="G9" s="13" t="s">
        <v>1330</v>
      </c>
    </row>
    <row r="10" spans="1:7" ht="25.2" x14ac:dyDescent="0.3">
      <c r="B10" s="6" t="s">
        <v>735</v>
      </c>
      <c r="C10" s="6" t="s">
        <v>720</v>
      </c>
      <c r="D10" s="9" t="s">
        <v>1643</v>
      </c>
      <c r="E10" s="9" t="s">
        <v>2006</v>
      </c>
      <c r="F10" s="9" t="s">
        <v>494</v>
      </c>
      <c r="G10" s="9" t="s">
        <v>2006</v>
      </c>
    </row>
  </sheetData>
  <mergeCells count="4">
    <mergeCell ref="B4:B5"/>
    <mergeCell ref="C4:C5"/>
    <mergeCell ref="D4:D5"/>
    <mergeCell ref="E4:G4"/>
  </mergeCells>
  <pageMargins left="0.7" right="0.7" top="0.75" bottom="0.75" header="0.3" footer="0.3"/>
  <pageSetup paperSize="9" orientation="portrait" horizontalDpi="300" verticalDpi="300"/>
</worksheet>
</file>

<file path=xl/worksheets/sheet9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3-000000000000}">
  <dimension ref="A1:E12"/>
  <sheetViews>
    <sheetView workbookViewId="0"/>
  </sheetViews>
  <sheetFormatPr baseColWidth="10" defaultRowHeight="14.4" x14ac:dyDescent="0.3"/>
  <cols>
    <col min="2" max="2" width="9.6640625" customWidth="1"/>
    <col min="3" max="3" width="115.66406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HSMDEF-DEFI-IMPL'!A1", "Zurück")</f>
        <v>Zurück</v>
      </c>
    </row>
    <row r="3" spans="1:5" x14ac:dyDescent="0.3">
      <c r="B3" s="7" t="s">
        <v>2202</v>
      </c>
    </row>
    <row r="4" spans="1:5" x14ac:dyDescent="0.3">
      <c r="B4" s="3" t="s">
        <v>35</v>
      </c>
      <c r="C4" s="4" t="s">
        <v>394</v>
      </c>
      <c r="D4" s="3" t="s">
        <v>1765</v>
      </c>
      <c r="E4" s="4" t="s">
        <v>1101</v>
      </c>
    </row>
    <row r="5" spans="1:5" ht="409.6" x14ac:dyDescent="0.3">
      <c r="B5" s="5" t="s">
        <v>727</v>
      </c>
      <c r="C5" s="6" t="s">
        <v>705</v>
      </c>
      <c r="D5" s="5" t="s">
        <v>6</v>
      </c>
      <c r="E5" s="6" t="s">
        <v>2194</v>
      </c>
    </row>
    <row r="6" spans="1:5" x14ac:dyDescent="0.3">
      <c r="B6" s="18" t="s">
        <v>727</v>
      </c>
      <c r="C6" s="12" t="s">
        <v>705</v>
      </c>
      <c r="D6" s="18" t="s">
        <v>12</v>
      </c>
      <c r="E6" s="12" t="s">
        <v>2195</v>
      </c>
    </row>
    <row r="7" spans="1:5" ht="63" x14ac:dyDescent="0.3">
      <c r="B7" s="5" t="s">
        <v>731</v>
      </c>
      <c r="C7" s="6" t="s">
        <v>713</v>
      </c>
      <c r="D7" s="5" t="s">
        <v>6</v>
      </c>
      <c r="E7" s="6" t="s">
        <v>2196</v>
      </c>
    </row>
    <row r="8" spans="1:5" ht="277.2" x14ac:dyDescent="0.3">
      <c r="B8" s="18" t="s">
        <v>732</v>
      </c>
      <c r="C8" s="12" t="s">
        <v>716</v>
      </c>
      <c r="D8" s="18" t="s">
        <v>6</v>
      </c>
      <c r="E8" s="12" t="s">
        <v>2197</v>
      </c>
    </row>
    <row r="9" spans="1:5" x14ac:dyDescent="0.3">
      <c r="B9" s="5" t="s">
        <v>732</v>
      </c>
      <c r="C9" s="6" t="s">
        <v>716</v>
      </c>
      <c r="D9" s="5" t="s">
        <v>9</v>
      </c>
      <c r="E9" s="6" t="s">
        <v>2198</v>
      </c>
    </row>
    <row r="10" spans="1:5" x14ac:dyDescent="0.3">
      <c r="B10" s="18" t="s">
        <v>732</v>
      </c>
      <c r="C10" s="12" t="s">
        <v>716</v>
      </c>
      <c r="D10" s="18" t="s">
        <v>12</v>
      </c>
      <c r="E10" s="12" t="s">
        <v>2199</v>
      </c>
    </row>
    <row r="11" spans="1:5" ht="37.799999999999997" x14ac:dyDescent="0.3">
      <c r="B11" s="5" t="s">
        <v>735</v>
      </c>
      <c r="C11" s="6" t="s">
        <v>720</v>
      </c>
      <c r="D11" s="5" t="s">
        <v>6</v>
      </c>
      <c r="E11" s="6" t="s">
        <v>2200</v>
      </c>
    </row>
    <row r="12" spans="1:5" ht="37.799999999999997" x14ac:dyDescent="0.3">
      <c r="B12" s="18" t="s">
        <v>735</v>
      </c>
      <c r="C12" s="12" t="s">
        <v>720</v>
      </c>
      <c r="D12" s="18" t="s">
        <v>12</v>
      </c>
      <c r="E12" s="12" t="s">
        <v>2201</v>
      </c>
    </row>
  </sheetData>
  <pageMargins left="0.7" right="0.7" top="0.75" bottom="0.75" header="0.3" footer="0.3"/>
  <pageSetup paperSize="9" orientation="portrait" horizontalDpi="300" verticalDpi="300"/>
</worksheet>
</file>

<file path=xl/worksheets/sheet9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3-000000000000}">
  <dimension ref="A1:F10"/>
  <sheetViews>
    <sheetView workbookViewId="0"/>
  </sheetViews>
  <sheetFormatPr baseColWidth="10" defaultRowHeight="14.4" x14ac:dyDescent="0.3"/>
  <cols>
    <col min="2" max="2" width="9.6640625" customWidth="1"/>
    <col min="3" max="3" width="49.5546875" customWidth="1"/>
    <col min="4" max="4" width="22.6640625" customWidth="1"/>
    <col min="5" max="5" width="44.44140625" customWidth="1"/>
    <col min="6" max="6" width="30.6640625" customWidth="1"/>
  </cols>
  <sheetData>
    <row r="1" spans="1:6" x14ac:dyDescent="0.3">
      <c r="A1" s="2" t="str">
        <f>HYPERLINK("#'Auswahl Auswertungsmodul'!A1", "Zurück zum Start")</f>
        <v>Zurück zum Start</v>
      </c>
    </row>
    <row r="2" spans="1:6" x14ac:dyDescent="0.3">
      <c r="A2" s="2" t="str">
        <f>HYPERLINK("#'Auswahl HSMDEF-DEFI-IMPL'!A1", "Zurück")</f>
        <v>Zurück</v>
      </c>
    </row>
    <row r="3" spans="1:6" x14ac:dyDescent="0.3">
      <c r="B3" s="7" t="s">
        <v>2343</v>
      </c>
    </row>
    <row r="4" spans="1:6" x14ac:dyDescent="0.3">
      <c r="B4" s="25" t="s">
        <v>35</v>
      </c>
      <c r="C4" s="25" t="s">
        <v>36</v>
      </c>
      <c r="D4" s="28" t="s">
        <v>1574</v>
      </c>
      <c r="E4" s="21" t="s">
        <v>1575</v>
      </c>
      <c r="F4" s="25" t="s">
        <v>1575</v>
      </c>
    </row>
    <row r="5" spans="1:6" x14ac:dyDescent="0.3">
      <c r="B5" s="22"/>
      <c r="C5" s="22"/>
      <c r="D5" s="27"/>
      <c r="E5" s="8" t="s">
        <v>2310</v>
      </c>
      <c r="F5" s="8" t="s">
        <v>33</v>
      </c>
    </row>
    <row r="6" spans="1:6" x14ac:dyDescent="0.3">
      <c r="B6" s="23" t="s">
        <v>40</v>
      </c>
      <c r="C6" s="23"/>
      <c r="D6" s="29"/>
      <c r="E6" s="29"/>
      <c r="F6" s="29"/>
    </row>
    <row r="7" spans="1:6" ht="25.2" x14ac:dyDescent="0.3">
      <c r="B7" s="6" t="s">
        <v>224</v>
      </c>
      <c r="C7" s="6" t="s">
        <v>204</v>
      </c>
      <c r="D7" s="9" t="s">
        <v>1584</v>
      </c>
      <c r="E7" s="9" t="s">
        <v>77</v>
      </c>
      <c r="F7" s="9" t="s">
        <v>77</v>
      </c>
    </row>
    <row r="8" spans="1:6" ht="25.2" x14ac:dyDescent="0.3">
      <c r="B8" s="6" t="s">
        <v>225</v>
      </c>
      <c r="C8" s="6" t="s">
        <v>42</v>
      </c>
      <c r="D8" s="9" t="s">
        <v>1584</v>
      </c>
      <c r="E8" s="9" t="s">
        <v>77</v>
      </c>
      <c r="F8" s="9" t="s">
        <v>77</v>
      </c>
    </row>
    <row r="9" spans="1:6" ht="25.2" x14ac:dyDescent="0.3">
      <c r="B9" s="6" t="s">
        <v>226</v>
      </c>
      <c r="C9" s="6" t="s">
        <v>46</v>
      </c>
      <c r="D9" s="9" t="s">
        <v>1580</v>
      </c>
      <c r="E9" s="9" t="s">
        <v>51</v>
      </c>
      <c r="F9" s="9" t="s">
        <v>51</v>
      </c>
    </row>
    <row r="10" spans="1:6" ht="25.2" x14ac:dyDescent="0.3">
      <c r="B10" s="6" t="s">
        <v>227</v>
      </c>
      <c r="C10" s="6" t="s">
        <v>50</v>
      </c>
      <c r="D10" s="9" t="s">
        <v>1579</v>
      </c>
      <c r="E10" s="9" t="s">
        <v>965</v>
      </c>
      <c r="F10" s="9" t="s">
        <v>48</v>
      </c>
    </row>
  </sheetData>
  <mergeCells count="5">
    <mergeCell ref="B4:B5"/>
    <mergeCell ref="C4:C5"/>
    <mergeCell ref="D4:D5"/>
    <mergeCell ref="E4:F4"/>
    <mergeCell ref="B6:F6"/>
  </mergeCells>
  <pageMargins left="0.7" right="0.7" top="0.75" bottom="0.75" header="0.3" footer="0.3"/>
  <pageSetup paperSize="9" orientation="portrait" horizontalDpi="300" verticalDpi="300"/>
</worksheet>
</file>

<file path=xl/worksheets/sheet9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3-000000000000}">
  <dimension ref="A1:E6"/>
  <sheetViews>
    <sheetView workbookViewId="0"/>
  </sheetViews>
  <sheetFormatPr baseColWidth="10" defaultRowHeight="14.4" x14ac:dyDescent="0.3"/>
  <cols>
    <col min="2" max="2" width="9.6640625" customWidth="1"/>
    <col min="3" max="3" width="44.44140625" customWidth="1"/>
    <col min="4" max="4" width="9.6640625" customWidth="1"/>
    <col min="5" max="5" width="65" customWidth="1"/>
  </cols>
  <sheetData>
    <row r="1" spans="1:5" x14ac:dyDescent="0.3">
      <c r="A1" s="2" t="str">
        <f>HYPERLINK("#'Auswahl Auswertungsmodul'!A1", "Zurück zum Start")</f>
        <v>Zurück zum Start</v>
      </c>
    </row>
    <row r="2" spans="1:5" x14ac:dyDescent="0.3">
      <c r="A2" s="2" t="str">
        <f>HYPERLINK("#'Auswahl HSMDEF-DEFI-IMPL'!A1", "Zurück")</f>
        <v>Zurück</v>
      </c>
    </row>
    <row r="3" spans="1:5" x14ac:dyDescent="0.3">
      <c r="B3" s="7" t="s">
        <v>2389</v>
      </c>
    </row>
    <row r="4" spans="1:5" x14ac:dyDescent="0.3">
      <c r="B4" s="3" t="s">
        <v>35</v>
      </c>
      <c r="C4" s="4" t="s">
        <v>36</v>
      </c>
      <c r="D4" s="3" t="s">
        <v>1765</v>
      </c>
      <c r="E4" s="4" t="s">
        <v>1101</v>
      </c>
    </row>
    <row r="5" spans="1:5" x14ac:dyDescent="0.3">
      <c r="B5" s="23" t="s">
        <v>40</v>
      </c>
      <c r="C5" s="23"/>
      <c r="D5" s="30"/>
      <c r="E5" s="23"/>
    </row>
    <row r="6" spans="1:5" x14ac:dyDescent="0.3">
      <c r="B6" s="5" t="s">
        <v>227</v>
      </c>
      <c r="C6" s="6" t="s">
        <v>50</v>
      </c>
      <c r="D6" s="5" t="s">
        <v>24</v>
      </c>
      <c r="E6" s="6" t="s">
        <v>2388</v>
      </c>
    </row>
  </sheetData>
  <mergeCells count="1">
    <mergeCell ref="B5:E5"/>
  </mergeCells>
  <pageMargins left="0.7" right="0.7" top="0.75" bottom="0.75" header="0.3" footer="0.3"/>
  <pageSetup paperSize="9" orientation="portrait" horizontalDpi="300" verticalDpi="300"/>
</worksheet>
</file>

<file path=xl/worksheets/sheet9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3-000000000000}">
  <dimension ref="A1:H10"/>
  <sheetViews>
    <sheetView workbookViewId="0"/>
  </sheetViews>
  <sheetFormatPr baseColWidth="10" defaultRowHeight="14.4" x14ac:dyDescent="0.3"/>
  <cols>
    <col min="2" max="2" width="9.6640625" customWidth="1"/>
    <col min="3" max="3" width="115.6640625" customWidth="1"/>
    <col min="4" max="4" width="22.6640625" customWidth="1"/>
    <col min="5" max="5" width="25.5546875" customWidth="1"/>
    <col min="6" max="6" width="49.5546875" customWidth="1"/>
    <col min="7" max="7" width="69.33203125" customWidth="1"/>
    <col min="8" max="8" width="30.6640625" customWidth="1"/>
  </cols>
  <sheetData>
    <row r="1" spans="1:8" x14ac:dyDescent="0.3">
      <c r="A1" s="2" t="str">
        <f>HYPERLINK("#'Auswahl Auswertungsmodul'!A1", "Zurück zum Start")</f>
        <v>Zurück zum Start</v>
      </c>
    </row>
    <row r="2" spans="1:8" x14ac:dyDescent="0.3">
      <c r="A2" s="2" t="str">
        <f>HYPERLINK("#'Auswahl HSMDEF-DEFI-IMPL'!A1", "Zurück")</f>
        <v>Zurück</v>
      </c>
    </row>
    <row r="3" spans="1:8" x14ac:dyDescent="0.3">
      <c r="B3" s="7" t="s">
        <v>2584</v>
      </c>
    </row>
    <row r="4" spans="1:8" x14ac:dyDescent="0.3">
      <c r="B4" s="25" t="s">
        <v>35</v>
      </c>
      <c r="C4" s="25" t="s">
        <v>394</v>
      </c>
      <c r="D4" s="28" t="s">
        <v>1574</v>
      </c>
      <c r="E4" s="21" t="s">
        <v>1575</v>
      </c>
      <c r="F4" s="25" t="s">
        <v>1575</v>
      </c>
      <c r="G4" s="25" t="s">
        <v>1575</v>
      </c>
      <c r="H4" s="25" t="s">
        <v>1575</v>
      </c>
    </row>
    <row r="5" spans="1:8" x14ac:dyDescent="0.3">
      <c r="B5" s="22"/>
      <c r="C5" s="22"/>
      <c r="D5" s="27"/>
      <c r="E5" s="8" t="s">
        <v>2436</v>
      </c>
      <c r="F5" s="8" t="s">
        <v>2437</v>
      </c>
      <c r="G5" s="8" t="s">
        <v>2438</v>
      </c>
      <c r="H5" s="8" t="s">
        <v>33</v>
      </c>
    </row>
    <row r="6" spans="1:8" ht="25.2" x14ac:dyDescent="0.3">
      <c r="B6" s="6" t="s">
        <v>727</v>
      </c>
      <c r="C6" s="6" t="s">
        <v>705</v>
      </c>
      <c r="D6" s="9" t="s">
        <v>1999</v>
      </c>
      <c r="E6" s="9" t="s">
        <v>2002</v>
      </c>
      <c r="F6" s="9" t="s">
        <v>2580</v>
      </c>
      <c r="G6" s="9" t="s">
        <v>2001</v>
      </c>
      <c r="H6" s="9" t="s">
        <v>2002</v>
      </c>
    </row>
    <row r="7" spans="1:8" ht="25.2" x14ac:dyDescent="0.3">
      <c r="B7" s="12" t="s">
        <v>730</v>
      </c>
      <c r="C7" s="12" t="s">
        <v>707</v>
      </c>
      <c r="D7" s="13" t="s">
        <v>1871</v>
      </c>
      <c r="E7" s="13" t="s">
        <v>113</v>
      </c>
      <c r="F7" s="13" t="s">
        <v>1288</v>
      </c>
      <c r="G7" s="13" t="s">
        <v>1288</v>
      </c>
      <c r="H7" s="13" t="s">
        <v>113</v>
      </c>
    </row>
    <row r="8" spans="1:8" ht="25.2" x14ac:dyDescent="0.3">
      <c r="B8" s="6" t="s">
        <v>731</v>
      </c>
      <c r="C8" s="6" t="s">
        <v>713</v>
      </c>
      <c r="D8" s="9" t="s">
        <v>1711</v>
      </c>
      <c r="E8" s="9" t="s">
        <v>222</v>
      </c>
      <c r="F8" s="9" t="s">
        <v>2581</v>
      </c>
      <c r="G8" s="9" t="s">
        <v>1713</v>
      </c>
      <c r="H8" s="9" t="s">
        <v>222</v>
      </c>
    </row>
    <row r="9" spans="1:8" ht="25.2" x14ac:dyDescent="0.3">
      <c r="B9" s="12" t="s">
        <v>732</v>
      </c>
      <c r="C9" s="12" t="s">
        <v>716</v>
      </c>
      <c r="D9" s="13" t="s">
        <v>1891</v>
      </c>
      <c r="E9" s="13" t="s">
        <v>1330</v>
      </c>
      <c r="F9" s="13" t="s">
        <v>2582</v>
      </c>
      <c r="G9" s="13" t="s">
        <v>1330</v>
      </c>
      <c r="H9" s="13" t="s">
        <v>734</v>
      </c>
    </row>
    <row r="10" spans="1:8" ht="25.2" x14ac:dyDescent="0.3">
      <c r="B10" s="6" t="s">
        <v>735</v>
      </c>
      <c r="C10" s="6" t="s">
        <v>720</v>
      </c>
      <c r="D10" s="9" t="s">
        <v>1643</v>
      </c>
      <c r="E10" s="9" t="s">
        <v>1297</v>
      </c>
      <c r="F10" s="9" t="s">
        <v>2583</v>
      </c>
      <c r="G10" s="9" t="s">
        <v>494</v>
      </c>
      <c r="H10" s="9" t="s">
        <v>494</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9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3-000000000000}">
  <dimension ref="A1:E9"/>
  <sheetViews>
    <sheetView workbookViewId="0"/>
  </sheetViews>
  <sheetFormatPr baseColWidth="10" defaultRowHeight="14.4" x14ac:dyDescent="0.3"/>
  <cols>
    <col min="2" max="2" width="9.6640625" customWidth="1"/>
    <col min="3" max="3" width="115.6640625" customWidth="1"/>
    <col min="4" max="4" width="9.6640625" customWidth="1"/>
    <col min="5" max="5" width="188.6640625" customWidth="1"/>
  </cols>
  <sheetData>
    <row r="1" spans="1:5" x14ac:dyDescent="0.3">
      <c r="A1" s="2" t="str">
        <f>HYPERLINK("#'Auswahl Auswertungsmodul'!A1", "Zurück zum Start")</f>
        <v>Zurück zum Start</v>
      </c>
    </row>
    <row r="2" spans="1:5" x14ac:dyDescent="0.3">
      <c r="A2" s="2" t="str">
        <f>HYPERLINK("#'Auswahl HSMDEF-DEFI-IMPL'!A1", "Zurück")</f>
        <v>Zurück</v>
      </c>
    </row>
    <row r="3" spans="1:5" x14ac:dyDescent="0.3">
      <c r="B3" s="7" t="s">
        <v>2796</v>
      </c>
    </row>
    <row r="4" spans="1:5" x14ac:dyDescent="0.3">
      <c r="B4" s="3" t="s">
        <v>35</v>
      </c>
      <c r="C4" s="4" t="s">
        <v>394</v>
      </c>
      <c r="D4" s="3" t="s">
        <v>1765</v>
      </c>
      <c r="E4" s="4" t="s">
        <v>1101</v>
      </c>
    </row>
    <row r="5" spans="1:5" x14ac:dyDescent="0.3">
      <c r="B5" s="5" t="s">
        <v>727</v>
      </c>
      <c r="C5" s="6" t="s">
        <v>705</v>
      </c>
      <c r="D5" s="5" t="s">
        <v>26</v>
      </c>
      <c r="E5" s="6" t="s">
        <v>2791</v>
      </c>
    </row>
    <row r="6" spans="1:5" x14ac:dyDescent="0.3">
      <c r="B6" s="18" t="s">
        <v>727</v>
      </c>
      <c r="C6" s="12" t="s">
        <v>705</v>
      </c>
      <c r="D6" s="18" t="s">
        <v>28</v>
      </c>
      <c r="E6" s="12" t="s">
        <v>2792</v>
      </c>
    </row>
    <row r="7" spans="1:5" x14ac:dyDescent="0.3">
      <c r="B7" s="5" t="s">
        <v>727</v>
      </c>
      <c r="C7" s="6" t="s">
        <v>705</v>
      </c>
      <c r="D7" s="5" t="s">
        <v>32</v>
      </c>
      <c r="E7" s="6" t="s">
        <v>2793</v>
      </c>
    </row>
    <row r="8" spans="1:5" x14ac:dyDescent="0.3">
      <c r="B8" s="18" t="s">
        <v>732</v>
      </c>
      <c r="C8" s="12" t="s">
        <v>716</v>
      </c>
      <c r="D8" s="18" t="s">
        <v>26</v>
      </c>
      <c r="E8" s="12" t="s">
        <v>2794</v>
      </c>
    </row>
    <row r="9" spans="1:5" x14ac:dyDescent="0.3">
      <c r="B9" s="5" t="s">
        <v>735</v>
      </c>
      <c r="C9" s="6" t="s">
        <v>720</v>
      </c>
      <c r="D9" s="5" t="s">
        <v>26</v>
      </c>
      <c r="E9" s="6" t="s">
        <v>2795</v>
      </c>
    </row>
  </sheetData>
  <pageMargins left="0.7" right="0.7" top="0.75" bottom="0.75" header="0.3" footer="0.3"/>
  <pageSetup paperSize="9" orientation="portrait" horizontalDpi="300" verticalDpi="300"/>
</worksheet>
</file>

<file path=xl/worksheets/sheet9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3-000000000000}">
  <dimension ref="A1:E10"/>
  <sheetViews>
    <sheetView workbookViewId="0"/>
  </sheetViews>
  <sheetFormatPr baseColWidth="10" defaultRowHeight="14.4" x14ac:dyDescent="0.3"/>
  <cols>
    <col min="2" max="2" width="9.6640625" customWidth="1"/>
    <col min="3" max="3" width="49.5546875"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HSMDEF-DEFI-IMPL'!A1", "Zurück")</f>
        <v>Zurück</v>
      </c>
    </row>
    <row r="3" spans="1:5" x14ac:dyDescent="0.3">
      <c r="B3" s="7" t="s">
        <v>2938</v>
      </c>
    </row>
    <row r="4" spans="1:5" x14ac:dyDescent="0.3">
      <c r="B4" s="25" t="s">
        <v>35</v>
      </c>
      <c r="C4" s="25" t="s">
        <v>36</v>
      </c>
      <c r="D4" s="28" t="s">
        <v>1574</v>
      </c>
      <c r="E4" s="16" t="s">
        <v>1575</v>
      </c>
    </row>
    <row r="5" spans="1:5" x14ac:dyDescent="0.3">
      <c r="B5" s="22"/>
      <c r="C5" s="22"/>
      <c r="D5" s="27"/>
      <c r="E5" s="8" t="s">
        <v>2910</v>
      </c>
    </row>
    <row r="6" spans="1:5" x14ac:dyDescent="0.3">
      <c r="B6" s="23" t="s">
        <v>40</v>
      </c>
      <c r="C6" s="23"/>
      <c r="D6" s="29"/>
      <c r="E6" s="29"/>
    </row>
    <row r="7" spans="1:5" ht="25.2" x14ac:dyDescent="0.3">
      <c r="B7" s="6" t="s">
        <v>224</v>
      </c>
      <c r="C7" s="6" t="s">
        <v>204</v>
      </c>
      <c r="D7" s="9" t="s">
        <v>1584</v>
      </c>
      <c r="E7" s="9" t="s">
        <v>77</v>
      </c>
    </row>
    <row r="8" spans="1:5" ht="25.2" x14ac:dyDescent="0.3">
      <c r="B8" s="6" t="s">
        <v>225</v>
      </c>
      <c r="C8" s="6" t="s">
        <v>42</v>
      </c>
      <c r="D8" s="9" t="s">
        <v>1584</v>
      </c>
      <c r="E8" s="9" t="s">
        <v>77</v>
      </c>
    </row>
    <row r="9" spans="1:5" ht="25.2" x14ac:dyDescent="0.3">
      <c r="B9" s="6" t="s">
        <v>226</v>
      </c>
      <c r="C9" s="6" t="s">
        <v>46</v>
      </c>
      <c r="D9" s="9" t="s">
        <v>1580</v>
      </c>
      <c r="E9" s="9" t="s">
        <v>51</v>
      </c>
    </row>
    <row r="10" spans="1:5" ht="25.2" x14ac:dyDescent="0.3">
      <c r="B10" s="6" t="s">
        <v>227</v>
      </c>
      <c r="C10" s="6" t="s">
        <v>50</v>
      </c>
      <c r="D10" s="9" t="s">
        <v>1579</v>
      </c>
      <c r="E10" s="9" t="s">
        <v>48</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9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HSMDEF-DEFI-IMPL'!A1", "Zurück")</f>
        <v>Zurück</v>
      </c>
    </row>
  </sheetData>
  <pageMargins left="0.7" right="0.7" top="0.75" bottom="0.75" header="0.3" footer="0.3"/>
  <pageSetup paperSize="9" orientation="portrait" horizontalDpi="300" verticalDpi="30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E8"/>
  <sheetViews>
    <sheetView workbookViewId="0"/>
  </sheetViews>
  <sheetFormatPr baseColWidth="10" defaultRowHeight="14.4" x14ac:dyDescent="0.3"/>
  <cols>
    <col min="2" max="2" width="9.6640625" customWidth="1"/>
    <col min="3" max="3" width="41" customWidth="1"/>
    <col min="4" max="4" width="22.6640625" customWidth="1"/>
    <col min="5" max="5" width="35.6640625" customWidth="1"/>
  </cols>
  <sheetData>
    <row r="1" spans="1:5" x14ac:dyDescent="0.3">
      <c r="A1" s="2" t="str">
        <f>HYPERLINK("#'Auswahl Auswertungsmodul'!A1", "Zurück zum Start")</f>
        <v>Zurück zum Start</v>
      </c>
    </row>
    <row r="2" spans="1:5" x14ac:dyDescent="0.3">
      <c r="A2" s="2" t="str">
        <f>HYPERLINK("#'Auswahl WI-NI-D'!A1", "Zurück")</f>
        <v>Zurück</v>
      </c>
    </row>
    <row r="3" spans="1:5" x14ac:dyDescent="0.3">
      <c r="B3" s="7" t="s">
        <v>2935</v>
      </c>
    </row>
    <row r="4" spans="1:5" x14ac:dyDescent="0.3">
      <c r="B4" s="25" t="s">
        <v>35</v>
      </c>
      <c r="C4" s="25" t="s">
        <v>36</v>
      </c>
      <c r="D4" s="28" t="s">
        <v>1574</v>
      </c>
      <c r="E4" s="16" t="s">
        <v>1575</v>
      </c>
    </row>
    <row r="5" spans="1:5" x14ac:dyDescent="0.3">
      <c r="B5" s="22"/>
      <c r="C5" s="22"/>
      <c r="D5" s="27"/>
      <c r="E5" s="8" t="s">
        <v>2910</v>
      </c>
    </row>
    <row r="6" spans="1:5" x14ac:dyDescent="0.3">
      <c r="B6" s="23" t="s">
        <v>40</v>
      </c>
      <c r="C6" s="23"/>
      <c r="D6" s="29"/>
      <c r="E6" s="29"/>
    </row>
    <row r="7" spans="1:5" ht="25.2" x14ac:dyDescent="0.3">
      <c r="B7" s="6" t="s">
        <v>190</v>
      </c>
      <c r="C7" s="6" t="s">
        <v>42</v>
      </c>
      <c r="D7" s="9" t="s">
        <v>1670</v>
      </c>
      <c r="E7" s="9" t="s">
        <v>2934</v>
      </c>
    </row>
    <row r="8" spans="1:5" ht="25.2" x14ac:dyDescent="0.3">
      <c r="B8" s="6" t="s">
        <v>193</v>
      </c>
      <c r="C8" s="6" t="s">
        <v>46</v>
      </c>
      <c r="D8" s="9" t="s">
        <v>1674</v>
      </c>
      <c r="E8" s="9" t="s">
        <v>998</v>
      </c>
    </row>
  </sheetData>
  <mergeCells count="4">
    <mergeCell ref="B4:B5"/>
    <mergeCell ref="C4:C5"/>
    <mergeCell ref="D4:D5"/>
    <mergeCell ref="B6:E6"/>
  </mergeCells>
  <pageMargins left="0.7" right="0.7" top="0.75" bottom="0.75" header="0.3" footer="0.3"/>
  <pageSetup paperSize="9" orientation="portrait" horizontalDpi="300" verticalDpi="300"/>
</worksheet>
</file>

<file path=xl/worksheets/sheet9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3-000000000000}">
  <dimension ref="A1:H10"/>
  <sheetViews>
    <sheetView workbookViewId="0"/>
  </sheetViews>
  <sheetFormatPr baseColWidth="10" defaultRowHeight="14.4" x14ac:dyDescent="0.3"/>
  <cols>
    <col min="2" max="2" width="9.6640625" customWidth="1"/>
    <col min="3" max="3" width="115.6640625" customWidth="1"/>
    <col min="4" max="4" width="22.6640625" customWidth="1"/>
    <col min="5" max="5" width="35.88671875" customWidth="1"/>
    <col min="6" max="6" width="52.109375" customWidth="1"/>
    <col min="7" max="7" width="25.5546875" customWidth="1"/>
    <col min="8" max="8" width="30.6640625" customWidth="1"/>
  </cols>
  <sheetData>
    <row r="1" spans="1:8" x14ac:dyDescent="0.3">
      <c r="A1" s="2" t="str">
        <f>HYPERLINK("#'Auswahl Auswertungsmodul'!A1", "Zurück zum Start")</f>
        <v>Zurück zum Start</v>
      </c>
    </row>
    <row r="2" spans="1:8" x14ac:dyDescent="0.3">
      <c r="A2" s="2" t="str">
        <f>HYPERLINK("#'Auswahl HSMDEF-DEFI-IMPL'!A1", "Zurück")</f>
        <v>Zurück</v>
      </c>
    </row>
    <row r="3" spans="1:8" x14ac:dyDescent="0.3">
      <c r="B3" s="7" t="s">
        <v>3077</v>
      </c>
    </row>
    <row r="4" spans="1:8" x14ac:dyDescent="0.3">
      <c r="B4" s="25" t="s">
        <v>35</v>
      </c>
      <c r="C4" s="25" t="s">
        <v>394</v>
      </c>
      <c r="D4" s="28" t="s">
        <v>1574</v>
      </c>
      <c r="E4" s="21" t="s">
        <v>1575</v>
      </c>
      <c r="F4" s="25" t="s">
        <v>1575</v>
      </c>
      <c r="G4" s="25" t="s">
        <v>1575</v>
      </c>
      <c r="H4" s="25" t="s">
        <v>1575</v>
      </c>
    </row>
    <row r="5" spans="1:8" x14ac:dyDescent="0.3">
      <c r="B5" s="22"/>
      <c r="C5" s="22"/>
      <c r="D5" s="27"/>
      <c r="E5" s="8" t="s">
        <v>15</v>
      </c>
      <c r="F5" s="8" t="s">
        <v>17</v>
      </c>
      <c r="G5" s="8" t="s">
        <v>3007</v>
      </c>
      <c r="H5" s="8" t="s">
        <v>2910</v>
      </c>
    </row>
    <row r="6" spans="1:8" ht="25.2" x14ac:dyDescent="0.3">
      <c r="B6" s="6" t="s">
        <v>727</v>
      </c>
      <c r="C6" s="6" t="s">
        <v>705</v>
      </c>
      <c r="D6" s="9" t="s">
        <v>1999</v>
      </c>
      <c r="E6" s="9" t="s">
        <v>3075</v>
      </c>
      <c r="F6" s="9" t="s">
        <v>2002</v>
      </c>
      <c r="G6" s="9" t="s">
        <v>729</v>
      </c>
      <c r="H6" s="9" t="s">
        <v>3075</v>
      </c>
    </row>
    <row r="7" spans="1:8" ht="25.2" x14ac:dyDescent="0.3">
      <c r="B7" s="12" t="s">
        <v>730</v>
      </c>
      <c r="C7" s="12" t="s">
        <v>707</v>
      </c>
      <c r="D7" s="13" t="s">
        <v>1871</v>
      </c>
      <c r="E7" s="13" t="s">
        <v>113</v>
      </c>
      <c r="F7" s="13" t="s">
        <v>113</v>
      </c>
      <c r="G7" s="13" t="s">
        <v>113</v>
      </c>
      <c r="H7" s="13" t="s">
        <v>3076</v>
      </c>
    </row>
    <row r="8" spans="1:8" ht="25.2" x14ac:dyDescent="0.3">
      <c r="B8" s="6" t="s">
        <v>731</v>
      </c>
      <c r="C8" s="6" t="s">
        <v>713</v>
      </c>
      <c r="D8" s="9" t="s">
        <v>1711</v>
      </c>
      <c r="E8" s="9" t="s">
        <v>1713</v>
      </c>
      <c r="F8" s="9" t="s">
        <v>222</v>
      </c>
      <c r="G8" s="9" t="s">
        <v>222</v>
      </c>
      <c r="H8" s="9" t="s">
        <v>1713</v>
      </c>
    </row>
    <row r="9" spans="1:8" ht="25.2" x14ac:dyDescent="0.3">
      <c r="B9" s="12" t="s">
        <v>732</v>
      </c>
      <c r="C9" s="12" t="s">
        <v>716</v>
      </c>
      <c r="D9" s="13" t="s">
        <v>1891</v>
      </c>
      <c r="E9" s="13" t="s">
        <v>1330</v>
      </c>
      <c r="F9" s="13" t="s">
        <v>734</v>
      </c>
      <c r="G9" s="13" t="s">
        <v>734</v>
      </c>
      <c r="H9" s="13" t="s">
        <v>2035</v>
      </c>
    </row>
    <row r="10" spans="1:8" ht="25.2" x14ac:dyDescent="0.3">
      <c r="B10" s="6" t="s">
        <v>735</v>
      </c>
      <c r="C10" s="6" t="s">
        <v>720</v>
      </c>
      <c r="D10" s="9" t="s">
        <v>1643</v>
      </c>
      <c r="E10" s="9" t="s">
        <v>494</v>
      </c>
      <c r="F10" s="9" t="s">
        <v>494</v>
      </c>
      <c r="G10" s="9" t="s">
        <v>494</v>
      </c>
      <c r="H10" s="9" t="s">
        <v>2080</v>
      </c>
    </row>
  </sheetData>
  <mergeCells count="4">
    <mergeCell ref="B4:B5"/>
    <mergeCell ref="C4:C5"/>
    <mergeCell ref="D4:D5"/>
    <mergeCell ref="E4:H4"/>
  </mergeCells>
  <pageMargins left="0.7" right="0.7" top="0.75" bottom="0.75" header="0.3" footer="0.3"/>
  <pageSetup paperSize="9" orientation="portrait" horizontalDpi="300" verticalDpi="300"/>
</worksheet>
</file>

<file path=xl/worksheets/sheet9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3-000000000000}">
  <dimension ref="A1:E10"/>
  <sheetViews>
    <sheetView workbookViewId="0"/>
  </sheetViews>
  <sheetFormatPr baseColWidth="10" defaultRowHeight="14.4" x14ac:dyDescent="0.3"/>
  <cols>
    <col min="2" max="2" width="9.6640625" customWidth="1"/>
    <col min="3" max="3" width="99.33203125" customWidth="1"/>
    <col min="4" max="4" width="9.6640625" customWidth="1"/>
    <col min="5" max="5" width="250.6640625" customWidth="1"/>
  </cols>
  <sheetData>
    <row r="1" spans="1:5" x14ac:dyDescent="0.3">
      <c r="A1" s="2" t="str">
        <f>HYPERLINK("#'Auswahl Auswertungsmodul'!A1", "Zurück zum Start")</f>
        <v>Zurück zum Start</v>
      </c>
    </row>
    <row r="2" spans="1:5" x14ac:dyDescent="0.3">
      <c r="A2" s="2" t="str">
        <f>HYPERLINK("#'Auswahl HSMDEF-DEFI-IMPL'!A1", "Zurück")</f>
        <v>Zurück</v>
      </c>
    </row>
    <row r="3" spans="1:5" x14ac:dyDescent="0.3">
      <c r="B3" s="7" t="s">
        <v>3200</v>
      </c>
    </row>
    <row r="4" spans="1:5" x14ac:dyDescent="0.3">
      <c r="B4" s="3" t="s">
        <v>35</v>
      </c>
      <c r="C4" s="4" t="s">
        <v>394</v>
      </c>
      <c r="D4" s="3" t="s">
        <v>1765</v>
      </c>
      <c r="E4" s="4" t="s">
        <v>1101</v>
      </c>
    </row>
    <row r="5" spans="1:5" ht="37.799999999999997" x14ac:dyDescent="0.3">
      <c r="B5" s="5" t="s">
        <v>727</v>
      </c>
      <c r="C5" s="6" t="s">
        <v>705</v>
      </c>
      <c r="D5" s="5" t="s">
        <v>14</v>
      </c>
      <c r="E5" s="6" t="s">
        <v>3195</v>
      </c>
    </row>
    <row r="6" spans="1:5" ht="63" x14ac:dyDescent="0.3">
      <c r="B6" s="18" t="s">
        <v>727</v>
      </c>
      <c r="C6" s="12" t="s">
        <v>705</v>
      </c>
      <c r="D6" s="18" t="s">
        <v>22</v>
      </c>
      <c r="E6" s="12" t="s">
        <v>3196</v>
      </c>
    </row>
    <row r="7" spans="1:5" ht="37.799999999999997" x14ac:dyDescent="0.3">
      <c r="B7" s="5" t="s">
        <v>730</v>
      </c>
      <c r="C7" s="6" t="s">
        <v>707</v>
      </c>
      <c r="D7" s="5" t="s">
        <v>22</v>
      </c>
      <c r="E7" s="6" t="s">
        <v>3197</v>
      </c>
    </row>
    <row r="8" spans="1:5" x14ac:dyDescent="0.3">
      <c r="B8" s="18" t="s">
        <v>731</v>
      </c>
      <c r="C8" s="12" t="s">
        <v>713</v>
      </c>
      <c r="D8" s="18" t="s">
        <v>22</v>
      </c>
      <c r="E8" s="12" t="s">
        <v>3161</v>
      </c>
    </row>
    <row r="9" spans="1:5" ht="37.799999999999997" x14ac:dyDescent="0.3">
      <c r="B9" s="5" t="s">
        <v>732</v>
      </c>
      <c r="C9" s="6" t="s">
        <v>716</v>
      </c>
      <c r="D9" s="5" t="s">
        <v>22</v>
      </c>
      <c r="E9" s="6" t="s">
        <v>3198</v>
      </c>
    </row>
    <row r="10" spans="1:5" ht="88.2" x14ac:dyDescent="0.3">
      <c r="B10" s="18" t="s">
        <v>735</v>
      </c>
      <c r="C10" s="12" t="s">
        <v>720</v>
      </c>
      <c r="D10" s="18" t="s">
        <v>22</v>
      </c>
      <c r="E10" s="12" t="s">
        <v>3199</v>
      </c>
    </row>
  </sheetData>
  <pageMargins left="0.7" right="0.7" top="0.75" bottom="0.75" header="0.3" footer="0.3"/>
  <pageSetup paperSize="9" orientation="portrait" horizontalDpi="300" verticalDpi="300"/>
</worksheet>
</file>

<file path=xl/worksheets/sheet9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3-000000000000}">
  <dimension ref="A1:G10"/>
  <sheetViews>
    <sheetView workbookViewId="0"/>
  </sheetViews>
  <sheetFormatPr baseColWidth="10" defaultRowHeight="14.4" x14ac:dyDescent="0.3"/>
  <cols>
    <col min="2" max="2" width="9.6640625" customWidth="1"/>
    <col min="3" max="3" width="115.664062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HSMDEF-DEFI-IMPL'!A1", "Zurück")</f>
        <v>Zurück</v>
      </c>
    </row>
    <row r="3" spans="1:7" x14ac:dyDescent="0.3">
      <c r="B3" s="7" t="s">
        <v>3373</v>
      </c>
    </row>
    <row r="4" spans="1:7" x14ac:dyDescent="0.3">
      <c r="B4" s="25" t="s">
        <v>35</v>
      </c>
      <c r="C4" s="25" t="s">
        <v>394</v>
      </c>
      <c r="D4" s="21" t="s">
        <v>3287</v>
      </c>
      <c r="E4" s="21" t="s">
        <v>3287</v>
      </c>
      <c r="F4" s="21" t="s">
        <v>3288</v>
      </c>
      <c r="G4" s="21" t="s">
        <v>3288</v>
      </c>
    </row>
    <row r="5" spans="1:7" x14ac:dyDescent="0.3">
      <c r="B5" s="22"/>
      <c r="C5" s="22"/>
      <c r="D5" s="8" t="s">
        <v>3289</v>
      </c>
      <c r="E5" s="8" t="s">
        <v>3290</v>
      </c>
      <c r="F5" s="8" t="s">
        <v>3289</v>
      </c>
      <c r="G5" s="8" t="s">
        <v>3290</v>
      </c>
    </row>
    <row r="6" spans="1:7" ht="25.2" x14ac:dyDescent="0.3">
      <c r="B6" s="6" t="s">
        <v>727</v>
      </c>
      <c r="C6" s="6" t="s">
        <v>705</v>
      </c>
      <c r="D6" s="9" t="s">
        <v>3371</v>
      </c>
      <c r="E6" s="9" t="s">
        <v>494</v>
      </c>
      <c r="F6" s="9" t="s">
        <v>234</v>
      </c>
      <c r="G6" s="9" t="s">
        <v>494</v>
      </c>
    </row>
    <row r="7" spans="1:7" ht="25.2" x14ac:dyDescent="0.3">
      <c r="B7" s="12" t="s">
        <v>730</v>
      </c>
      <c r="C7" s="12" t="s">
        <v>707</v>
      </c>
      <c r="D7" s="13" t="s">
        <v>86</v>
      </c>
      <c r="E7" s="13" t="s">
        <v>99</v>
      </c>
      <c r="F7" s="13" t="s">
        <v>87</v>
      </c>
      <c r="G7" s="13" t="s">
        <v>99</v>
      </c>
    </row>
    <row r="8" spans="1:7" ht="25.2" x14ac:dyDescent="0.3">
      <c r="B8" s="6" t="s">
        <v>731</v>
      </c>
      <c r="C8" s="6" t="s">
        <v>713</v>
      </c>
      <c r="D8" s="9" t="s">
        <v>48</v>
      </c>
      <c r="E8" s="9" t="s">
        <v>245</v>
      </c>
      <c r="F8" s="9" t="s">
        <v>48</v>
      </c>
      <c r="G8" s="9" t="s">
        <v>245</v>
      </c>
    </row>
    <row r="9" spans="1:7" ht="25.2" x14ac:dyDescent="0.3">
      <c r="B9" s="12" t="s">
        <v>732</v>
      </c>
      <c r="C9" s="12" t="s">
        <v>716</v>
      </c>
      <c r="D9" s="13" t="s">
        <v>3372</v>
      </c>
      <c r="E9" s="13" t="s">
        <v>202</v>
      </c>
      <c r="F9" s="13" t="s">
        <v>113</v>
      </c>
      <c r="G9" s="13" t="s">
        <v>202</v>
      </c>
    </row>
    <row r="10" spans="1:7" ht="25.2" x14ac:dyDescent="0.3">
      <c r="B10" s="6" t="s">
        <v>735</v>
      </c>
      <c r="C10" s="6" t="s">
        <v>720</v>
      </c>
      <c r="D10" s="9" t="s">
        <v>1015</v>
      </c>
      <c r="E10" s="9" t="s">
        <v>195</v>
      </c>
      <c r="F10" s="9" t="s">
        <v>48</v>
      </c>
      <c r="G10" s="9" t="s">
        <v>195</v>
      </c>
    </row>
  </sheetData>
  <mergeCells count="4">
    <mergeCell ref="B4:B5"/>
    <mergeCell ref="C4:C5"/>
    <mergeCell ref="D4:E4"/>
    <mergeCell ref="F4:G4"/>
  </mergeCells>
  <pageMargins left="0.7" right="0.7" top="0.75" bottom="0.75" header="0.3" footer="0.3"/>
  <pageSetup paperSize="9" orientation="portrait" horizontalDpi="300" verticalDpi="300"/>
</worksheet>
</file>

<file path=xl/worksheets/sheet9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3-000000000000}">
  <dimension ref="A1:G10"/>
  <sheetViews>
    <sheetView workbookViewId="0"/>
  </sheetViews>
  <sheetFormatPr baseColWidth="10" defaultRowHeight="14.4" x14ac:dyDescent="0.3"/>
  <cols>
    <col min="2" max="2" width="9.6640625" customWidth="1"/>
    <col min="3" max="3" width="49.5546875" customWidth="1"/>
    <col min="4" max="4" width="39.6640625" customWidth="1"/>
    <col min="5" max="5" width="45.6640625" customWidth="1"/>
    <col min="6" max="6" width="39.6640625" customWidth="1"/>
    <col min="7" max="7" width="45.6640625" customWidth="1"/>
  </cols>
  <sheetData>
    <row r="1" spans="1:7" x14ac:dyDescent="0.3">
      <c r="A1" s="2" t="str">
        <f>HYPERLINK("#'Auswahl Auswertungsmodul'!A1", "Zurück zum Start")</f>
        <v>Zurück zum Start</v>
      </c>
    </row>
    <row r="2" spans="1:7" x14ac:dyDescent="0.3">
      <c r="A2" s="2" t="str">
        <f>HYPERLINK("#'Auswahl HSMDEF-DEFI-IMPL'!A1", "Zurück")</f>
        <v>Zurück</v>
      </c>
    </row>
    <row r="3" spans="1:7" x14ac:dyDescent="0.3">
      <c r="B3" s="7" t="s">
        <v>3313</v>
      </c>
    </row>
    <row r="4" spans="1:7" x14ac:dyDescent="0.3">
      <c r="B4" s="25" t="s">
        <v>35</v>
      </c>
      <c r="C4" s="25" t="s">
        <v>36</v>
      </c>
      <c r="D4" s="21" t="s">
        <v>3287</v>
      </c>
      <c r="E4" s="21" t="s">
        <v>3287</v>
      </c>
      <c r="F4" s="21" t="s">
        <v>3288</v>
      </c>
      <c r="G4" s="21" t="s">
        <v>3288</v>
      </c>
    </row>
    <row r="5" spans="1:7" x14ac:dyDescent="0.3">
      <c r="B5" s="22"/>
      <c r="C5" s="22"/>
      <c r="D5" s="8" t="s">
        <v>3289</v>
      </c>
      <c r="E5" s="8" t="s">
        <v>3290</v>
      </c>
      <c r="F5" s="8" t="s">
        <v>3289</v>
      </c>
      <c r="G5" s="8" t="s">
        <v>3290</v>
      </c>
    </row>
    <row r="6" spans="1:7" x14ac:dyDescent="0.3">
      <c r="B6" s="23" t="s">
        <v>40</v>
      </c>
      <c r="C6" s="23"/>
      <c r="D6" s="29"/>
      <c r="E6" s="29"/>
      <c r="F6" s="29"/>
      <c r="G6" s="29"/>
    </row>
    <row r="7" spans="1:7" ht="25.2" x14ac:dyDescent="0.3">
      <c r="B7" s="6" t="s">
        <v>224</v>
      </c>
      <c r="C7" s="6" t="s">
        <v>204</v>
      </c>
      <c r="D7" s="9" t="s">
        <v>48</v>
      </c>
      <c r="E7" s="9" t="s">
        <v>51</v>
      </c>
      <c r="F7" s="9" t="s">
        <v>48</v>
      </c>
      <c r="G7" s="9" t="s">
        <v>51</v>
      </c>
    </row>
    <row r="8" spans="1:7" ht="25.2" x14ac:dyDescent="0.3">
      <c r="B8" s="6" t="s">
        <v>225</v>
      </c>
      <c r="C8" s="6" t="s">
        <v>42</v>
      </c>
      <c r="D8" s="9" t="s">
        <v>1019</v>
      </c>
      <c r="E8" s="9" t="s">
        <v>51</v>
      </c>
      <c r="F8" s="9" t="s">
        <v>83</v>
      </c>
      <c r="G8" s="9" t="s">
        <v>51</v>
      </c>
    </row>
    <row r="9" spans="1:7" ht="25.2" x14ac:dyDescent="0.3">
      <c r="B9" s="6" t="s">
        <v>226</v>
      </c>
      <c r="C9" s="6" t="s">
        <v>46</v>
      </c>
      <c r="D9" s="9" t="s">
        <v>51</v>
      </c>
      <c r="E9" s="9" t="s">
        <v>51</v>
      </c>
      <c r="F9" s="9" t="s">
        <v>51</v>
      </c>
      <c r="G9" s="9" t="s">
        <v>51</v>
      </c>
    </row>
    <row r="10" spans="1:7" ht="25.2" x14ac:dyDescent="0.3">
      <c r="B10" s="6" t="s">
        <v>227</v>
      </c>
      <c r="C10" s="6" t="s">
        <v>50</v>
      </c>
      <c r="D10" s="9" t="s">
        <v>87</v>
      </c>
      <c r="E10" s="9" t="s">
        <v>87</v>
      </c>
      <c r="F10" s="9" t="s">
        <v>87</v>
      </c>
      <c r="G10" s="9" t="s">
        <v>87</v>
      </c>
    </row>
  </sheetData>
  <mergeCells count="5">
    <mergeCell ref="B4:B5"/>
    <mergeCell ref="C4:C5"/>
    <mergeCell ref="D4:E4"/>
    <mergeCell ref="F4:G4"/>
    <mergeCell ref="B6:G6"/>
  </mergeCells>
  <pageMargins left="0.7" right="0.7" top="0.75" bottom="0.75" header="0.3" footer="0.3"/>
  <pageSetup paperSize="9" orientation="portrait" horizontalDpi="300" verticalDpi="300"/>
</worksheet>
</file>

<file path=xl/worksheets/sheet9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3-000000000000}">
  <dimension ref="A1:H21"/>
  <sheetViews>
    <sheetView workbookViewId="0"/>
  </sheetViews>
  <sheetFormatPr baseColWidth="10" defaultRowHeight="14.4" x14ac:dyDescent="0.3"/>
  <cols>
    <col min="2" max="2" width="92.4414062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HSMDEF-DEFI-IMPL'!A1", "Zurück")</f>
        <v>Zurück</v>
      </c>
    </row>
    <row r="3" spans="1:8" x14ac:dyDescent="0.3">
      <c r="B3" s="7" t="s">
        <v>4102</v>
      </c>
    </row>
    <row r="4" spans="1:8" x14ac:dyDescent="0.3">
      <c r="B4" s="4" t="s">
        <v>3417</v>
      </c>
      <c r="C4" s="19" t="s">
        <v>3418</v>
      </c>
      <c r="D4" s="19" t="s">
        <v>3812</v>
      </c>
      <c r="E4" s="19" t="s">
        <v>3420</v>
      </c>
      <c r="F4" s="19" t="s">
        <v>3421</v>
      </c>
      <c r="G4" s="19" t="s">
        <v>3422</v>
      </c>
      <c r="H4" s="19" t="s">
        <v>3423</v>
      </c>
    </row>
    <row r="5" spans="1:8" ht="25.2" x14ac:dyDescent="0.3">
      <c r="B5" s="6" t="s">
        <v>3424</v>
      </c>
      <c r="C5" s="9" t="s">
        <v>1906</v>
      </c>
      <c r="D5" s="9" t="s">
        <v>4082</v>
      </c>
      <c r="E5" s="9" t="s">
        <v>1580</v>
      </c>
      <c r="F5" s="9" t="s">
        <v>4083</v>
      </c>
      <c r="G5" s="9" t="s">
        <v>2102</v>
      </c>
      <c r="H5" s="9" t="s">
        <v>1044</v>
      </c>
    </row>
    <row r="6" spans="1:8" ht="25.2" x14ac:dyDescent="0.3">
      <c r="B6" s="12" t="s">
        <v>3427</v>
      </c>
      <c r="C6" s="13" t="s">
        <v>1674</v>
      </c>
      <c r="D6" s="13" t="s">
        <v>4084</v>
      </c>
      <c r="E6" s="13" t="s">
        <v>1580</v>
      </c>
      <c r="F6" s="13" t="s">
        <v>98</v>
      </c>
      <c r="G6" s="13" t="s">
        <v>1595</v>
      </c>
      <c r="H6" s="13" t="s">
        <v>1595</v>
      </c>
    </row>
    <row r="7" spans="1:8" ht="25.2" x14ac:dyDescent="0.3">
      <c r="B7" s="6" t="s">
        <v>3431</v>
      </c>
      <c r="C7" s="9" t="s">
        <v>1718</v>
      </c>
      <c r="D7" s="9" t="s">
        <v>4085</v>
      </c>
      <c r="E7" s="9" t="s">
        <v>1580</v>
      </c>
      <c r="F7" s="9" t="s">
        <v>1668</v>
      </c>
      <c r="G7" s="9" t="s">
        <v>1606</v>
      </c>
      <c r="H7" s="9" t="s">
        <v>966</v>
      </c>
    </row>
    <row r="8" spans="1:8" ht="25.2" x14ac:dyDescent="0.3">
      <c r="B8" s="12" t="s">
        <v>3433</v>
      </c>
      <c r="C8" s="13" t="s">
        <v>3568</v>
      </c>
      <c r="D8" s="13" t="s">
        <v>4086</v>
      </c>
      <c r="E8" s="13" t="s">
        <v>1580</v>
      </c>
      <c r="F8" s="13" t="s">
        <v>1681</v>
      </c>
      <c r="G8" s="13" t="s">
        <v>2558</v>
      </c>
      <c r="H8" s="13" t="s">
        <v>1064</v>
      </c>
    </row>
    <row r="9" spans="1:8" ht="25.2" x14ac:dyDescent="0.3">
      <c r="B9" s="6" t="s">
        <v>3435</v>
      </c>
      <c r="C9" s="9" t="s">
        <v>1579</v>
      </c>
      <c r="D9" s="9" t="s">
        <v>3383</v>
      </c>
      <c r="E9" s="9" t="s">
        <v>1580</v>
      </c>
      <c r="F9" s="9" t="s">
        <v>1015</v>
      </c>
      <c r="G9" s="9" t="s">
        <v>48</v>
      </c>
      <c r="H9" s="9" t="s">
        <v>83</v>
      </c>
    </row>
    <row r="10" spans="1:8" ht="25.2" x14ac:dyDescent="0.3">
      <c r="B10" s="12" t="s">
        <v>3436</v>
      </c>
      <c r="C10" s="13" t="s">
        <v>1664</v>
      </c>
      <c r="D10" s="13" t="s">
        <v>4087</v>
      </c>
      <c r="E10" s="13" t="s">
        <v>1580</v>
      </c>
      <c r="F10" s="13" t="s">
        <v>2341</v>
      </c>
      <c r="G10" s="13" t="s">
        <v>1685</v>
      </c>
      <c r="H10" s="13" t="s">
        <v>993</v>
      </c>
    </row>
    <row r="11" spans="1:8" ht="25.2" x14ac:dyDescent="0.3">
      <c r="B11" s="6" t="s">
        <v>3439</v>
      </c>
      <c r="C11" s="9" t="s">
        <v>1632</v>
      </c>
      <c r="D11" s="9" t="s">
        <v>3957</v>
      </c>
      <c r="E11" s="9" t="s">
        <v>1580</v>
      </c>
      <c r="F11" s="9" t="s">
        <v>67</v>
      </c>
      <c r="G11" s="9" t="s">
        <v>68</v>
      </c>
      <c r="H11" s="9" t="s">
        <v>68</v>
      </c>
    </row>
    <row r="12" spans="1:8" ht="25.2" x14ac:dyDescent="0.3">
      <c r="B12" s="12" t="s">
        <v>3440</v>
      </c>
      <c r="C12" s="13" t="s">
        <v>1611</v>
      </c>
      <c r="D12" s="13" t="s">
        <v>4088</v>
      </c>
      <c r="E12" s="13" t="s">
        <v>1580</v>
      </c>
      <c r="F12" s="13" t="s">
        <v>47</v>
      </c>
      <c r="G12" s="13" t="s">
        <v>1015</v>
      </c>
      <c r="H12" s="13" t="s">
        <v>1015</v>
      </c>
    </row>
    <row r="13" spans="1:8" ht="25.2" x14ac:dyDescent="0.3">
      <c r="B13" s="6" t="s">
        <v>3441</v>
      </c>
      <c r="C13" s="9" t="s">
        <v>3571</v>
      </c>
      <c r="D13" s="9" t="s">
        <v>4089</v>
      </c>
      <c r="E13" s="9" t="s">
        <v>1580</v>
      </c>
      <c r="F13" s="9" t="s">
        <v>201</v>
      </c>
      <c r="G13" s="9" t="s">
        <v>2618</v>
      </c>
      <c r="H13" s="9" t="s">
        <v>2618</v>
      </c>
    </row>
    <row r="14" spans="1:8" ht="25.2" x14ac:dyDescent="0.3">
      <c r="B14" s="12" t="s">
        <v>3444</v>
      </c>
      <c r="C14" s="13" t="s">
        <v>4090</v>
      </c>
      <c r="D14" s="13" t="s">
        <v>4091</v>
      </c>
      <c r="E14" s="13" t="s">
        <v>1580</v>
      </c>
      <c r="F14" s="13" t="s">
        <v>221</v>
      </c>
      <c r="G14" s="13" t="s">
        <v>4092</v>
      </c>
      <c r="H14" s="13" t="s">
        <v>4092</v>
      </c>
    </row>
    <row r="15" spans="1:8" ht="25.2" x14ac:dyDescent="0.3">
      <c r="B15" s="6" t="s">
        <v>3447</v>
      </c>
      <c r="C15" s="9" t="s">
        <v>1711</v>
      </c>
      <c r="D15" s="9" t="s">
        <v>4093</v>
      </c>
      <c r="E15" s="9" t="s">
        <v>1580</v>
      </c>
      <c r="F15" s="9" t="s">
        <v>1726</v>
      </c>
      <c r="G15" s="9" t="s">
        <v>1393</v>
      </c>
      <c r="H15" s="9" t="s">
        <v>963</v>
      </c>
    </row>
    <row r="16" spans="1:8" ht="25.2" x14ac:dyDescent="0.3">
      <c r="B16" s="12" t="s">
        <v>3450</v>
      </c>
      <c r="C16" s="13" t="s">
        <v>1721</v>
      </c>
      <c r="D16" s="13" t="s">
        <v>2097</v>
      </c>
      <c r="E16" s="13" t="s">
        <v>1580</v>
      </c>
      <c r="F16" s="13" t="s">
        <v>965</v>
      </c>
      <c r="G16" s="13" t="s">
        <v>48</v>
      </c>
      <c r="H16" s="13" t="s">
        <v>87</v>
      </c>
    </row>
    <row r="17" spans="2:8" ht="25.2" x14ac:dyDescent="0.3">
      <c r="B17" s="6" t="s">
        <v>3452</v>
      </c>
      <c r="C17" s="9" t="s">
        <v>1578</v>
      </c>
      <c r="D17" s="9" t="s">
        <v>2045</v>
      </c>
      <c r="E17" s="9" t="s">
        <v>1580</v>
      </c>
      <c r="F17" s="9" t="s">
        <v>82</v>
      </c>
      <c r="G17" s="9" t="s">
        <v>83</v>
      </c>
      <c r="H17" s="9" t="s">
        <v>83</v>
      </c>
    </row>
    <row r="18" spans="2:8" ht="25.2" x14ac:dyDescent="0.3">
      <c r="B18" s="12" t="s">
        <v>3453</v>
      </c>
      <c r="C18" s="13" t="s">
        <v>1650</v>
      </c>
      <c r="D18" s="13" t="s">
        <v>4094</v>
      </c>
      <c r="E18" s="13" t="s">
        <v>1580</v>
      </c>
      <c r="F18" s="13" t="s">
        <v>112</v>
      </c>
      <c r="G18" s="13" t="s">
        <v>1290</v>
      </c>
      <c r="H18" s="13" t="s">
        <v>1290</v>
      </c>
    </row>
    <row r="19" spans="2:8" ht="25.2" x14ac:dyDescent="0.3">
      <c r="B19" s="6" t="s">
        <v>3455</v>
      </c>
      <c r="C19" s="9" t="s">
        <v>1721</v>
      </c>
      <c r="D19" s="9" t="s">
        <v>4095</v>
      </c>
      <c r="E19" s="9" t="s">
        <v>1580</v>
      </c>
      <c r="F19" s="9" t="s">
        <v>106</v>
      </c>
      <c r="G19" s="9" t="s">
        <v>107</v>
      </c>
      <c r="H19" s="9" t="s">
        <v>107</v>
      </c>
    </row>
    <row r="20" spans="2:8" ht="25.2" x14ac:dyDescent="0.3">
      <c r="B20" s="12" t="s">
        <v>3457</v>
      </c>
      <c r="C20" s="13" t="s">
        <v>1733</v>
      </c>
      <c r="D20" s="13" t="s">
        <v>4096</v>
      </c>
      <c r="E20" s="13" t="s">
        <v>1580</v>
      </c>
      <c r="F20" s="13" t="s">
        <v>88</v>
      </c>
      <c r="G20" s="13" t="s">
        <v>1047</v>
      </c>
      <c r="H20" s="13" t="s">
        <v>1047</v>
      </c>
    </row>
    <row r="21" spans="2:8" ht="25.2" x14ac:dyDescent="0.3">
      <c r="B21" s="10" t="s">
        <v>3459</v>
      </c>
      <c r="C21" s="11" t="s">
        <v>4097</v>
      </c>
      <c r="D21" s="11" t="s">
        <v>4098</v>
      </c>
      <c r="E21" s="11" t="s">
        <v>1580</v>
      </c>
      <c r="F21" s="11" t="s">
        <v>4099</v>
      </c>
      <c r="G21" s="11" t="s">
        <v>4100</v>
      </c>
      <c r="H21" s="11" t="s">
        <v>4101</v>
      </c>
    </row>
  </sheetData>
  <pageMargins left="0.7" right="0.7" top="0.75" bottom="0.75" header="0.3" footer="0.3"/>
  <pageSetup paperSize="9" orientation="portrait" horizontalDpi="300" verticalDpi="300"/>
</worksheet>
</file>

<file path=xl/worksheets/sheet9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3-000000000000}">
  <dimension ref="A1:H21"/>
  <sheetViews>
    <sheetView workbookViewId="0"/>
  </sheetViews>
  <sheetFormatPr baseColWidth="10" defaultRowHeight="14.4" x14ac:dyDescent="0.3"/>
  <cols>
    <col min="2" max="2" width="95" customWidth="1"/>
    <col min="3" max="3" width="25.6640625" customWidth="1"/>
    <col min="4" max="5" width="53.6640625" customWidth="1"/>
    <col min="6" max="6" width="79.6640625" customWidth="1"/>
    <col min="7" max="7" width="70.6640625" customWidth="1"/>
    <col min="8" max="8" width="84.6640625" customWidth="1"/>
  </cols>
  <sheetData>
    <row r="1" spans="1:8" x14ac:dyDescent="0.3">
      <c r="A1" s="2" t="str">
        <f>HYPERLINK("#'Auswahl Auswertungsmodul'!A1", "Zurück zum Start")</f>
        <v>Zurück zum Start</v>
      </c>
    </row>
    <row r="2" spans="1:8" x14ac:dyDescent="0.3">
      <c r="A2" s="2" t="str">
        <f>HYPERLINK("#'Auswahl HSMDEF-DEFI-IMPL'!A1", "Zurück")</f>
        <v>Zurück</v>
      </c>
    </row>
    <row r="3" spans="1:8" x14ac:dyDescent="0.3">
      <c r="B3" s="7" t="s">
        <v>3580</v>
      </c>
    </row>
    <row r="4" spans="1:8" x14ac:dyDescent="0.3">
      <c r="B4" s="4" t="s">
        <v>3417</v>
      </c>
      <c r="C4" s="19" t="s">
        <v>3418</v>
      </c>
      <c r="D4" s="19" t="s">
        <v>3419</v>
      </c>
      <c r="E4" s="19" t="s">
        <v>3420</v>
      </c>
      <c r="F4" s="19" t="s">
        <v>3421</v>
      </c>
      <c r="G4" s="19" t="s">
        <v>3422</v>
      </c>
      <c r="H4" s="19" t="s">
        <v>3423</v>
      </c>
    </row>
    <row r="5" spans="1:8" ht="25.2" x14ac:dyDescent="0.3">
      <c r="B5" s="6" t="s">
        <v>3424</v>
      </c>
      <c r="C5" s="9" t="s">
        <v>3548</v>
      </c>
      <c r="D5" s="9" t="s">
        <v>3567</v>
      </c>
      <c r="E5" s="9" t="s">
        <v>1580</v>
      </c>
      <c r="F5" s="9" t="s">
        <v>86</v>
      </c>
      <c r="G5" s="9" t="s">
        <v>87</v>
      </c>
      <c r="H5" s="9" t="s">
        <v>87</v>
      </c>
    </row>
    <row r="6" spans="1:8" ht="25.2" x14ac:dyDescent="0.3">
      <c r="B6" s="12" t="s">
        <v>3427</v>
      </c>
      <c r="C6" s="13" t="s">
        <v>1674</v>
      </c>
      <c r="D6" s="13" t="s">
        <v>3351</v>
      </c>
      <c r="E6" s="13" t="s">
        <v>3429</v>
      </c>
      <c r="F6" s="13" t="s">
        <v>3430</v>
      </c>
      <c r="G6" s="13" t="s">
        <v>3430</v>
      </c>
      <c r="H6" s="13" t="s">
        <v>3430</v>
      </c>
    </row>
    <row r="7" spans="1:8" ht="25.2" x14ac:dyDescent="0.3">
      <c r="B7" s="6" t="s">
        <v>3431</v>
      </c>
      <c r="C7" s="9" t="s">
        <v>1716</v>
      </c>
      <c r="D7" s="9" t="s">
        <v>3410</v>
      </c>
      <c r="E7" s="9" t="s">
        <v>3429</v>
      </c>
      <c r="F7" s="9" t="s">
        <v>3430</v>
      </c>
      <c r="G7" s="9" t="s">
        <v>3430</v>
      </c>
      <c r="H7" s="9" t="s">
        <v>3430</v>
      </c>
    </row>
    <row r="8" spans="1:8" ht="25.2" x14ac:dyDescent="0.3">
      <c r="B8" s="12" t="s">
        <v>3433</v>
      </c>
      <c r="C8" s="13" t="s">
        <v>3568</v>
      </c>
      <c r="D8" s="13" t="s">
        <v>3569</v>
      </c>
      <c r="E8" s="13" t="s">
        <v>1580</v>
      </c>
      <c r="F8" s="13" t="s">
        <v>1007</v>
      </c>
      <c r="G8" s="13" t="s">
        <v>1007</v>
      </c>
      <c r="H8" s="13" t="s">
        <v>86</v>
      </c>
    </row>
    <row r="9" spans="1:8" ht="25.2" x14ac:dyDescent="0.3">
      <c r="B9" s="6" t="s">
        <v>3435</v>
      </c>
      <c r="C9" s="9" t="s">
        <v>1579</v>
      </c>
      <c r="D9" s="9" t="s">
        <v>229</v>
      </c>
      <c r="E9" s="9" t="s">
        <v>3429</v>
      </c>
      <c r="F9" s="9" t="s">
        <v>3430</v>
      </c>
      <c r="G9" s="9" t="s">
        <v>3430</v>
      </c>
      <c r="H9" s="9" t="s">
        <v>3430</v>
      </c>
    </row>
    <row r="10" spans="1:8" ht="25.2" x14ac:dyDescent="0.3">
      <c r="B10" s="12" t="s">
        <v>3436</v>
      </c>
      <c r="C10" s="13" t="s">
        <v>1634</v>
      </c>
      <c r="D10" s="13" t="s">
        <v>3570</v>
      </c>
      <c r="E10" s="13" t="s">
        <v>1580</v>
      </c>
      <c r="F10" s="13" t="s">
        <v>86</v>
      </c>
      <c r="G10" s="13" t="s">
        <v>86</v>
      </c>
      <c r="H10" s="13" t="s">
        <v>86</v>
      </c>
    </row>
    <row r="11" spans="1:8" ht="25.2" x14ac:dyDescent="0.3">
      <c r="B11" s="6" t="s">
        <v>3439</v>
      </c>
      <c r="C11" s="9" t="s">
        <v>1632</v>
      </c>
      <c r="D11" s="9" t="s">
        <v>790</v>
      </c>
      <c r="E11" s="9" t="s">
        <v>3429</v>
      </c>
      <c r="F11" s="9" t="s">
        <v>3430</v>
      </c>
      <c r="G11" s="9" t="s">
        <v>3430</v>
      </c>
      <c r="H11" s="9" t="s">
        <v>3430</v>
      </c>
    </row>
    <row r="12" spans="1:8" ht="25.2" x14ac:dyDescent="0.3">
      <c r="B12" s="12" t="s">
        <v>3440</v>
      </c>
      <c r="C12" s="13" t="s">
        <v>3553</v>
      </c>
      <c r="D12" s="13" t="s">
        <v>3378</v>
      </c>
      <c r="E12" s="13" t="s">
        <v>3429</v>
      </c>
      <c r="F12" s="13" t="s">
        <v>3430</v>
      </c>
      <c r="G12" s="13" t="s">
        <v>3430</v>
      </c>
      <c r="H12" s="13" t="s">
        <v>3430</v>
      </c>
    </row>
    <row r="13" spans="1:8" ht="25.2" x14ac:dyDescent="0.3">
      <c r="B13" s="6" t="s">
        <v>3441</v>
      </c>
      <c r="C13" s="9" t="s">
        <v>3571</v>
      </c>
      <c r="D13" s="9" t="s">
        <v>3572</v>
      </c>
      <c r="E13" s="9" t="s">
        <v>1580</v>
      </c>
      <c r="F13" s="9" t="s">
        <v>86</v>
      </c>
      <c r="G13" s="9" t="s">
        <v>86</v>
      </c>
      <c r="H13" s="9" t="s">
        <v>86</v>
      </c>
    </row>
    <row r="14" spans="1:8" ht="25.2" x14ac:dyDescent="0.3">
      <c r="B14" s="12" t="s">
        <v>3444</v>
      </c>
      <c r="C14" s="13" t="s">
        <v>3573</v>
      </c>
      <c r="D14" s="13" t="s">
        <v>3574</v>
      </c>
      <c r="E14" s="13" t="s">
        <v>1580</v>
      </c>
      <c r="F14" s="13" t="s">
        <v>1860</v>
      </c>
      <c r="G14" s="13" t="s">
        <v>1860</v>
      </c>
      <c r="H14" s="13" t="s">
        <v>86</v>
      </c>
    </row>
    <row r="15" spans="1:8" ht="25.2" x14ac:dyDescent="0.3">
      <c r="B15" s="6" t="s">
        <v>3447</v>
      </c>
      <c r="C15" s="9" t="s">
        <v>1636</v>
      </c>
      <c r="D15" s="9" t="s">
        <v>3575</v>
      </c>
      <c r="E15" s="9" t="s">
        <v>1580</v>
      </c>
      <c r="F15" s="9" t="s">
        <v>86</v>
      </c>
      <c r="G15" s="9" t="s">
        <v>86</v>
      </c>
      <c r="H15" s="9" t="s">
        <v>86</v>
      </c>
    </row>
    <row r="16" spans="1:8" ht="25.2" x14ac:dyDescent="0.3">
      <c r="B16" s="12" t="s">
        <v>3450</v>
      </c>
      <c r="C16" s="13" t="s">
        <v>1688</v>
      </c>
      <c r="D16" s="13" t="s">
        <v>1362</v>
      </c>
      <c r="E16" s="13" t="s">
        <v>1580</v>
      </c>
      <c r="F16" s="13" t="s">
        <v>87</v>
      </c>
      <c r="G16" s="13" t="s">
        <v>87</v>
      </c>
      <c r="H16" s="13" t="s">
        <v>51</v>
      </c>
    </row>
    <row r="17" spans="2:8" ht="25.2" x14ac:dyDescent="0.3">
      <c r="B17" s="6" t="s">
        <v>3452</v>
      </c>
      <c r="C17" s="9" t="s">
        <v>1578</v>
      </c>
      <c r="D17" s="9" t="s">
        <v>333</v>
      </c>
      <c r="E17" s="9" t="s">
        <v>3429</v>
      </c>
      <c r="F17" s="9" t="s">
        <v>3430</v>
      </c>
      <c r="G17" s="9" t="s">
        <v>3430</v>
      </c>
      <c r="H17" s="9" t="s">
        <v>3430</v>
      </c>
    </row>
    <row r="18" spans="2:8" ht="25.2" x14ac:dyDescent="0.3">
      <c r="B18" s="12" t="s">
        <v>3453</v>
      </c>
      <c r="C18" s="13" t="s">
        <v>1760</v>
      </c>
      <c r="D18" s="13" t="s">
        <v>268</v>
      </c>
      <c r="E18" s="13" t="s">
        <v>3429</v>
      </c>
      <c r="F18" s="13" t="s">
        <v>3430</v>
      </c>
      <c r="G18" s="13" t="s">
        <v>3430</v>
      </c>
      <c r="H18" s="13" t="s">
        <v>3430</v>
      </c>
    </row>
    <row r="19" spans="2:8" ht="25.2" x14ac:dyDescent="0.3">
      <c r="B19" s="6" t="s">
        <v>3455</v>
      </c>
      <c r="C19" s="9" t="s">
        <v>1721</v>
      </c>
      <c r="D19" s="9" t="s">
        <v>905</v>
      </c>
      <c r="E19" s="9" t="s">
        <v>3429</v>
      </c>
      <c r="F19" s="9" t="s">
        <v>3430</v>
      </c>
      <c r="G19" s="9" t="s">
        <v>3430</v>
      </c>
      <c r="H19" s="9" t="s">
        <v>3430</v>
      </c>
    </row>
    <row r="20" spans="2:8" ht="25.2" x14ac:dyDescent="0.3">
      <c r="B20" s="12" t="s">
        <v>3457</v>
      </c>
      <c r="C20" s="13" t="s">
        <v>1688</v>
      </c>
      <c r="D20" s="13" t="s">
        <v>3576</v>
      </c>
      <c r="E20" s="13" t="s">
        <v>1580</v>
      </c>
      <c r="F20" s="13" t="s">
        <v>82</v>
      </c>
      <c r="G20" s="13" t="s">
        <v>82</v>
      </c>
      <c r="H20" s="13" t="s">
        <v>82</v>
      </c>
    </row>
    <row r="21" spans="2:8" ht="25.2" x14ac:dyDescent="0.3">
      <c r="B21" s="10" t="s">
        <v>3459</v>
      </c>
      <c r="C21" s="11" t="s">
        <v>3577</v>
      </c>
      <c r="D21" s="11" t="s">
        <v>3578</v>
      </c>
      <c r="E21" s="11" t="s">
        <v>1580</v>
      </c>
      <c r="F21" s="11" t="s">
        <v>3579</v>
      </c>
      <c r="G21" s="11" t="s">
        <v>3467</v>
      </c>
      <c r="H21" s="11" t="s">
        <v>1043</v>
      </c>
    </row>
  </sheetData>
  <pageMargins left="0.7" right="0.7" top="0.75" bottom="0.75" header="0.3" footer="0.3"/>
  <pageSetup paperSize="9" orientation="portrait" horizontalDpi="300" verticalDpi="300"/>
</worksheet>
</file>

<file path=xl/worksheets/sheet9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HSMDEF-DEFI-IMPL'!A1", "Zurück")</f>
        <v>Zurück</v>
      </c>
    </row>
  </sheetData>
  <pageMargins left="0.7" right="0.7" top="0.75" bottom="0.75" header="0.3" footer="0.3"/>
  <pageSetup paperSize="9" orientation="portrait" horizontalDpi="300" verticalDpi="300"/>
</worksheet>
</file>

<file path=xl/worksheets/sheet9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3-000000000000}">
  <dimension ref="A1:A2"/>
  <sheetViews>
    <sheetView workbookViewId="0"/>
  </sheetViews>
  <sheetFormatPr baseColWidth="10" defaultRowHeight="14.4" x14ac:dyDescent="0.3"/>
  <sheetData>
    <row r="1" spans="1:1" x14ac:dyDescent="0.3">
      <c r="A1" s="2" t="str">
        <f>HYPERLINK("#'Auswahl Auswertungsmodul'!A1", "Zurück zum Start")</f>
        <v>Zurück zum Start</v>
      </c>
    </row>
    <row r="2" spans="1:1" x14ac:dyDescent="0.3">
      <c r="A2" s="2" t="str">
        <f>HYPERLINK("#'Auswahl HSMDEF-DEFI-IMPL'!A1", "Zurück")</f>
        <v>Zurück</v>
      </c>
    </row>
  </sheetData>
  <pageMargins left="0.7" right="0.7" top="0.75" bottom="0.75" header="0.3" footer="0.3"/>
  <pageSetup paperSize="9" orientation="portrait" horizontalDpi="300" verticalDpi="300"/>
</worksheet>
</file>

<file path=xl/worksheets/sheet9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3-000000000000}">
  <dimension ref="A1:K16"/>
  <sheetViews>
    <sheetView workbookViewId="0"/>
  </sheetViews>
  <sheetFormatPr baseColWidth="10" defaultRowHeight="14.4" x14ac:dyDescent="0.3"/>
  <cols>
    <col min="2" max="2" width="9.6640625" customWidth="1"/>
    <col min="3" max="3" width="99.33203125" customWidth="1"/>
    <col min="4" max="4" width="15.33203125" customWidth="1"/>
    <col min="5" max="5" width="66.6640625" customWidth="1"/>
    <col min="6" max="6" width="29.6640625" customWidth="1"/>
    <col min="7" max="7" width="37.6640625" customWidth="1"/>
    <col min="8" max="8" width="24.6640625" customWidth="1"/>
    <col min="9" max="9" width="30.6640625" customWidth="1"/>
    <col min="10" max="10" width="63.6640625" customWidth="1"/>
    <col min="11" max="11" width="19.6640625" customWidth="1"/>
  </cols>
  <sheetData>
    <row r="1" spans="1:11" x14ac:dyDescent="0.3">
      <c r="A1" s="2" t="str">
        <f>HYPERLINK("#'Auswahl Auswertungsmodul'!A1", "Zurück zum Start")</f>
        <v>Zurück zum Start</v>
      </c>
    </row>
    <row r="2" spans="1:11" x14ac:dyDescent="0.3">
      <c r="A2" s="2" t="str">
        <f>HYPERLINK("#'Auswahl HSMDEF-DEFI-IMPL'!A1", "Zurück")</f>
        <v>Zurück</v>
      </c>
    </row>
    <row r="3" spans="1:11" x14ac:dyDescent="0.3">
      <c r="B3" s="7" t="s">
        <v>4506</v>
      </c>
    </row>
    <row r="4" spans="1:11" x14ac:dyDescent="0.3">
      <c r="B4" s="25" t="s">
        <v>35</v>
      </c>
      <c r="C4" s="25" t="s">
        <v>394</v>
      </c>
      <c r="D4" s="25" t="s">
        <v>4443</v>
      </c>
      <c r="E4" s="21" t="s">
        <v>4444</v>
      </c>
      <c r="F4" s="25" t="s">
        <v>4444</v>
      </c>
      <c r="G4" s="25" t="s">
        <v>4444</v>
      </c>
      <c r="H4" s="25" t="s">
        <v>4444</v>
      </c>
      <c r="I4" s="25" t="s">
        <v>4444</v>
      </c>
      <c r="J4" s="25" t="s">
        <v>4444</v>
      </c>
      <c r="K4" s="25" t="s">
        <v>4444</v>
      </c>
    </row>
    <row r="5" spans="1:11" x14ac:dyDescent="0.3">
      <c r="B5" s="22"/>
      <c r="C5" s="22"/>
      <c r="D5" s="22"/>
      <c r="E5" s="8" t="s">
        <v>4445</v>
      </c>
      <c r="F5" s="8" t="s">
        <v>4446</v>
      </c>
      <c r="G5" s="8" t="s">
        <v>4447</v>
      </c>
      <c r="H5" s="8" t="s">
        <v>4448</v>
      </c>
      <c r="I5" s="8" t="s">
        <v>4449</v>
      </c>
      <c r="J5" s="8" t="s">
        <v>4450</v>
      </c>
      <c r="K5" s="8" t="s">
        <v>4451</v>
      </c>
    </row>
    <row r="6" spans="1:11" x14ac:dyDescent="0.3">
      <c r="B6" s="6" t="s">
        <v>727</v>
      </c>
      <c r="C6" s="6" t="s">
        <v>705</v>
      </c>
      <c r="D6" s="6" t="s">
        <v>1621</v>
      </c>
      <c r="E6" s="9" t="s">
        <v>1592</v>
      </c>
      <c r="F6" s="9" t="s">
        <v>1580</v>
      </c>
      <c r="G6" s="9" t="s">
        <v>1578</v>
      </c>
      <c r="H6" s="9" t="s">
        <v>1580</v>
      </c>
      <c r="I6" s="9" t="s">
        <v>1580</v>
      </c>
      <c r="J6" s="9" t="s">
        <v>1580</v>
      </c>
      <c r="K6" s="9" t="s">
        <v>1587</v>
      </c>
    </row>
    <row r="7" spans="1:11" x14ac:dyDescent="0.3">
      <c r="B7" s="6" t="s">
        <v>727</v>
      </c>
      <c r="C7" s="6" t="s">
        <v>705</v>
      </c>
      <c r="D7" s="6" t="s">
        <v>4452</v>
      </c>
      <c r="E7" s="9" t="s">
        <v>1580</v>
      </c>
      <c r="F7" s="9" t="s">
        <v>1580</v>
      </c>
      <c r="G7" s="9" t="s">
        <v>1580</v>
      </c>
      <c r="H7" s="9" t="s">
        <v>1580</v>
      </c>
      <c r="I7" s="9" t="s">
        <v>1580</v>
      </c>
      <c r="J7" s="9" t="s">
        <v>1580</v>
      </c>
      <c r="K7" s="9" t="s">
        <v>1580</v>
      </c>
    </row>
    <row r="8" spans="1:11" x14ac:dyDescent="0.3">
      <c r="B8" s="6" t="s">
        <v>730</v>
      </c>
      <c r="C8" s="6" t="s">
        <v>707</v>
      </c>
      <c r="D8" s="6" t="s">
        <v>1621</v>
      </c>
      <c r="E8" s="9" t="s">
        <v>1580</v>
      </c>
      <c r="F8" s="9" t="s">
        <v>1580</v>
      </c>
      <c r="G8" s="9" t="s">
        <v>1580</v>
      </c>
      <c r="H8" s="9" t="s">
        <v>1580</v>
      </c>
      <c r="I8" s="9" t="s">
        <v>1580</v>
      </c>
      <c r="J8" s="9" t="s">
        <v>1587</v>
      </c>
      <c r="K8" s="9" t="s">
        <v>1580</v>
      </c>
    </row>
    <row r="9" spans="1:11" x14ac:dyDescent="0.3">
      <c r="B9" s="6" t="s">
        <v>730</v>
      </c>
      <c r="C9" s="6" t="s">
        <v>707</v>
      </c>
      <c r="D9" s="6" t="s">
        <v>4452</v>
      </c>
      <c r="E9" s="9" t="s">
        <v>1580</v>
      </c>
      <c r="F9" s="9" t="s">
        <v>1580</v>
      </c>
      <c r="G9" s="9" t="s">
        <v>1580</v>
      </c>
      <c r="H9" s="9" t="s">
        <v>1580</v>
      </c>
      <c r="I9" s="9" t="s">
        <v>1580</v>
      </c>
      <c r="J9" s="9" t="s">
        <v>1580</v>
      </c>
      <c r="K9" s="9" t="s">
        <v>1580</v>
      </c>
    </row>
    <row r="10" spans="1:11" x14ac:dyDescent="0.3">
      <c r="B10" s="6" t="s">
        <v>731</v>
      </c>
      <c r="C10" s="6" t="s">
        <v>713</v>
      </c>
      <c r="D10" s="6" t="s">
        <v>1621</v>
      </c>
      <c r="E10" s="9" t="s">
        <v>1580</v>
      </c>
      <c r="F10" s="9" t="s">
        <v>1580</v>
      </c>
      <c r="G10" s="9" t="s">
        <v>1580</v>
      </c>
      <c r="H10" s="9" t="s">
        <v>1580</v>
      </c>
      <c r="I10" s="9" t="s">
        <v>1580</v>
      </c>
      <c r="J10" s="9" t="s">
        <v>1580</v>
      </c>
      <c r="K10" s="9" t="s">
        <v>1580</v>
      </c>
    </row>
    <row r="11" spans="1:11" x14ac:dyDescent="0.3">
      <c r="B11" s="6" t="s">
        <v>731</v>
      </c>
      <c r="C11" s="6" t="s">
        <v>713</v>
      </c>
      <c r="D11" s="6" t="s">
        <v>4452</v>
      </c>
      <c r="E11" s="9" t="s">
        <v>1580</v>
      </c>
      <c r="F11" s="9" t="s">
        <v>1580</v>
      </c>
      <c r="G11" s="9" t="s">
        <v>1580</v>
      </c>
      <c r="H11" s="9" t="s">
        <v>1580</v>
      </c>
      <c r="I11" s="9" t="s">
        <v>1580</v>
      </c>
      <c r="J11" s="9" t="s">
        <v>1580</v>
      </c>
      <c r="K11" s="9" t="s">
        <v>1580</v>
      </c>
    </row>
    <row r="12" spans="1:11" x14ac:dyDescent="0.3">
      <c r="B12" s="6" t="s">
        <v>732</v>
      </c>
      <c r="C12" s="6" t="s">
        <v>716</v>
      </c>
      <c r="D12" s="6" t="s">
        <v>1621</v>
      </c>
      <c r="E12" s="9" t="s">
        <v>1582</v>
      </c>
      <c r="F12" s="9" t="s">
        <v>1580</v>
      </c>
      <c r="G12" s="9" t="s">
        <v>1579</v>
      </c>
      <c r="H12" s="9" t="s">
        <v>1580</v>
      </c>
      <c r="I12" s="9" t="s">
        <v>1580</v>
      </c>
      <c r="J12" s="9" t="s">
        <v>1580</v>
      </c>
      <c r="K12" s="9" t="s">
        <v>1587</v>
      </c>
    </row>
    <row r="13" spans="1:11" x14ac:dyDescent="0.3">
      <c r="B13" s="6" t="s">
        <v>732</v>
      </c>
      <c r="C13" s="6" t="s">
        <v>716</v>
      </c>
      <c r="D13" s="6" t="s">
        <v>4452</v>
      </c>
      <c r="E13" s="9" t="s">
        <v>1580</v>
      </c>
      <c r="F13" s="9" t="s">
        <v>1580</v>
      </c>
      <c r="G13" s="9" t="s">
        <v>1580</v>
      </c>
      <c r="H13" s="9" t="s">
        <v>1580</v>
      </c>
      <c r="I13" s="9" t="s">
        <v>1580</v>
      </c>
      <c r="J13" s="9" t="s">
        <v>1580</v>
      </c>
      <c r="K13" s="9" t="s">
        <v>1580</v>
      </c>
    </row>
    <row r="14" spans="1:11" x14ac:dyDescent="0.3">
      <c r="B14" s="6" t="s">
        <v>735</v>
      </c>
      <c r="C14" s="6" t="s">
        <v>720</v>
      </c>
      <c r="D14" s="6" t="s">
        <v>1621</v>
      </c>
      <c r="E14" s="9" t="s">
        <v>1587</v>
      </c>
      <c r="F14" s="9" t="s">
        <v>1580</v>
      </c>
      <c r="G14" s="9" t="s">
        <v>1587</v>
      </c>
      <c r="H14" s="9" t="s">
        <v>1580</v>
      </c>
      <c r="I14" s="9" t="s">
        <v>1580</v>
      </c>
      <c r="J14" s="9" t="s">
        <v>1587</v>
      </c>
      <c r="K14" s="9" t="s">
        <v>1580</v>
      </c>
    </row>
    <row r="15" spans="1:11" x14ac:dyDescent="0.3">
      <c r="B15" s="6" t="s">
        <v>735</v>
      </c>
      <c r="C15" s="6" t="s">
        <v>720</v>
      </c>
      <c r="D15" s="6" t="s">
        <v>4452</v>
      </c>
      <c r="E15" s="9" t="s">
        <v>1580</v>
      </c>
      <c r="F15" s="9" t="s">
        <v>1580</v>
      </c>
      <c r="G15" s="9" t="s">
        <v>1580</v>
      </c>
      <c r="H15" s="9" t="s">
        <v>1580</v>
      </c>
      <c r="I15" s="9" t="s">
        <v>1580</v>
      </c>
      <c r="J15" s="9" t="s">
        <v>1580</v>
      </c>
      <c r="K15" s="9" t="s">
        <v>1580</v>
      </c>
    </row>
    <row r="16" spans="1:11" x14ac:dyDescent="0.3">
      <c r="B16" s="17" t="s">
        <v>968</v>
      </c>
    </row>
  </sheetData>
  <mergeCells count="4">
    <mergeCell ref="B4:B5"/>
    <mergeCell ref="C4:C5"/>
    <mergeCell ref="D4:D5"/>
    <mergeCell ref="E4:K4"/>
  </mergeCells>
  <pageMargins left="0.7" right="0.7" top="0.75" bottom="0.75" header="0.3" footer="0.3"/>
  <pageSetup paperSize="9" orientation="portrait" horizontalDpi="300" verticalDpi="300"/>
</worksheet>
</file>

<file path=xl/worksheets/sheet9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3-000000000000}">
  <dimension ref="A1:K15"/>
  <sheetViews>
    <sheetView workbookViewId="0"/>
  </sheetViews>
  <sheetFormatPr baseColWidth="10" defaultRowHeight="14.4" x14ac:dyDescent="0.3"/>
  <cols>
    <col min="2" max="2" width="9.6640625" customWidth="1"/>
    <col min="3" max="3" width="49.5546875" customWidth="1"/>
    <col min="4" max="4" width="15.33203125" customWidth="1"/>
    <col min="5" max="5" width="57.33203125" customWidth="1"/>
    <col min="6" max="6" width="25.5546875" customWidth="1"/>
    <col min="7" max="7" width="32.44140625" customWidth="1"/>
    <col min="8" max="8" width="21.33203125" customWidth="1"/>
    <col min="9" max="9" width="26.44140625" customWidth="1"/>
    <col min="10" max="10" width="54.77734375" customWidth="1"/>
    <col min="11" max="11" width="17" customWidth="1"/>
  </cols>
  <sheetData>
    <row r="1" spans="1:11" x14ac:dyDescent="0.3">
      <c r="A1" s="2" t="str">
        <f>HYPERLINK("#'Auswahl Auswertungsmodul'!A1", "Zurück zum Start")</f>
        <v>Zurück zum Start</v>
      </c>
    </row>
    <row r="2" spans="1:11" x14ac:dyDescent="0.3">
      <c r="A2" s="2" t="str">
        <f>HYPERLINK("#'Auswahl HSMDEF-DEFI-IMPL'!A1", "Zurück")</f>
        <v>Zurück</v>
      </c>
    </row>
    <row r="3" spans="1:11" x14ac:dyDescent="0.3">
      <c r="B3" s="7" t="s">
        <v>4472</v>
      </c>
    </row>
    <row r="4" spans="1:11" x14ac:dyDescent="0.3">
      <c r="B4" s="25" t="s">
        <v>35</v>
      </c>
      <c r="C4" s="25" t="s">
        <v>36</v>
      </c>
      <c r="D4" s="25" t="s">
        <v>4443</v>
      </c>
      <c r="E4" s="21" t="s">
        <v>4444</v>
      </c>
      <c r="F4" s="25" t="s">
        <v>4444</v>
      </c>
      <c r="G4" s="25" t="s">
        <v>4444</v>
      </c>
      <c r="H4" s="25" t="s">
        <v>4444</v>
      </c>
      <c r="I4" s="25" t="s">
        <v>4444</v>
      </c>
      <c r="J4" s="25" t="s">
        <v>4444</v>
      </c>
      <c r="K4" s="25" t="s">
        <v>4444</v>
      </c>
    </row>
    <row r="5" spans="1:11" ht="25.2" x14ac:dyDescent="0.3">
      <c r="B5" s="22"/>
      <c r="C5" s="22"/>
      <c r="D5" s="22"/>
      <c r="E5" s="8" t="s">
        <v>4445</v>
      </c>
      <c r="F5" s="8" t="s">
        <v>4446</v>
      </c>
      <c r="G5" s="8" t="s">
        <v>4447</v>
      </c>
      <c r="H5" s="8" t="s">
        <v>4448</v>
      </c>
      <c r="I5" s="8" t="s">
        <v>4449</v>
      </c>
      <c r="J5" s="8" t="s">
        <v>4450</v>
      </c>
      <c r="K5" s="8" t="s">
        <v>4451</v>
      </c>
    </row>
    <row r="6" spans="1:11" x14ac:dyDescent="0.3">
      <c r="B6" s="23" t="s">
        <v>40</v>
      </c>
      <c r="C6" s="23"/>
      <c r="D6" s="23"/>
      <c r="E6" s="29"/>
      <c r="F6" s="29"/>
      <c r="G6" s="29"/>
      <c r="H6" s="29"/>
      <c r="I6" s="29"/>
      <c r="J6" s="29"/>
      <c r="K6" s="29"/>
    </row>
    <row r="7" spans="1:11" x14ac:dyDescent="0.3">
      <c r="B7" s="6" t="s">
        <v>224</v>
      </c>
      <c r="C7" s="6" t="s">
        <v>204</v>
      </c>
      <c r="D7" s="6" t="s">
        <v>1621</v>
      </c>
      <c r="E7" s="9" t="s">
        <v>1580</v>
      </c>
      <c r="F7" s="9" t="s">
        <v>1580</v>
      </c>
      <c r="G7" s="9" t="s">
        <v>1580</v>
      </c>
      <c r="H7" s="9" t="s">
        <v>1580</v>
      </c>
      <c r="I7" s="9" t="s">
        <v>1580</v>
      </c>
      <c r="J7" s="9" t="s">
        <v>1580</v>
      </c>
      <c r="K7" s="9" t="s">
        <v>1580</v>
      </c>
    </row>
    <row r="8" spans="1:11" x14ac:dyDescent="0.3">
      <c r="B8" s="6" t="s">
        <v>224</v>
      </c>
      <c r="C8" s="6" t="s">
        <v>204</v>
      </c>
      <c r="D8" s="6" t="s">
        <v>4452</v>
      </c>
      <c r="E8" s="9" t="s">
        <v>1580</v>
      </c>
      <c r="F8" s="9" t="s">
        <v>1580</v>
      </c>
      <c r="G8" s="9" t="s">
        <v>1580</v>
      </c>
      <c r="H8" s="9" t="s">
        <v>1580</v>
      </c>
      <c r="I8" s="9" t="s">
        <v>1580</v>
      </c>
      <c r="J8" s="9" t="s">
        <v>1580</v>
      </c>
      <c r="K8" s="9" t="s">
        <v>1580</v>
      </c>
    </row>
    <row r="9" spans="1:11" x14ac:dyDescent="0.3">
      <c r="B9" s="6" t="s">
        <v>225</v>
      </c>
      <c r="C9" s="6" t="s">
        <v>42</v>
      </c>
      <c r="D9" s="6" t="s">
        <v>1621</v>
      </c>
      <c r="E9" s="9" t="s">
        <v>1580</v>
      </c>
      <c r="F9" s="9" t="s">
        <v>1580</v>
      </c>
      <c r="G9" s="9" t="s">
        <v>1580</v>
      </c>
      <c r="H9" s="9" t="s">
        <v>1580</v>
      </c>
      <c r="I9" s="9" t="s">
        <v>1580</v>
      </c>
      <c r="J9" s="9" t="s">
        <v>1587</v>
      </c>
      <c r="K9" s="9" t="s">
        <v>1580</v>
      </c>
    </row>
    <row r="10" spans="1:11" x14ac:dyDescent="0.3">
      <c r="B10" s="6" t="s">
        <v>225</v>
      </c>
      <c r="C10" s="6" t="s">
        <v>42</v>
      </c>
      <c r="D10" s="6" t="s">
        <v>4452</v>
      </c>
      <c r="E10" s="9" t="s">
        <v>1580</v>
      </c>
      <c r="F10" s="9" t="s">
        <v>1580</v>
      </c>
      <c r="G10" s="9" t="s">
        <v>1580</v>
      </c>
      <c r="H10" s="9" t="s">
        <v>1580</v>
      </c>
      <c r="I10" s="9" t="s">
        <v>1580</v>
      </c>
      <c r="J10" s="9" t="s">
        <v>1580</v>
      </c>
      <c r="K10" s="9" t="s">
        <v>1580</v>
      </c>
    </row>
    <row r="11" spans="1:11" x14ac:dyDescent="0.3">
      <c r="B11" s="6" t="s">
        <v>226</v>
      </c>
      <c r="C11" s="6" t="s">
        <v>46</v>
      </c>
      <c r="D11" s="6" t="s">
        <v>1621</v>
      </c>
      <c r="E11" s="9" t="s">
        <v>1580</v>
      </c>
      <c r="F11" s="9" t="s">
        <v>1580</v>
      </c>
      <c r="G11" s="9" t="s">
        <v>1580</v>
      </c>
      <c r="H11" s="9" t="s">
        <v>1580</v>
      </c>
      <c r="I11" s="9" t="s">
        <v>1580</v>
      </c>
      <c r="J11" s="9" t="s">
        <v>1580</v>
      </c>
      <c r="K11" s="9" t="s">
        <v>1580</v>
      </c>
    </row>
    <row r="12" spans="1:11" x14ac:dyDescent="0.3">
      <c r="B12" s="6" t="s">
        <v>226</v>
      </c>
      <c r="C12" s="6" t="s">
        <v>46</v>
      </c>
      <c r="D12" s="6" t="s">
        <v>4452</v>
      </c>
      <c r="E12" s="9" t="s">
        <v>1580</v>
      </c>
      <c r="F12" s="9" t="s">
        <v>1580</v>
      </c>
      <c r="G12" s="9" t="s">
        <v>1580</v>
      </c>
      <c r="H12" s="9" t="s">
        <v>1580</v>
      </c>
      <c r="I12" s="9" t="s">
        <v>1580</v>
      </c>
      <c r="J12" s="9" t="s">
        <v>1580</v>
      </c>
      <c r="K12" s="9" t="s">
        <v>1580</v>
      </c>
    </row>
    <row r="13" spans="1:11" x14ac:dyDescent="0.3">
      <c r="B13" s="6" t="s">
        <v>227</v>
      </c>
      <c r="C13" s="6" t="s">
        <v>50</v>
      </c>
      <c r="D13" s="6" t="s">
        <v>1621</v>
      </c>
      <c r="E13" s="9" t="s">
        <v>1580</v>
      </c>
      <c r="F13" s="9" t="s">
        <v>1580</v>
      </c>
      <c r="G13" s="9" t="s">
        <v>1580</v>
      </c>
      <c r="H13" s="9" t="s">
        <v>1580</v>
      </c>
      <c r="I13" s="9" t="s">
        <v>1580</v>
      </c>
      <c r="J13" s="9" t="s">
        <v>1580</v>
      </c>
      <c r="K13" s="9" t="s">
        <v>1580</v>
      </c>
    </row>
    <row r="14" spans="1:11" x14ac:dyDescent="0.3">
      <c r="B14" s="6" t="s">
        <v>227</v>
      </c>
      <c r="C14" s="6" t="s">
        <v>50</v>
      </c>
      <c r="D14" s="6" t="s">
        <v>4452</v>
      </c>
      <c r="E14" s="9" t="s">
        <v>1580</v>
      </c>
      <c r="F14" s="9" t="s">
        <v>1580</v>
      </c>
      <c r="G14" s="9" t="s">
        <v>1580</v>
      </c>
      <c r="H14" s="9" t="s">
        <v>1580</v>
      </c>
      <c r="I14" s="9" t="s">
        <v>1580</v>
      </c>
      <c r="J14" s="9" t="s">
        <v>1580</v>
      </c>
      <c r="K14" s="9" t="s">
        <v>1580</v>
      </c>
    </row>
    <row r="15" spans="1:11" x14ac:dyDescent="0.3">
      <c r="B15" s="17" t="s">
        <v>968</v>
      </c>
    </row>
  </sheetData>
  <mergeCells count="5">
    <mergeCell ref="B4:B5"/>
    <mergeCell ref="C4:C5"/>
    <mergeCell ref="D4:D5"/>
    <mergeCell ref="E4:K4"/>
    <mergeCell ref="B6:K6"/>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1222</vt:i4>
      </vt:variant>
    </vt:vector>
  </HeadingPairs>
  <TitlesOfParts>
    <vt:vector size="1222" baseType="lpstr">
      <vt:lpstr>Auswahl Auswertungsmodul</vt:lpstr>
      <vt:lpstr>E - Einstufungsschema</vt:lpstr>
      <vt:lpstr>Auswahl Ü</vt:lpstr>
      <vt:lpstr>Ü - U_1_QI</vt:lpstr>
      <vt:lpstr>Ü - U_1_AK</vt:lpstr>
      <vt:lpstr>Ü - U_2_QI</vt:lpstr>
      <vt:lpstr>Ü - U_2_AK</vt:lpstr>
      <vt:lpstr>Ü - U_3_QI</vt:lpstr>
      <vt:lpstr>Ü - U_3_AK</vt:lpstr>
      <vt:lpstr>Ü - U_4_QI</vt:lpstr>
      <vt:lpstr>Ü - U_4_AK</vt:lpstr>
      <vt:lpstr>Ü - U_5_QI</vt:lpstr>
      <vt:lpstr>Ü - U_5_AK</vt:lpstr>
      <vt:lpstr>Auswahl PCI</vt:lpstr>
      <vt:lpstr>PCI - K3_1_QI</vt:lpstr>
      <vt:lpstr>PCI - K3_1_AK</vt:lpstr>
      <vt:lpstr>PCI - K3_2_QI</vt:lpstr>
      <vt:lpstr>PCI - K3_2_AK</vt:lpstr>
      <vt:lpstr>PCI - K3_3_QI</vt:lpstr>
      <vt:lpstr>PCI - K3_3_AK</vt:lpstr>
      <vt:lpstr>PCI - K3_4_QI</vt:lpstr>
      <vt:lpstr>PCI - K3_4_AK</vt:lpstr>
      <vt:lpstr>PCI - K3_5_QI</vt:lpstr>
      <vt:lpstr>PCI - A_1_QI</vt:lpstr>
      <vt:lpstr>PCI - A_1_AK</vt:lpstr>
      <vt:lpstr>PCI - A_2_QI_a</vt:lpstr>
      <vt:lpstr>PCI - A_2_AK_a</vt:lpstr>
      <vt:lpstr>PCI - A_2_QI_b</vt:lpstr>
      <vt:lpstr>PCI - A_2_AK_b</vt:lpstr>
      <vt:lpstr>PCI - A_3_AK_a</vt:lpstr>
      <vt:lpstr>PCI - A_3_AK_b</vt:lpstr>
      <vt:lpstr>PCI - A_4_QI_a</vt:lpstr>
      <vt:lpstr>PCI - A_4_QI_b</vt:lpstr>
      <vt:lpstr>PCI - A_5_AK_a</vt:lpstr>
      <vt:lpstr>PCI - A_5_AK_b</vt:lpstr>
      <vt:lpstr>PCI - A_6_QI_a</vt:lpstr>
      <vt:lpstr>PCI - A_6_QI_b</vt:lpstr>
      <vt:lpstr>PCI - A_7_AK_a</vt:lpstr>
      <vt:lpstr>PCI - A_7_AK_b</vt:lpstr>
      <vt:lpstr>PCI - A_8_QI_a</vt:lpstr>
      <vt:lpstr>PCI - A_8_QI_b</vt:lpstr>
      <vt:lpstr>PCI - A_9_QI</vt:lpstr>
      <vt:lpstr>PCI - A_9_AK</vt:lpstr>
      <vt:lpstr>PCI - A_10_QI</vt:lpstr>
      <vt:lpstr>PCI - A_10_AK</vt:lpstr>
      <vt:lpstr>PCI - A_11_QI_AK</vt:lpstr>
      <vt:lpstr>PCI - A_12_QI</vt:lpstr>
      <vt:lpstr>PCI - A_13_QI</vt:lpstr>
      <vt:lpstr>PCI - A_13_AK</vt:lpstr>
      <vt:lpstr>PCI - A_14_QI_AK</vt:lpstr>
      <vt:lpstr>Auswahl WI-HI-A</vt:lpstr>
      <vt:lpstr>WI-HI-A - K3_1_QI</vt:lpstr>
      <vt:lpstr>WI-HI-A - K3_2_QI</vt:lpstr>
      <vt:lpstr>WI-HI-A - K3_3_QI</vt:lpstr>
      <vt:lpstr>WI-HI-A - K3_5_QI</vt:lpstr>
      <vt:lpstr>WI-HI-A - A_1_QI</vt:lpstr>
      <vt:lpstr>WI-HI-A - A_2_QI_a</vt:lpstr>
      <vt:lpstr>WI-HI-A - A_2_QI_b</vt:lpstr>
      <vt:lpstr>WI-HI-A - A_4_QI_a</vt:lpstr>
      <vt:lpstr>WI-HI-A - A_4_QI_b</vt:lpstr>
      <vt:lpstr>WI-HI-A - A_6_QI_a</vt:lpstr>
      <vt:lpstr>WI-HI-A - A_6_QI_b</vt:lpstr>
      <vt:lpstr>WI-HI-A - A_8_QI_a</vt:lpstr>
      <vt:lpstr>WI-HI-A - A_8_QI_b</vt:lpstr>
      <vt:lpstr>WI-HI-A - A_9_QI</vt:lpstr>
      <vt:lpstr>WI-HI-A - A_10_QI</vt:lpstr>
      <vt:lpstr>WI-HI-A - A_12_QI</vt:lpstr>
      <vt:lpstr>WI-HI-A - A_13_QI</vt:lpstr>
      <vt:lpstr>Auswahl WI-HI-S</vt:lpstr>
      <vt:lpstr>WI-HI-S - K3_1_QI</vt:lpstr>
      <vt:lpstr>WI-HI-S - K3_2_QI</vt:lpstr>
      <vt:lpstr>WI-HI-S - K3_3_QI</vt:lpstr>
      <vt:lpstr>WI-HI-S - K3_5_QI</vt:lpstr>
      <vt:lpstr>WI-HI-S - A_1_QI</vt:lpstr>
      <vt:lpstr>WI-HI-S - A_2_QI_a</vt:lpstr>
      <vt:lpstr>WI-HI-S - A_2_QI_b</vt:lpstr>
      <vt:lpstr>WI-HI-S - A_4_QI_a</vt:lpstr>
      <vt:lpstr>WI-HI-S - A_4_QI_b</vt:lpstr>
      <vt:lpstr>WI-HI-S - A_6_QI_a</vt:lpstr>
      <vt:lpstr>WI-HI-S - A_6_QI_b</vt:lpstr>
      <vt:lpstr>WI-HI-S - A_8_QI_a</vt:lpstr>
      <vt:lpstr>WI-HI-S - A_8_QI_b</vt:lpstr>
      <vt:lpstr>WI-HI-S - A_9_QI</vt:lpstr>
      <vt:lpstr>WI-HI-S - A_10_QI</vt:lpstr>
      <vt:lpstr>WI-HI-S - A_12_QI</vt:lpstr>
      <vt:lpstr>WI-HI-S - A_13_QI</vt:lpstr>
      <vt:lpstr>Auswahl WI-NI-D</vt:lpstr>
      <vt:lpstr>WI-NI-D - K3_1_AK</vt:lpstr>
      <vt:lpstr>WI-NI-D - K3_2_AK</vt:lpstr>
      <vt:lpstr>WI-NI-D - K3_3_AK</vt:lpstr>
      <vt:lpstr>WI-NI-D - K3_4_AK</vt:lpstr>
      <vt:lpstr>WI-NI-D - A_1_AK</vt:lpstr>
      <vt:lpstr>WI-NI-D - A_2_AK_a</vt:lpstr>
      <vt:lpstr>WI-NI-D - A_2_AK_b</vt:lpstr>
      <vt:lpstr>WI-NI-D - A_3_AK_a</vt:lpstr>
      <vt:lpstr>WI-NI-D - A_3_AK_b</vt:lpstr>
      <vt:lpstr>WI-NI-D - A_5_AK_a</vt:lpstr>
      <vt:lpstr>WI-NI-D - A_5_AK_b</vt:lpstr>
      <vt:lpstr>WI-NI-D - A_7_AK_a</vt:lpstr>
      <vt:lpstr>WI-NI-D - A_7_AK_b</vt:lpstr>
      <vt:lpstr>WI-NI-D - A_9_AK</vt:lpstr>
      <vt:lpstr>WI-NI-D - A_10_AK</vt:lpstr>
      <vt:lpstr>WI-NI-D - A_13_AK</vt:lpstr>
      <vt:lpstr>Auswahl WI-NI-A</vt:lpstr>
      <vt:lpstr>WI-NI-A - K3_1_QI</vt:lpstr>
      <vt:lpstr>WI-NI-A - K3_2_QI</vt:lpstr>
      <vt:lpstr>WI-NI-A - K3_3_QI</vt:lpstr>
      <vt:lpstr>WI-NI-A - K3_4_QI</vt:lpstr>
      <vt:lpstr>WI-NI-A - K3_5_QI</vt:lpstr>
      <vt:lpstr>WI-NI-A - A_1_QI</vt:lpstr>
      <vt:lpstr>WI-NI-A - A_2_QI_a</vt:lpstr>
      <vt:lpstr>WI-NI-A - A_2_QI_b</vt:lpstr>
      <vt:lpstr>WI-NI-A - A_4_QI_a</vt:lpstr>
      <vt:lpstr>WI-NI-A - A_4_QI_b</vt:lpstr>
      <vt:lpstr>WI-NI-A - A_6_QI_a</vt:lpstr>
      <vt:lpstr>WI-NI-A - A_6_QI_b</vt:lpstr>
      <vt:lpstr>WI-NI-A - A_8_QI_a</vt:lpstr>
      <vt:lpstr>WI-NI-A - A_8_QI_b</vt:lpstr>
      <vt:lpstr>WI-NI-A - A_9_QI</vt:lpstr>
      <vt:lpstr>WI-NI-A - A_10_QI</vt:lpstr>
      <vt:lpstr>WI-NI-A - A_12_QI</vt:lpstr>
      <vt:lpstr>WI-NI-A - A_13_QI</vt:lpstr>
      <vt:lpstr>Auswahl WI-NI-S</vt:lpstr>
      <vt:lpstr>WI-NI-S - K3_1_QI</vt:lpstr>
      <vt:lpstr>WI-NI-S - K3_2_QI</vt:lpstr>
      <vt:lpstr>WI-NI-S - K3_3_QI</vt:lpstr>
      <vt:lpstr>WI-NI-S - K3_4_QI</vt:lpstr>
      <vt:lpstr>WI-NI-S - K3_5_QI</vt:lpstr>
      <vt:lpstr>WI-NI-S - A_1_QI</vt:lpstr>
      <vt:lpstr>WI-NI-S - A_2_QI_a</vt:lpstr>
      <vt:lpstr>WI-NI-S - A_2_QI_b</vt:lpstr>
      <vt:lpstr>WI-NI-S - A_4_QI_a</vt:lpstr>
      <vt:lpstr>WI-NI-S - A_4_QI_b</vt:lpstr>
      <vt:lpstr>WI-NI-S - A_6_QI_a</vt:lpstr>
      <vt:lpstr>WI-NI-S - A_6_QI_b</vt:lpstr>
      <vt:lpstr>WI-NI-S - A_8_QI_a</vt:lpstr>
      <vt:lpstr>WI-NI-S - A_8_QI_b</vt:lpstr>
      <vt:lpstr>WI-NI-S - A_9_QI</vt:lpstr>
      <vt:lpstr>WI-NI-S - A_10_QI</vt:lpstr>
      <vt:lpstr>WI-NI-S - A_12_QI</vt:lpstr>
      <vt:lpstr>WI-NI-S - A_13_QI</vt:lpstr>
      <vt:lpstr>Auswahl CHE</vt:lpstr>
      <vt:lpstr>CHE - K3_1_QI</vt:lpstr>
      <vt:lpstr>CHE - K3_1_AK</vt:lpstr>
      <vt:lpstr>CHE - K3_2_QI</vt:lpstr>
      <vt:lpstr>CHE - K3_2_AK</vt:lpstr>
      <vt:lpstr>CHE - K3_3_QI</vt:lpstr>
      <vt:lpstr>CHE - K3_3_AK</vt:lpstr>
      <vt:lpstr>CHE - K3_4_QI</vt:lpstr>
      <vt:lpstr>CHE - K3_4_AK</vt:lpstr>
      <vt:lpstr>CHE - K3_5_QI</vt:lpstr>
      <vt:lpstr>CHE - A_1_QI</vt:lpstr>
      <vt:lpstr>CHE - A_1_AK</vt:lpstr>
      <vt:lpstr>CHE - A_2_QI_a</vt:lpstr>
      <vt:lpstr>CHE - A_2_AK_a</vt:lpstr>
      <vt:lpstr>CHE - A_2_QI_b</vt:lpstr>
      <vt:lpstr>CHE - A_2_AK_b</vt:lpstr>
      <vt:lpstr>CHE - A_3_AK_a</vt:lpstr>
      <vt:lpstr>CHE - A_3_AK_b</vt:lpstr>
      <vt:lpstr>CHE - A_4_QI_a</vt:lpstr>
      <vt:lpstr>CHE - A_4_QI_b</vt:lpstr>
      <vt:lpstr>CHE - A_5_AK_a</vt:lpstr>
      <vt:lpstr>CHE - A_5_AK_b</vt:lpstr>
      <vt:lpstr>CHE - A_6_QI_a</vt:lpstr>
      <vt:lpstr>CHE - A_6_QI_b</vt:lpstr>
      <vt:lpstr>CHE - A_7_AK_a</vt:lpstr>
      <vt:lpstr>CHE - A_7_AK_b</vt:lpstr>
      <vt:lpstr>CHE - A_8_QI_a</vt:lpstr>
      <vt:lpstr>CHE - A_8_QI_b</vt:lpstr>
      <vt:lpstr>CHE - A_9_QI</vt:lpstr>
      <vt:lpstr>CHE - A_9_AK</vt:lpstr>
      <vt:lpstr>CHE - A_10_QI</vt:lpstr>
      <vt:lpstr>CHE - A_10_AK</vt:lpstr>
      <vt:lpstr>CHE - A_11_QI_AK</vt:lpstr>
      <vt:lpstr>CHE - A_12_QI</vt:lpstr>
      <vt:lpstr>CHE - A_13_QI</vt:lpstr>
      <vt:lpstr>CHE - A_13_AK</vt:lpstr>
      <vt:lpstr>CHE - A_14_QI_AK</vt:lpstr>
      <vt:lpstr>Auswahl NET-DIAL</vt:lpstr>
      <vt:lpstr>NET-DIAL - K3_1_QI</vt:lpstr>
      <vt:lpstr>NET-DIAL - K3_2_QI</vt:lpstr>
      <vt:lpstr>NET-DIAL - K3_3_QI</vt:lpstr>
      <vt:lpstr>NET-DIAL - K3_4_QI</vt:lpstr>
      <vt:lpstr>NET-DIAL - K3_5_QI</vt:lpstr>
      <vt:lpstr>NET-DIAL - A_1_QI</vt:lpstr>
      <vt:lpstr>NET-DIAL - A_2_QI_a</vt:lpstr>
      <vt:lpstr>NET-DIAL - A_2_QI_b</vt:lpstr>
      <vt:lpstr>NET-DIAL - A_4_QI_a</vt:lpstr>
      <vt:lpstr>NET-DIAL - A_4_QI_b</vt:lpstr>
      <vt:lpstr>NET-DIAL - A_6_QI_a</vt:lpstr>
      <vt:lpstr>NET-DIAL - A_6_QI_b</vt:lpstr>
      <vt:lpstr>NET-DIAL - A_8_QI_a</vt:lpstr>
      <vt:lpstr>NET-DIAL - A_8_QI_b</vt:lpstr>
      <vt:lpstr>NET-DIAL - A_9_QI</vt:lpstr>
      <vt:lpstr>NET-DIAL - A_10_QI</vt:lpstr>
      <vt:lpstr>NET-DIAL - A_12_QI</vt:lpstr>
      <vt:lpstr>NET-DIAL - A_13_QI</vt:lpstr>
      <vt:lpstr>Auswahl NET-NTX</vt:lpstr>
      <vt:lpstr>NET-NTX - K3_1_QI</vt:lpstr>
      <vt:lpstr>NET-NTX - K3_1_AK</vt:lpstr>
      <vt:lpstr>NET-NTX - K3_2_QI</vt:lpstr>
      <vt:lpstr>NET-NTX - K3_2_AK</vt:lpstr>
      <vt:lpstr>NET-NTX - K3_3_QI</vt:lpstr>
      <vt:lpstr>NET-NTX - K3_3_AK</vt:lpstr>
      <vt:lpstr>NET-NTX - K3_4_QI</vt:lpstr>
      <vt:lpstr>NET-NTX - K3_4_AK</vt:lpstr>
      <vt:lpstr>NET-NTX - K3_5_QI</vt:lpstr>
      <vt:lpstr>NET-NTX - A_1_QI</vt:lpstr>
      <vt:lpstr>NET-NTX - A_1_AK</vt:lpstr>
      <vt:lpstr>NET-NTX - A_2_QI_a</vt:lpstr>
      <vt:lpstr>NET-NTX - A_2_AK_a</vt:lpstr>
      <vt:lpstr>NET-NTX - A_2_QI_b</vt:lpstr>
      <vt:lpstr>NET-NTX - A_2_AK_b</vt:lpstr>
      <vt:lpstr>NET-NTX - A_3_AK_a</vt:lpstr>
      <vt:lpstr>NET-NTX - A_3_AK_b</vt:lpstr>
      <vt:lpstr>NET-NTX - A_4_QI_a</vt:lpstr>
      <vt:lpstr>NET-NTX - A_4_QI_b</vt:lpstr>
      <vt:lpstr>NET-NTX - A_5_AK_a</vt:lpstr>
      <vt:lpstr>NET-NTX - A_5_AK_b</vt:lpstr>
      <vt:lpstr>NET-NTX - A_6_QI_a</vt:lpstr>
      <vt:lpstr>NET-NTX - A_6_QI_b</vt:lpstr>
      <vt:lpstr>NET-NTX - A_7_AK_a</vt:lpstr>
      <vt:lpstr>NET-NTX - A_7_AK_b</vt:lpstr>
      <vt:lpstr>NET-NTX - A_8_QI_a</vt:lpstr>
      <vt:lpstr>NET-NTX - A_8_QI_b</vt:lpstr>
      <vt:lpstr>NET-NTX - A_9_QI</vt:lpstr>
      <vt:lpstr>NET-NTX - A_9_AK</vt:lpstr>
      <vt:lpstr>NET-NTX - A_11_QI_AK</vt:lpstr>
      <vt:lpstr>NET-NTX - A_12_QI</vt:lpstr>
      <vt:lpstr>NET-NTX - A_13_QI</vt:lpstr>
      <vt:lpstr>NET-NTX - A_13_AK</vt:lpstr>
      <vt:lpstr>NET-NTX - A_14_QI_AK</vt:lpstr>
      <vt:lpstr>Auswahl NET-PNTX</vt:lpstr>
      <vt:lpstr>NET-PNTX - K3_1_QI</vt:lpstr>
      <vt:lpstr>NET-PNTX - K3_2_QI</vt:lpstr>
      <vt:lpstr>NET-PNTX - K3_3_QI</vt:lpstr>
      <vt:lpstr>NET-PNTX - K3_4_QI</vt:lpstr>
      <vt:lpstr>NET-PNTX - K3_5_QI</vt:lpstr>
      <vt:lpstr>NET-PNTX - A_1_QI</vt:lpstr>
      <vt:lpstr>NET-PNTX - A_2_QI_a</vt:lpstr>
      <vt:lpstr>NET-PNTX - A_2_QI_b</vt:lpstr>
      <vt:lpstr>NET-PNTX - A_4_QI_a</vt:lpstr>
      <vt:lpstr>NET-PNTX - A_4_QI_b</vt:lpstr>
      <vt:lpstr>NET-PNTX - A_6_QI_a</vt:lpstr>
      <vt:lpstr>NET-PNTX - A_6_QI_b</vt:lpstr>
      <vt:lpstr>NET-PNTX - A_8_QI_a</vt:lpstr>
      <vt:lpstr>NET-PNTX - A_8_QI_b</vt:lpstr>
      <vt:lpstr>NET-PNTX - A_9_QI</vt:lpstr>
      <vt:lpstr>NET-PNTX - A_12_QI</vt:lpstr>
      <vt:lpstr>NET-PNTX - A_13_QI</vt:lpstr>
      <vt:lpstr>Auswahl NET-PNTX-D</vt:lpstr>
      <vt:lpstr>NET-PNTX-D - K3_1_AK</vt:lpstr>
      <vt:lpstr>NET-PNTX-D - K3_2_AK</vt:lpstr>
      <vt:lpstr>NET-PNTX-D - K3_3_AK</vt:lpstr>
      <vt:lpstr>NET-PNTX-D - K3_4_AK</vt:lpstr>
      <vt:lpstr>NET-PNTX-D - A_1_AK</vt:lpstr>
      <vt:lpstr>NET-PNTX-D - A_2_AK_a</vt:lpstr>
      <vt:lpstr>NET-PNTX-D - A_2_AK_b</vt:lpstr>
      <vt:lpstr>NET-PNTX-D - A_3_AK_a</vt:lpstr>
      <vt:lpstr>NET-PNTX-D - A_3_AK_b</vt:lpstr>
      <vt:lpstr>NET-PNTX-D - A_5_AK_a</vt:lpstr>
      <vt:lpstr>NET-PNTX-D - A_5_AK_b</vt:lpstr>
      <vt:lpstr>NET-PNTX-D - A_7_AK_a</vt:lpstr>
      <vt:lpstr>NET-PNTX-D - A_7_AK_b</vt:lpstr>
      <vt:lpstr>NET-PNTX-D - A_9_AK</vt:lpstr>
      <vt:lpstr>NET-PNTX-D - A_13_AK</vt:lpstr>
      <vt:lpstr>Auswahl TX-HTX</vt:lpstr>
      <vt:lpstr>TX-HTX - K3_1_QI</vt:lpstr>
      <vt:lpstr>TX-HTX - K3_1_AK</vt:lpstr>
      <vt:lpstr>TX-HTX - K3_2_QI</vt:lpstr>
      <vt:lpstr>TX-HTX - K3_2_AK</vt:lpstr>
      <vt:lpstr>TX-HTX - K3_3_QI</vt:lpstr>
      <vt:lpstr>TX-HTX - K3_3_AK</vt:lpstr>
      <vt:lpstr>TX-HTX - K3_4_QI</vt:lpstr>
      <vt:lpstr>TX-HTX - K3_4_AK</vt:lpstr>
      <vt:lpstr>TX-HTX - K3_5_QI</vt:lpstr>
      <vt:lpstr>TX-HTX - A_1_QI</vt:lpstr>
      <vt:lpstr>TX-HTX - A_1_AK</vt:lpstr>
      <vt:lpstr>TX-HTX - A_2_QI_a</vt:lpstr>
      <vt:lpstr>TX-HTX - A_2_AK_a</vt:lpstr>
      <vt:lpstr>TX-HTX - A_2_QI_b</vt:lpstr>
      <vt:lpstr>TX-HTX - A_2_AK_b</vt:lpstr>
      <vt:lpstr>TX-HTX - A_3_AK_a</vt:lpstr>
      <vt:lpstr>TX-HTX - A_3_AK_b</vt:lpstr>
      <vt:lpstr>TX-HTX - A_4_QI_a</vt:lpstr>
      <vt:lpstr>TX-HTX - A_4_QI_b</vt:lpstr>
      <vt:lpstr>TX-HTX - A_5_AK_a</vt:lpstr>
      <vt:lpstr>TX-HTX - A_5_AK_b</vt:lpstr>
      <vt:lpstr>TX-HTX - A_6_QI_a</vt:lpstr>
      <vt:lpstr>TX-HTX - A_6_QI_b</vt:lpstr>
      <vt:lpstr>TX-HTX - A_7_AK_a</vt:lpstr>
      <vt:lpstr>TX-HTX - A_7_AK_b</vt:lpstr>
      <vt:lpstr>TX-HTX - A_8_QI_a</vt:lpstr>
      <vt:lpstr>TX-HTX - A_8_QI_b</vt:lpstr>
      <vt:lpstr>TX-HTX - A_9_QI</vt:lpstr>
      <vt:lpstr>TX-HTX - A_9_AK</vt:lpstr>
      <vt:lpstr>TX-HTX - A_11_QI_AK</vt:lpstr>
      <vt:lpstr>TX-HTX - A_12_QI</vt:lpstr>
      <vt:lpstr>TX-HTX - A_13_QI</vt:lpstr>
      <vt:lpstr>TX-HTX - A_13_AK</vt:lpstr>
      <vt:lpstr>TX-HTX - A_14_QI_AK</vt:lpstr>
      <vt:lpstr>Auswahl TX-MKU</vt:lpstr>
      <vt:lpstr>TX-MKU - K3_1_QI</vt:lpstr>
      <vt:lpstr>TX-MKU - K3_1_AK</vt:lpstr>
      <vt:lpstr>TX-MKU - K3_2_QI</vt:lpstr>
      <vt:lpstr>TX-MKU - K3_2_AK</vt:lpstr>
      <vt:lpstr>TX-MKU - K3_3_QI</vt:lpstr>
      <vt:lpstr>TX-MKU - K3_3_AK</vt:lpstr>
      <vt:lpstr>TX-MKU - K3_4_QI</vt:lpstr>
      <vt:lpstr>TX-MKU - K3_4_AK</vt:lpstr>
      <vt:lpstr>TX-MKU - K3_5_QI</vt:lpstr>
      <vt:lpstr>TX-MKU - A_1_QI</vt:lpstr>
      <vt:lpstr>TX-MKU - A_1_AK</vt:lpstr>
      <vt:lpstr>TX-MKU - A_2_QI_a</vt:lpstr>
      <vt:lpstr>TX-MKU - A_2_AK_a</vt:lpstr>
      <vt:lpstr>TX-MKU - A_2_QI_b</vt:lpstr>
      <vt:lpstr>TX-MKU - A_2_AK_b</vt:lpstr>
      <vt:lpstr>TX-MKU - A_3_AK_a</vt:lpstr>
      <vt:lpstr>TX-MKU - A_3_AK_b</vt:lpstr>
      <vt:lpstr>TX-MKU - A_4_QI_a</vt:lpstr>
      <vt:lpstr>TX-MKU - A_4_QI_b</vt:lpstr>
      <vt:lpstr>TX-MKU - A_5_AK_a</vt:lpstr>
      <vt:lpstr>TX-MKU - A_5_AK_b</vt:lpstr>
      <vt:lpstr>TX-MKU - A_6_QI_a</vt:lpstr>
      <vt:lpstr>TX-MKU - A_6_QI_b</vt:lpstr>
      <vt:lpstr>TX-MKU - A_7_AK_a</vt:lpstr>
      <vt:lpstr>TX-MKU - A_7_AK_b</vt:lpstr>
      <vt:lpstr>TX-MKU - A_8_QI_a</vt:lpstr>
      <vt:lpstr>TX-MKU - A_8_QI_b</vt:lpstr>
      <vt:lpstr>TX-MKU - A_9_QI</vt:lpstr>
      <vt:lpstr>TX-MKU - A_9_AK</vt:lpstr>
      <vt:lpstr>TX-MKU - A_11_QI_AK</vt:lpstr>
      <vt:lpstr>TX-MKU - A_12_QI</vt:lpstr>
      <vt:lpstr>TX-MKU - A_13_QI</vt:lpstr>
      <vt:lpstr>TX-MKU - A_13_AK</vt:lpstr>
      <vt:lpstr>TX-MKU - A_14_QI_AK</vt:lpstr>
      <vt:lpstr>Auswahl TX-LUTX</vt:lpstr>
      <vt:lpstr>TX-LUTX - K3_1_QI</vt:lpstr>
      <vt:lpstr>TX-LUTX - K3_1_AK</vt:lpstr>
      <vt:lpstr>TX-LUTX - K3_2_QI</vt:lpstr>
      <vt:lpstr>TX-LUTX - K3_2_AK</vt:lpstr>
      <vt:lpstr>TX-LUTX - K3_3_QI</vt:lpstr>
      <vt:lpstr>TX-LUTX - K3_3_AK</vt:lpstr>
      <vt:lpstr>TX-LUTX - K3_4_QI</vt:lpstr>
      <vt:lpstr>TX-LUTX - K3_4_AK</vt:lpstr>
      <vt:lpstr>TX-LUTX - K3_5_QI</vt:lpstr>
      <vt:lpstr>TX-LUTX - A_1_QI</vt:lpstr>
      <vt:lpstr>TX-LUTX - A_1_AK</vt:lpstr>
      <vt:lpstr>TX-LUTX - A_2_QI_a</vt:lpstr>
      <vt:lpstr>TX-LUTX - A_2_AK_a</vt:lpstr>
      <vt:lpstr>TX-LUTX - A_2_QI_b</vt:lpstr>
      <vt:lpstr>TX-LUTX - A_2_AK_b</vt:lpstr>
      <vt:lpstr>TX-LUTX - A_3_AK_a</vt:lpstr>
      <vt:lpstr>TX-LUTX - A_3_AK_b</vt:lpstr>
      <vt:lpstr>TX-LUTX - A_4_QI_a</vt:lpstr>
      <vt:lpstr>TX-LUTX - A_4_QI_b</vt:lpstr>
      <vt:lpstr>TX-LUTX - A_5_AK_a</vt:lpstr>
      <vt:lpstr>TX-LUTX - A_5_AK_b</vt:lpstr>
      <vt:lpstr>TX-LUTX - A_6_QI_a</vt:lpstr>
      <vt:lpstr>TX-LUTX - A_6_QI_b</vt:lpstr>
      <vt:lpstr>TX-LUTX - A_7_AK_a</vt:lpstr>
      <vt:lpstr>TX-LUTX - A_7_AK_b</vt:lpstr>
      <vt:lpstr>TX-LUTX - A_8_QI_a</vt:lpstr>
      <vt:lpstr>TX-LUTX - A_8_QI_b</vt:lpstr>
      <vt:lpstr>TX-LUTX - A_9_QI</vt:lpstr>
      <vt:lpstr>TX-LUTX - A_9_AK</vt:lpstr>
      <vt:lpstr>TX-LUTX - A_11_QI_AK</vt:lpstr>
      <vt:lpstr>TX-LUTX - A_12_QI</vt:lpstr>
      <vt:lpstr>TX-LUTX - A_13_QI</vt:lpstr>
      <vt:lpstr>TX-LUTX - A_13_AK</vt:lpstr>
      <vt:lpstr>TX-LUTX - A_14_QI_AK</vt:lpstr>
      <vt:lpstr>Auswahl TX-LTX</vt:lpstr>
      <vt:lpstr>TX-LTX - K3_1_QI</vt:lpstr>
      <vt:lpstr>TX-LTX - K3_1_AK</vt:lpstr>
      <vt:lpstr>TX-LTX - K3_2_QI</vt:lpstr>
      <vt:lpstr>TX-LTX - K3_2_AK</vt:lpstr>
      <vt:lpstr>TX-LTX - K3_3_QI</vt:lpstr>
      <vt:lpstr>TX-LTX - K3_3_AK</vt:lpstr>
      <vt:lpstr>TX-LTX - K3_4_QI</vt:lpstr>
      <vt:lpstr>TX-LTX - K3_4_AK</vt:lpstr>
      <vt:lpstr>TX-LTX - K3_5_QI</vt:lpstr>
      <vt:lpstr>TX-LTX - A_1_QI</vt:lpstr>
      <vt:lpstr>TX-LTX - A_1_AK</vt:lpstr>
      <vt:lpstr>TX-LTX - A_2_QI_a</vt:lpstr>
      <vt:lpstr>TX-LTX - A_2_AK_a</vt:lpstr>
      <vt:lpstr>TX-LTX - A_2_QI_b</vt:lpstr>
      <vt:lpstr>TX-LTX - A_2_AK_b</vt:lpstr>
      <vt:lpstr>TX-LTX - A_3_AK_a</vt:lpstr>
      <vt:lpstr>TX-LTX - A_3_AK_b</vt:lpstr>
      <vt:lpstr>TX-LTX - A_4_QI_a</vt:lpstr>
      <vt:lpstr>TX-LTX - A_4_QI_b</vt:lpstr>
      <vt:lpstr>TX-LTX - A_5_AK_a</vt:lpstr>
      <vt:lpstr>TX-LTX - A_5_AK_b</vt:lpstr>
      <vt:lpstr>TX-LTX - A_6_QI_a</vt:lpstr>
      <vt:lpstr>TX-LTX - A_6_QI_b</vt:lpstr>
      <vt:lpstr>TX-LTX - A_7_AK_a</vt:lpstr>
      <vt:lpstr>TX-LTX - A_7_AK_b</vt:lpstr>
      <vt:lpstr>TX-LTX - A_8_QI_a</vt:lpstr>
      <vt:lpstr>TX-LTX - A_8_QI_b</vt:lpstr>
      <vt:lpstr>TX-LTX - A_9_QI</vt:lpstr>
      <vt:lpstr>TX-LTX - A_9_AK</vt:lpstr>
      <vt:lpstr>TX-LTX - A_11_QI_AK</vt:lpstr>
      <vt:lpstr>TX-LTX - A_12_QI</vt:lpstr>
      <vt:lpstr>TX-LTX - A_13_QI</vt:lpstr>
      <vt:lpstr>TX-LTX - A_13_AK</vt:lpstr>
      <vt:lpstr>TX-LTX - A_14_QI_AK</vt:lpstr>
      <vt:lpstr>Auswahl TX-LLS</vt:lpstr>
      <vt:lpstr>TX-LLS - K3_1_QI</vt:lpstr>
      <vt:lpstr>TX-LLS - K3_1_AK</vt:lpstr>
      <vt:lpstr>TX-LLS - K3_2_QI</vt:lpstr>
      <vt:lpstr>TX-LLS - K3_2_AK</vt:lpstr>
      <vt:lpstr>TX-LLS - K3_3_QI</vt:lpstr>
      <vt:lpstr>TX-LLS - K3_3_AK</vt:lpstr>
      <vt:lpstr>TX-LLS - K3_4_QI</vt:lpstr>
      <vt:lpstr>TX-LLS - K3_4_AK</vt:lpstr>
      <vt:lpstr>TX-LLS - K3_5_QI</vt:lpstr>
      <vt:lpstr>TX-LLS - A_1_QI</vt:lpstr>
      <vt:lpstr>TX-LLS - A_1_AK</vt:lpstr>
      <vt:lpstr>TX-LLS - A_2_QI_a</vt:lpstr>
      <vt:lpstr>TX-LLS - A_2_AK_a</vt:lpstr>
      <vt:lpstr>TX-LLS - A_2_QI_b</vt:lpstr>
      <vt:lpstr>TX-LLS - A_2_AK_b</vt:lpstr>
      <vt:lpstr>TX-LLS - A_3_AK_a</vt:lpstr>
      <vt:lpstr>TX-LLS - A_3_AK_b</vt:lpstr>
      <vt:lpstr>TX-LLS - A_4_QI_a</vt:lpstr>
      <vt:lpstr>TX-LLS - A_4_QI_b</vt:lpstr>
      <vt:lpstr>TX-LLS - A_5_AK_a</vt:lpstr>
      <vt:lpstr>TX-LLS - A_5_AK_b</vt:lpstr>
      <vt:lpstr>TX-LLS - A_6_QI_a</vt:lpstr>
      <vt:lpstr>TX-LLS - A_6_QI_b</vt:lpstr>
      <vt:lpstr>TX-LLS - A_7_AK_a</vt:lpstr>
      <vt:lpstr>TX-LLS - A_7_AK_b</vt:lpstr>
      <vt:lpstr>TX-LLS - A_8_QI_a</vt:lpstr>
      <vt:lpstr>TX-LLS - A_8_QI_b</vt:lpstr>
      <vt:lpstr>TX-LLS - A_9_QI</vt:lpstr>
      <vt:lpstr>TX-LLS - A_9_AK</vt:lpstr>
      <vt:lpstr>TX-LLS - A_11_QI_AK</vt:lpstr>
      <vt:lpstr>TX-LLS - A_12_QI</vt:lpstr>
      <vt:lpstr>TX-LLS - A_13_QI</vt:lpstr>
      <vt:lpstr>TX-LLS - A_13_AK</vt:lpstr>
      <vt:lpstr>TX-LLS - A_14_QI_AK</vt:lpstr>
      <vt:lpstr>Auswahl TX-NLS</vt:lpstr>
      <vt:lpstr>TX-NLS - K3_1_QI</vt:lpstr>
      <vt:lpstr>TX-NLS - K3_1_AK</vt:lpstr>
      <vt:lpstr>TX-NLS - K3_2_QI</vt:lpstr>
      <vt:lpstr>TX-NLS - K3_2_AK</vt:lpstr>
      <vt:lpstr>TX-NLS - K3_3_QI</vt:lpstr>
      <vt:lpstr>TX-NLS - K3_3_AK</vt:lpstr>
      <vt:lpstr>TX-NLS - K3_4_QI</vt:lpstr>
      <vt:lpstr>TX-NLS - K3_4_AK</vt:lpstr>
      <vt:lpstr>TX-NLS - K3_5_QI</vt:lpstr>
      <vt:lpstr>TX-NLS - A_1_QI</vt:lpstr>
      <vt:lpstr>TX-NLS - A_1_AK</vt:lpstr>
      <vt:lpstr>TX-NLS - A_2_QI_a</vt:lpstr>
      <vt:lpstr>TX-NLS - A_2_AK_a</vt:lpstr>
      <vt:lpstr>TX-NLS - A_2_QI_b</vt:lpstr>
      <vt:lpstr>TX-NLS - A_2_AK_b</vt:lpstr>
      <vt:lpstr>TX-NLS - A_3_AK_a</vt:lpstr>
      <vt:lpstr>TX-NLS - A_3_AK_b</vt:lpstr>
      <vt:lpstr>TX-NLS - A_4_QI_a</vt:lpstr>
      <vt:lpstr>TX-NLS - A_4_QI_b</vt:lpstr>
      <vt:lpstr>TX-NLS - A_5_AK_a</vt:lpstr>
      <vt:lpstr>TX-NLS - A_5_AK_b</vt:lpstr>
      <vt:lpstr>TX-NLS - A_6_QI_a</vt:lpstr>
      <vt:lpstr>TX-NLS - A_6_QI_b</vt:lpstr>
      <vt:lpstr>TX-NLS - A_7_AK_a</vt:lpstr>
      <vt:lpstr>TX-NLS - A_7_AK_b</vt:lpstr>
      <vt:lpstr>TX-NLS - A_8_QI_a</vt:lpstr>
      <vt:lpstr>TX-NLS - A_8_QI_b</vt:lpstr>
      <vt:lpstr>TX-NLS - A_9_QI</vt:lpstr>
      <vt:lpstr>TX-NLS - A_9_AK</vt:lpstr>
      <vt:lpstr>TX-NLS - A_11_QI_AK</vt:lpstr>
      <vt:lpstr>TX-NLS - A_12_QI</vt:lpstr>
      <vt:lpstr>TX-NLS - A_13_QI</vt:lpstr>
      <vt:lpstr>TX-NLS - A_13_AK</vt:lpstr>
      <vt:lpstr>TX-NLS - A_14_QI_AK</vt:lpstr>
      <vt:lpstr>Auswahl KCHK-D</vt:lpstr>
      <vt:lpstr>KCHK-D - K3_1_AK</vt:lpstr>
      <vt:lpstr>KCHK-D - K3_2_AK</vt:lpstr>
      <vt:lpstr>KCHK-D - K3_3_AK</vt:lpstr>
      <vt:lpstr>KCHK-D - K3_4_AK</vt:lpstr>
      <vt:lpstr>KCHK-D - A_1_AK</vt:lpstr>
      <vt:lpstr>KCHK-D - A_2_AK_a</vt:lpstr>
      <vt:lpstr>KCHK-D - A_2_AK_b</vt:lpstr>
      <vt:lpstr>KCHK-D - A_3_AK_a</vt:lpstr>
      <vt:lpstr>KCHK-D - A_3_AK_b</vt:lpstr>
      <vt:lpstr>KCHK-D - A_5_AK_a</vt:lpstr>
      <vt:lpstr>KCHK-D - A_5_AK_b</vt:lpstr>
      <vt:lpstr>KCHK-D - A_7_AK_a</vt:lpstr>
      <vt:lpstr>KCHK-D - A_7_AK_b</vt:lpstr>
      <vt:lpstr>KCHK-D - A_9_AK</vt:lpstr>
      <vt:lpstr>KCHK-D - A_13_AK</vt:lpstr>
      <vt:lpstr>Auswahl KCHK-KC</vt:lpstr>
      <vt:lpstr>KCHK-KC - K3_1_QI</vt:lpstr>
      <vt:lpstr>KCHK-KC - K3_1_AK</vt:lpstr>
      <vt:lpstr>KCHK-KC - K3_2_QI</vt:lpstr>
      <vt:lpstr>KCHK-KC - K3_2_AK</vt:lpstr>
      <vt:lpstr>KCHK-KC - K3_3_QI</vt:lpstr>
      <vt:lpstr>KCHK-KC - K3_3_AK</vt:lpstr>
      <vt:lpstr>KCHK-KC - K3_4_QI</vt:lpstr>
      <vt:lpstr>KCHK-KC - K3_4_AK</vt:lpstr>
      <vt:lpstr>KCHK-KC - K3_5_QI</vt:lpstr>
      <vt:lpstr>KCHK-KC - A_1_QI</vt:lpstr>
      <vt:lpstr>KCHK-KC - A_1_AK</vt:lpstr>
      <vt:lpstr>KCHK-KC - A_2_QI_a</vt:lpstr>
      <vt:lpstr>KCHK-KC - A_2_AK_a</vt:lpstr>
      <vt:lpstr>KCHK-KC - A_2_QI_b</vt:lpstr>
      <vt:lpstr>KCHK-KC - A_2_AK_b</vt:lpstr>
      <vt:lpstr>KCHK-KC - A_3_AK_a</vt:lpstr>
      <vt:lpstr>KCHK-KC - A_3_AK_b</vt:lpstr>
      <vt:lpstr>KCHK-KC - A_4_QI_a</vt:lpstr>
      <vt:lpstr>KCHK-KC - A_4_QI_b</vt:lpstr>
      <vt:lpstr>KCHK-KC - A_5_AK_a</vt:lpstr>
      <vt:lpstr>KCHK-KC - A_5_AK_b</vt:lpstr>
      <vt:lpstr>KCHK-KC - A_6_QI_a</vt:lpstr>
      <vt:lpstr>KCHK-KC - A_6_QI_b</vt:lpstr>
      <vt:lpstr>KCHK-KC - A_7_AK_a</vt:lpstr>
      <vt:lpstr>KCHK-KC - A_7_AK_b</vt:lpstr>
      <vt:lpstr>KCHK-KC - A_8_QI_a</vt:lpstr>
      <vt:lpstr>KCHK-KC - A_8_QI_b</vt:lpstr>
      <vt:lpstr>KCHK-KC - A_9_QI</vt:lpstr>
      <vt:lpstr>KCHK-KC - A_9_AK</vt:lpstr>
      <vt:lpstr>KCHK-KC - A_11_QI_AK</vt:lpstr>
      <vt:lpstr>KCHK-KC - A_12_QI</vt:lpstr>
      <vt:lpstr>KCHK-KC - A_13_QI</vt:lpstr>
      <vt:lpstr>KCHK-KC - A_13_AK</vt:lpstr>
      <vt:lpstr>KCHK-KC - A_14_QI_AK</vt:lpstr>
      <vt:lpstr>Auswahl KCHK-KC-KOMB</vt:lpstr>
      <vt:lpstr>KCHK-KC-KOMB - K3_1_QI</vt:lpstr>
      <vt:lpstr>KCHK-KC-KOMB - K3_2_QI</vt:lpstr>
      <vt:lpstr>KCHK-KC-KOMB - K3_3_QI</vt:lpstr>
      <vt:lpstr>KCHK-KC-KOMB - K3_4_QI</vt:lpstr>
      <vt:lpstr>KCHK-KC-KOMB - K3_5_QI</vt:lpstr>
      <vt:lpstr>KCHK-KC-KOMB - A_1_QI</vt:lpstr>
      <vt:lpstr>KCHK-KC-KOMB - A_2_QI_a</vt:lpstr>
      <vt:lpstr>KCHK-KC-KOMB - A_2_QI_b</vt:lpstr>
      <vt:lpstr>KCHK-KC-KOMB - A_4_QI_a</vt:lpstr>
      <vt:lpstr>KCHK-KC-KOMB - A_4_QI_b</vt:lpstr>
      <vt:lpstr>KCHK-KC-KOMB - A_6_QI_a</vt:lpstr>
      <vt:lpstr>KCHK-KC-KOMB - A_6_QI_b</vt:lpstr>
      <vt:lpstr>KCHK-KC-KOMB - A_8_QI_a</vt:lpstr>
      <vt:lpstr>KCHK-KC-KOMB - A_8_QI_b</vt:lpstr>
      <vt:lpstr>KCHK-KC-KOMB - A_9_QI</vt:lpstr>
      <vt:lpstr>KCHK-KC-KOMB - A_12_QI</vt:lpstr>
      <vt:lpstr>KCHK-KC-KOMB - A_13_QI</vt:lpstr>
      <vt:lpstr>Auswahl KCHK-AK-KATH</vt:lpstr>
      <vt:lpstr>KCHK-AK-KATH - K3_1_QI</vt:lpstr>
      <vt:lpstr>KCHK-AK-KATH - K3_1_AK</vt:lpstr>
      <vt:lpstr>KCHK-AK-KATH - K3_2_QI</vt:lpstr>
      <vt:lpstr>KCHK-AK-KATH - K3_2_AK</vt:lpstr>
      <vt:lpstr>KCHK-AK-KATH - K3_3_QI</vt:lpstr>
      <vt:lpstr>KCHK-AK-KATH - K3_3_AK</vt:lpstr>
      <vt:lpstr>KCHK-AK-KATH - K3_4_QI</vt:lpstr>
      <vt:lpstr>KCHK-AK-KATH - K3_4_AK</vt:lpstr>
      <vt:lpstr>KCHK-AK-KATH - K3_5_QI</vt:lpstr>
      <vt:lpstr>KCHK-AK-KATH - A_1_QI</vt:lpstr>
      <vt:lpstr>KCHK-AK-KATH - A_1_AK</vt:lpstr>
      <vt:lpstr>KCHK-AK-KATH - A_2_QI_a</vt:lpstr>
      <vt:lpstr>KCHK-AK-KATH - A_2_AK_a</vt:lpstr>
      <vt:lpstr>KCHK-AK-KATH - A_2_QI_b</vt:lpstr>
      <vt:lpstr>KCHK-AK-KATH - A_2_AK_b</vt:lpstr>
      <vt:lpstr>KCHK-AK-KATH - A_3_AK_a</vt:lpstr>
      <vt:lpstr>KCHK-AK-KATH - A_3_AK_b</vt:lpstr>
      <vt:lpstr>KCHK-AK-KATH - A_4_QI_a</vt:lpstr>
      <vt:lpstr>KCHK-AK-KATH - A_4_QI_b</vt:lpstr>
      <vt:lpstr>KCHK-AK-KATH - A_5_AK_a</vt:lpstr>
      <vt:lpstr>KCHK-AK-KATH - A_5_AK_b</vt:lpstr>
      <vt:lpstr>KCHK-AK-KATH - A_6_QI_a</vt:lpstr>
      <vt:lpstr>KCHK-AK-KATH - A_6_QI_b</vt:lpstr>
      <vt:lpstr>KCHK-AK-KATH - A_7_AK_a</vt:lpstr>
      <vt:lpstr>KCHK-AK-KATH - A_7_AK_b</vt:lpstr>
      <vt:lpstr>KCHK-AK-KATH - A_8_QI_a</vt:lpstr>
      <vt:lpstr>KCHK-AK-KATH - A_8_QI_b</vt:lpstr>
      <vt:lpstr>KCHK-AK-KATH - A_9_QI</vt:lpstr>
      <vt:lpstr>KCHK-AK-KATH - A_9_AK</vt:lpstr>
      <vt:lpstr>KCHK-AK-KATH - A_11_QI_AK</vt:lpstr>
      <vt:lpstr>KCHK-AK-KATH - A_12_QI</vt:lpstr>
      <vt:lpstr>KCHK-AK-KATH - A_13_QI</vt:lpstr>
      <vt:lpstr>KCHK-AK-KATH - A_13_AK</vt:lpstr>
      <vt:lpstr>KCHK-AK-KATH - A_14_QI_AK</vt:lpstr>
      <vt:lpstr>Auswahl KCHK-AK-CHIR</vt:lpstr>
      <vt:lpstr>KCHK-AK-CHIR - K3_1_QI</vt:lpstr>
      <vt:lpstr>KCHK-AK-CHIR - K3_1_AK</vt:lpstr>
      <vt:lpstr>KCHK-AK-CHIR - K3_2_QI</vt:lpstr>
      <vt:lpstr>KCHK-AK-CHIR - K3_2_AK</vt:lpstr>
      <vt:lpstr>KCHK-AK-CHIR - K3_3_QI</vt:lpstr>
      <vt:lpstr>KCHK-AK-CHIR - K3_3_AK</vt:lpstr>
      <vt:lpstr>KCHK-AK-CHIR - K3_4_QI</vt:lpstr>
      <vt:lpstr>KCHK-AK-CHIR - K3_4_AK</vt:lpstr>
      <vt:lpstr>KCHK-AK-CHIR - K3_5_QI</vt:lpstr>
      <vt:lpstr>KCHK-AK-CHIR - A_1_QI</vt:lpstr>
      <vt:lpstr>KCHK-AK-CHIR - A_1_AK</vt:lpstr>
      <vt:lpstr>KCHK-AK-CHIR - A_2_QI_a</vt:lpstr>
      <vt:lpstr>KCHK-AK-CHIR - A_2_AK_a</vt:lpstr>
      <vt:lpstr>KCHK-AK-CHIR - A_2_QI_b</vt:lpstr>
      <vt:lpstr>KCHK-AK-CHIR - A_2_AK_b</vt:lpstr>
      <vt:lpstr>KCHK-AK-CHIR - A_3_AK_a</vt:lpstr>
      <vt:lpstr>KCHK-AK-CHIR - A_3_AK_b</vt:lpstr>
      <vt:lpstr>KCHK-AK-CHIR - A_4_QI_a</vt:lpstr>
      <vt:lpstr>KCHK-AK-CHIR - A_4_QI_b</vt:lpstr>
      <vt:lpstr>KCHK-AK-CHIR - A_5_AK_a</vt:lpstr>
      <vt:lpstr>KCHK-AK-CHIR - A_5_AK_b</vt:lpstr>
      <vt:lpstr>KCHK-AK-CHIR - A_6_QI_a</vt:lpstr>
      <vt:lpstr>KCHK-AK-CHIR - A_6_QI_b</vt:lpstr>
      <vt:lpstr>KCHK-AK-CHIR - A_7_AK_a</vt:lpstr>
      <vt:lpstr>KCHK-AK-CHIR - A_7_AK_b</vt:lpstr>
      <vt:lpstr>KCHK-AK-CHIR - A_8_QI_a</vt:lpstr>
      <vt:lpstr>KCHK-AK-CHIR - A_8_QI_b</vt:lpstr>
      <vt:lpstr>KCHK-AK-CHIR - A_9_QI</vt:lpstr>
      <vt:lpstr>KCHK-AK-CHIR - A_9_AK</vt:lpstr>
      <vt:lpstr>KCHK-AK-CHIR - A_11_QI_AK</vt:lpstr>
      <vt:lpstr>KCHK-AK-CHIR - A_12_QI</vt:lpstr>
      <vt:lpstr>KCHK-AK-CHIR - A_13_QI</vt:lpstr>
      <vt:lpstr>KCHK-AK-CHIR - A_13_AK</vt:lpstr>
      <vt:lpstr>KCHK-AK-CHIR - A_14_QI_AK</vt:lpstr>
      <vt:lpstr>Auswahl KCHK-MK-KATH</vt:lpstr>
      <vt:lpstr>KCHK-MK-KATH - K3_1_QI</vt:lpstr>
      <vt:lpstr>KCHK-MK-KATH - K3_1_AK</vt:lpstr>
      <vt:lpstr>KCHK-MK-KATH - K3_2_QI</vt:lpstr>
      <vt:lpstr>KCHK-MK-KATH - K3_2_AK</vt:lpstr>
      <vt:lpstr>KCHK-MK-KATH - K3_3_QI</vt:lpstr>
      <vt:lpstr>KCHK-MK-KATH - K3_3_AK</vt:lpstr>
      <vt:lpstr>KCHK-MK-KATH - K3_4_QI</vt:lpstr>
      <vt:lpstr>KCHK-MK-KATH - K3_4_AK</vt:lpstr>
      <vt:lpstr>KCHK-MK-KATH - K3_5_QI</vt:lpstr>
      <vt:lpstr>KCHK-MK-KATH - A_1_QI</vt:lpstr>
      <vt:lpstr>KCHK-MK-KATH - A_1_AK</vt:lpstr>
      <vt:lpstr>KCHK-MK-KATH - A_2_QI_a</vt:lpstr>
      <vt:lpstr>KCHK-MK-KATH - A_2_AK_a</vt:lpstr>
      <vt:lpstr>KCHK-MK-KATH - A_2_QI_b</vt:lpstr>
      <vt:lpstr>KCHK-MK-KATH - A_2_AK_b</vt:lpstr>
      <vt:lpstr>KCHK-MK-KATH - A_3_AK_a</vt:lpstr>
      <vt:lpstr>KCHK-MK-KATH - A_3_AK_b</vt:lpstr>
      <vt:lpstr>KCHK-MK-KATH - A_4_QI_a</vt:lpstr>
      <vt:lpstr>KCHK-MK-KATH - A_4_QI_b</vt:lpstr>
      <vt:lpstr>KCHK-MK-KATH - A_5_AK_a</vt:lpstr>
      <vt:lpstr>KCHK-MK-KATH - A_5_AK_b</vt:lpstr>
      <vt:lpstr>KCHK-MK-KATH - A_6_QI_a</vt:lpstr>
      <vt:lpstr>KCHK-MK-KATH - A_6_QI_b</vt:lpstr>
      <vt:lpstr>KCHK-MK-KATH - A_7_AK_a</vt:lpstr>
      <vt:lpstr>KCHK-MK-KATH - A_7_AK_b</vt:lpstr>
      <vt:lpstr>KCHK-MK-KATH - A_8_QI_a</vt:lpstr>
      <vt:lpstr>KCHK-MK-KATH - A_8_QI_b</vt:lpstr>
      <vt:lpstr>KCHK-MK-KATH - A_9_QI</vt:lpstr>
      <vt:lpstr>KCHK-MK-KATH - A_9_AK</vt:lpstr>
      <vt:lpstr>KCHK-MK-KATH - A_11_QI_AK</vt:lpstr>
      <vt:lpstr>KCHK-MK-KATH - A_12_QI</vt:lpstr>
      <vt:lpstr>KCHK-MK-KATH - A_13_QI</vt:lpstr>
      <vt:lpstr>KCHK-MK-KATH - A_13_AK</vt:lpstr>
      <vt:lpstr>KCHK-MK-KATH - A_14_QI_AK</vt:lpstr>
      <vt:lpstr>Auswahl KCHK-MK-CHIR</vt:lpstr>
      <vt:lpstr>KCHK-MK-CHIR - K3_1_QI</vt:lpstr>
      <vt:lpstr>KCHK-MK-CHIR - K3_1_AK</vt:lpstr>
      <vt:lpstr>KCHK-MK-CHIR - K3_2_QI</vt:lpstr>
      <vt:lpstr>KCHK-MK-CHIR - K3_2_AK</vt:lpstr>
      <vt:lpstr>KCHK-MK-CHIR - K3_3_QI</vt:lpstr>
      <vt:lpstr>KCHK-MK-CHIR - K3_3_AK</vt:lpstr>
      <vt:lpstr>KCHK-MK-CHIR - K3_4_QI</vt:lpstr>
      <vt:lpstr>KCHK-MK-CHIR - K3_4_AK</vt:lpstr>
      <vt:lpstr>KCHK-MK-CHIR - K3_5_QI</vt:lpstr>
      <vt:lpstr>KCHK-MK-CHIR - A_1_QI</vt:lpstr>
      <vt:lpstr>KCHK-MK-CHIR - A_1_AK</vt:lpstr>
      <vt:lpstr>KCHK-MK-CHIR - A_2_QI_a</vt:lpstr>
      <vt:lpstr>KCHK-MK-CHIR - A_2_AK_a</vt:lpstr>
      <vt:lpstr>KCHK-MK-CHIR - A_2_QI_b</vt:lpstr>
      <vt:lpstr>KCHK-MK-CHIR - A_2_AK_b</vt:lpstr>
      <vt:lpstr>KCHK-MK-CHIR - A_3_AK_a</vt:lpstr>
      <vt:lpstr>KCHK-MK-CHIR - A_3_AK_b</vt:lpstr>
      <vt:lpstr>KCHK-MK-CHIR - A_4_QI_a</vt:lpstr>
      <vt:lpstr>KCHK-MK-CHIR - A_4_QI_b</vt:lpstr>
      <vt:lpstr>KCHK-MK-CHIR - A_5_AK_a</vt:lpstr>
      <vt:lpstr>KCHK-MK-CHIR - A_5_AK_b</vt:lpstr>
      <vt:lpstr>KCHK-MK-CHIR - A_6_QI_a</vt:lpstr>
      <vt:lpstr>KCHK-MK-CHIR - A_6_QI_b</vt:lpstr>
      <vt:lpstr>KCHK-MK-CHIR - A_7_AK_a</vt:lpstr>
      <vt:lpstr>KCHK-MK-CHIR - A_7_AK_b</vt:lpstr>
      <vt:lpstr>KCHK-MK-CHIR - A_8_QI_a</vt:lpstr>
      <vt:lpstr>KCHK-MK-CHIR - A_8_QI_b</vt:lpstr>
      <vt:lpstr>KCHK-MK-CHIR - A_9_QI</vt:lpstr>
      <vt:lpstr>KCHK-MK-CHIR - A_9_AK</vt:lpstr>
      <vt:lpstr>KCHK-MK-CHIR - A_11_QI_AK</vt:lpstr>
      <vt:lpstr>KCHK-MK-CHIR - A_12_QI</vt:lpstr>
      <vt:lpstr>KCHK-MK-CHIR - A_13_QI</vt:lpstr>
      <vt:lpstr>KCHK-MK-CHIR - A_13_AK</vt:lpstr>
      <vt:lpstr>KCHK-MK-CHIR - A_14_QI_AK</vt:lpstr>
      <vt:lpstr>Auswahl KAROTIS</vt:lpstr>
      <vt:lpstr>KAROTIS - K3_1_QI</vt:lpstr>
      <vt:lpstr>KAROTIS - K3_1_AK</vt:lpstr>
      <vt:lpstr>KAROTIS - K3_2_QI</vt:lpstr>
      <vt:lpstr>KAROTIS - K3_2_AK</vt:lpstr>
      <vt:lpstr>KAROTIS - K3_3_QI</vt:lpstr>
      <vt:lpstr>KAROTIS - K3_3_AK</vt:lpstr>
      <vt:lpstr>KAROTIS - K3_4_QI</vt:lpstr>
      <vt:lpstr>KAROTIS - K3_4_AK</vt:lpstr>
      <vt:lpstr>KAROTIS - K3_5_QI</vt:lpstr>
      <vt:lpstr>KAROTIS - A_1_QI</vt:lpstr>
      <vt:lpstr>KAROTIS - A_1_AK</vt:lpstr>
      <vt:lpstr>KAROTIS - A_2_QI_a</vt:lpstr>
      <vt:lpstr>KAROTIS - A_2_AK_a</vt:lpstr>
      <vt:lpstr>KAROTIS - A_2_QI_b</vt:lpstr>
      <vt:lpstr>KAROTIS - A_2_AK_b</vt:lpstr>
      <vt:lpstr>KAROTIS - A_3_AK_a</vt:lpstr>
      <vt:lpstr>KAROTIS - A_3_AK_b</vt:lpstr>
      <vt:lpstr>KAROTIS - A_4_QI_a</vt:lpstr>
      <vt:lpstr>KAROTIS - A_4_QI_b</vt:lpstr>
      <vt:lpstr>KAROTIS - A_5_AK_a</vt:lpstr>
      <vt:lpstr>KAROTIS - A_5_AK_b</vt:lpstr>
      <vt:lpstr>KAROTIS - A_6_QI_a</vt:lpstr>
      <vt:lpstr>KAROTIS - A_6_QI_b</vt:lpstr>
      <vt:lpstr>KAROTIS - A_7_AK_a</vt:lpstr>
      <vt:lpstr>KAROTIS - A_7_AK_b</vt:lpstr>
      <vt:lpstr>KAROTIS - A_8_QI_a</vt:lpstr>
      <vt:lpstr>KAROTIS - A_8_QI_b</vt:lpstr>
      <vt:lpstr>KAROTIS - A_9_QI</vt:lpstr>
      <vt:lpstr>KAROTIS - A_9_AK</vt:lpstr>
      <vt:lpstr>KAROTIS - A_10_QI</vt:lpstr>
      <vt:lpstr>KAROTIS - A_10_AK</vt:lpstr>
      <vt:lpstr>KAROTIS - A_11_QI_AK</vt:lpstr>
      <vt:lpstr>KAROTIS - A_12_QI</vt:lpstr>
      <vt:lpstr>KAROTIS - A_13_QI</vt:lpstr>
      <vt:lpstr>KAROTIS - A_13_AK</vt:lpstr>
      <vt:lpstr>KAROTIS - A_14_QI_AK</vt:lpstr>
      <vt:lpstr>Auswahl CAP</vt:lpstr>
      <vt:lpstr>CAP - K3_1_QI</vt:lpstr>
      <vt:lpstr>CAP - K3_1_AK</vt:lpstr>
      <vt:lpstr>CAP - K3_2_QI</vt:lpstr>
      <vt:lpstr>CAP - K3_2_AK</vt:lpstr>
      <vt:lpstr>CAP - K3_3_QI</vt:lpstr>
      <vt:lpstr>CAP - K3_3_AK</vt:lpstr>
      <vt:lpstr>CAP - K3_4_QI</vt:lpstr>
      <vt:lpstr>CAP - K3_4_AK</vt:lpstr>
      <vt:lpstr>CAP - K3_5_QI</vt:lpstr>
      <vt:lpstr>CAP - A_1_QI</vt:lpstr>
      <vt:lpstr>CAP - A_1_AK</vt:lpstr>
      <vt:lpstr>CAP - A_2_QI_a</vt:lpstr>
      <vt:lpstr>CAP - A_2_AK_a</vt:lpstr>
      <vt:lpstr>CAP - A_2_QI_b</vt:lpstr>
      <vt:lpstr>CAP - A_2_AK_b</vt:lpstr>
      <vt:lpstr>CAP - A_3_AK_a</vt:lpstr>
      <vt:lpstr>CAP - A_3_AK_b</vt:lpstr>
      <vt:lpstr>CAP - A_4_QI_a</vt:lpstr>
      <vt:lpstr>CAP - A_4_QI_b</vt:lpstr>
      <vt:lpstr>CAP - A_5_AK_a</vt:lpstr>
      <vt:lpstr>CAP - A_5_AK_b</vt:lpstr>
      <vt:lpstr>CAP - A_6_QI_a</vt:lpstr>
      <vt:lpstr>CAP - A_6_QI_b</vt:lpstr>
      <vt:lpstr>CAP - A_7_AK_a</vt:lpstr>
      <vt:lpstr>CAP - A_7_AK_b</vt:lpstr>
      <vt:lpstr>CAP - A_8_QI_a</vt:lpstr>
      <vt:lpstr>CAP - A_8_QI_b</vt:lpstr>
      <vt:lpstr>CAP - A_9_QI</vt:lpstr>
      <vt:lpstr>CAP - A_9_AK</vt:lpstr>
      <vt:lpstr>CAP - A_10_QI</vt:lpstr>
      <vt:lpstr>CAP - A_10_AK</vt:lpstr>
      <vt:lpstr>CAP - A_11_QI_AK</vt:lpstr>
      <vt:lpstr>CAP - A_12_QI</vt:lpstr>
      <vt:lpstr>CAP - A_13_QI</vt:lpstr>
      <vt:lpstr>CAP - A_13_AK</vt:lpstr>
      <vt:lpstr>CAP - A_14_QI_AK</vt:lpstr>
      <vt:lpstr>Auswahl MC</vt:lpstr>
      <vt:lpstr>MC - K3_1_QI</vt:lpstr>
      <vt:lpstr>MC - K3_1_AK</vt:lpstr>
      <vt:lpstr>MC - K3_2_QI</vt:lpstr>
      <vt:lpstr>MC - K3_2_AK</vt:lpstr>
      <vt:lpstr>MC - K3_3_QI</vt:lpstr>
      <vt:lpstr>MC - K3_3_AK</vt:lpstr>
      <vt:lpstr>MC - K3_4_QI</vt:lpstr>
      <vt:lpstr>MC - K3_4_AK</vt:lpstr>
      <vt:lpstr>MC - K3_5_QI</vt:lpstr>
      <vt:lpstr>MC - A_1_QI</vt:lpstr>
      <vt:lpstr>MC - A_1_AK</vt:lpstr>
      <vt:lpstr>MC - A_2_QI_a</vt:lpstr>
      <vt:lpstr>MC - A_2_AK_a</vt:lpstr>
      <vt:lpstr>MC - A_2_QI_b</vt:lpstr>
      <vt:lpstr>MC - A_2_AK_b</vt:lpstr>
      <vt:lpstr>MC - A_3_AK_a</vt:lpstr>
      <vt:lpstr>MC - A_3_AK_b</vt:lpstr>
      <vt:lpstr>MC - A_4_QI_a</vt:lpstr>
      <vt:lpstr>MC - A_4_QI_b</vt:lpstr>
      <vt:lpstr>MC - A_5_AK_a</vt:lpstr>
      <vt:lpstr>MC - A_5_AK_b</vt:lpstr>
      <vt:lpstr>MC - A_6_QI_a</vt:lpstr>
      <vt:lpstr>MC - A_6_QI_b</vt:lpstr>
      <vt:lpstr>MC - A_7_AK_a</vt:lpstr>
      <vt:lpstr>MC - A_7_AK_b</vt:lpstr>
      <vt:lpstr>MC - A_8_QI_a</vt:lpstr>
      <vt:lpstr>MC - A_8_QI_b</vt:lpstr>
      <vt:lpstr>MC - A_9_QI</vt:lpstr>
      <vt:lpstr>MC - A_9_AK</vt:lpstr>
      <vt:lpstr>MC - A_10_QI</vt:lpstr>
      <vt:lpstr>MC - A_10_AK</vt:lpstr>
      <vt:lpstr>MC - A_11_QI_AK</vt:lpstr>
      <vt:lpstr>MC - A_12_QI</vt:lpstr>
      <vt:lpstr>MC - A_13_QI</vt:lpstr>
      <vt:lpstr>MC - A_13_AK</vt:lpstr>
      <vt:lpstr>MC - A_14_QI_AK</vt:lpstr>
      <vt:lpstr>Auswahl GYN-OP</vt:lpstr>
      <vt:lpstr>GYN-OP - K3_1_QI</vt:lpstr>
      <vt:lpstr>GYN-OP - K3_1_AK</vt:lpstr>
      <vt:lpstr>GYN-OP - K3_2_QI</vt:lpstr>
      <vt:lpstr>GYN-OP - K3_2_AK</vt:lpstr>
      <vt:lpstr>GYN-OP - K3_3_QI</vt:lpstr>
      <vt:lpstr>GYN-OP - K3_3_AK</vt:lpstr>
      <vt:lpstr>GYN-OP - K3_4_QI</vt:lpstr>
      <vt:lpstr>GYN-OP - K3_4_AK</vt:lpstr>
      <vt:lpstr>GYN-OP - K3_5_QI</vt:lpstr>
      <vt:lpstr>GYN-OP - A_1_QI</vt:lpstr>
      <vt:lpstr>GYN-OP - A_1_AK</vt:lpstr>
      <vt:lpstr>GYN-OP - A_2_QI_a</vt:lpstr>
      <vt:lpstr>GYN-OP - A_2_AK_a</vt:lpstr>
      <vt:lpstr>GYN-OP - A_2_QI_b</vt:lpstr>
      <vt:lpstr>GYN-OP - A_2_AK_b</vt:lpstr>
      <vt:lpstr>GYN-OP - A_3_AK_a</vt:lpstr>
      <vt:lpstr>GYN-OP - A_3_AK_b</vt:lpstr>
      <vt:lpstr>GYN-OP - A_4_QI_a</vt:lpstr>
      <vt:lpstr>GYN-OP - A_4_QI_b</vt:lpstr>
      <vt:lpstr>GYN-OP - A_5_AK_a</vt:lpstr>
      <vt:lpstr>GYN-OP - A_5_AK_b</vt:lpstr>
      <vt:lpstr>GYN-OP - A_6_QI_a</vt:lpstr>
      <vt:lpstr>GYN-OP - A_6_QI_b</vt:lpstr>
      <vt:lpstr>GYN-OP - A_7_AK_a</vt:lpstr>
      <vt:lpstr>GYN-OP - A_7_AK_b</vt:lpstr>
      <vt:lpstr>GYN-OP - A_8_QI_a</vt:lpstr>
      <vt:lpstr>GYN-OP - A_8_QI_b</vt:lpstr>
      <vt:lpstr>GYN-OP - A_9_QI</vt:lpstr>
      <vt:lpstr>GYN-OP - A_9_AK</vt:lpstr>
      <vt:lpstr>GYN-OP - A_10_QI</vt:lpstr>
      <vt:lpstr>GYN-OP - A_10_AK</vt:lpstr>
      <vt:lpstr>GYN-OP - A_11_QI_AK</vt:lpstr>
      <vt:lpstr>GYN-OP - A_12_QI</vt:lpstr>
      <vt:lpstr>GYN-OP - A_13_QI</vt:lpstr>
      <vt:lpstr>GYN-OP - A_13_AK</vt:lpstr>
      <vt:lpstr>GYN-OP - A_14_QI_AK</vt:lpstr>
      <vt:lpstr>Auswahl DEK</vt:lpstr>
      <vt:lpstr>DEK - K3_1_QI</vt:lpstr>
      <vt:lpstr>DEK - K3_1_AK</vt:lpstr>
      <vt:lpstr>DEK - K3_2_QI</vt:lpstr>
      <vt:lpstr>DEK - K3_2_AK</vt:lpstr>
      <vt:lpstr>DEK - K3_3_QI</vt:lpstr>
      <vt:lpstr>DEK - K3_3_AK</vt:lpstr>
      <vt:lpstr>DEK - K3_4_QI</vt:lpstr>
      <vt:lpstr>DEK - K3_4_AK</vt:lpstr>
      <vt:lpstr>DEK - K3_5_QI</vt:lpstr>
      <vt:lpstr>DEK - A_1_QI</vt:lpstr>
      <vt:lpstr>DEK - A_1_AK</vt:lpstr>
      <vt:lpstr>DEK - A_2_QI_a</vt:lpstr>
      <vt:lpstr>DEK - A_2_AK_a</vt:lpstr>
      <vt:lpstr>DEK - A_2_QI_b</vt:lpstr>
      <vt:lpstr>DEK - A_2_AK_b</vt:lpstr>
      <vt:lpstr>DEK - A_3_AK_a</vt:lpstr>
      <vt:lpstr>DEK - A_3_AK_b</vt:lpstr>
      <vt:lpstr>DEK - A_4_QI_a</vt:lpstr>
      <vt:lpstr>DEK - A_4_QI_b</vt:lpstr>
      <vt:lpstr>DEK - A_5_AK_a</vt:lpstr>
      <vt:lpstr>DEK - A_5_AK_b</vt:lpstr>
      <vt:lpstr>DEK - A_6_QI_a</vt:lpstr>
      <vt:lpstr>DEK - A_6_QI_b</vt:lpstr>
      <vt:lpstr>DEK - A_7_AK_a</vt:lpstr>
      <vt:lpstr>DEK - A_7_AK_b</vt:lpstr>
      <vt:lpstr>DEK - A_8_QI_a</vt:lpstr>
      <vt:lpstr>DEK - A_8_QI_b</vt:lpstr>
      <vt:lpstr>DEK - A_9_QI</vt:lpstr>
      <vt:lpstr>DEK - A_9_AK</vt:lpstr>
      <vt:lpstr>DEK - A_10_QI</vt:lpstr>
      <vt:lpstr>DEK - A_10_AK</vt:lpstr>
      <vt:lpstr>DEK - A_11_QI_AK</vt:lpstr>
      <vt:lpstr>DEK - A_12_QI</vt:lpstr>
      <vt:lpstr>DEK - A_13_QI</vt:lpstr>
      <vt:lpstr>DEK - A_13_AK</vt:lpstr>
      <vt:lpstr>DEK - A_14_QI_AK</vt:lpstr>
      <vt:lpstr>Auswahl HSMDEF-HSM-IMPL</vt:lpstr>
      <vt:lpstr>HSMDEF-HSM-IMPL - K3_1_QI</vt:lpstr>
      <vt:lpstr>HSMDEF-HSM-IMPL - K3_1_AK</vt:lpstr>
      <vt:lpstr>HSMDEF-HSM-IMPL - K3_2_QI</vt:lpstr>
      <vt:lpstr>HSMDEF-HSM-IMPL - K3_2_AK</vt:lpstr>
      <vt:lpstr>HSMDEF-HSM-IMPL - K3_3_QI</vt:lpstr>
      <vt:lpstr>HSMDEF-HSM-IMPL - K3_3_AK</vt:lpstr>
      <vt:lpstr>HSMDEF-HSM-IMPL - K3_4_QI</vt:lpstr>
      <vt:lpstr>HSMDEF-HSM-IMPL - K3_4_AK</vt:lpstr>
      <vt:lpstr>HSMDEF-HSM-IMPL - K3_5_QI</vt:lpstr>
      <vt:lpstr>HSMDEF-HSM-IMPL - A_1_QI</vt:lpstr>
      <vt:lpstr>HSMDEF-HSM-IMPL - A_1_AK</vt:lpstr>
      <vt:lpstr>HSMDEF-HSM-IMPL - A_2_QI_a</vt:lpstr>
      <vt:lpstr>HSMDEF-HSM-IMPL - A_2_AK_a</vt:lpstr>
      <vt:lpstr>HSMDEF-HSM-IMPL - A_2_QI_b</vt:lpstr>
      <vt:lpstr>HSMDEF-HSM-IMPL - A_2_AK_b</vt:lpstr>
      <vt:lpstr>HSMDEF-HSM-IMPL - A_3_AK_a</vt:lpstr>
      <vt:lpstr>HSMDEF-HSM-IMPL - A_3_AK_b</vt:lpstr>
      <vt:lpstr>HSMDEF-HSM-IMPL - A_4_QI_a</vt:lpstr>
      <vt:lpstr>HSMDEF-HSM-IMPL - A_4_QI_b</vt:lpstr>
      <vt:lpstr>HSMDEF-HSM-IMPL - A_5_AK_a</vt:lpstr>
      <vt:lpstr>HSMDEF-HSM-IMPL - A_5_AK_b</vt:lpstr>
      <vt:lpstr>HSMDEF-HSM-IMPL - A_6_QI_a</vt:lpstr>
      <vt:lpstr>HSMDEF-HSM-IMPL - A_6_QI_b</vt:lpstr>
      <vt:lpstr>HSMDEF-HSM-IMPL - A_7_AK_a</vt:lpstr>
      <vt:lpstr>HSMDEF-HSM-IMPL - A_7_AK_b</vt:lpstr>
      <vt:lpstr>HSMDEF-HSM-IMPL - A_8_QI_a</vt:lpstr>
      <vt:lpstr>HSMDEF-HSM-IMPL - A_8_QI_b</vt:lpstr>
      <vt:lpstr>HSMDEF-HSM-IMPL - A_9_QI</vt:lpstr>
      <vt:lpstr>HSMDEF-HSM-IMPL - A_9_AK</vt:lpstr>
      <vt:lpstr>HSMDEF-HSM-IMPL - A_10_QI</vt:lpstr>
      <vt:lpstr>HSMDEF-HSM-IMPL - A_10_AK</vt:lpstr>
      <vt:lpstr>HSMDEF-HSM-IMPL - A_11_QI_AK</vt:lpstr>
      <vt:lpstr>HSMDEF-HSM-IMPL - A_12_QI</vt:lpstr>
      <vt:lpstr>HSMDEF-HSM-IMPL - A_13_QI</vt:lpstr>
      <vt:lpstr>HSMDEF-HSM-IMPL - A_13_AK</vt:lpstr>
      <vt:lpstr>HSMDEF-HSM-IMPL - A_14_QI_AK</vt:lpstr>
      <vt:lpstr>Auswahl HSMDEF-HSM-AGGW</vt:lpstr>
      <vt:lpstr>HSMDEF-HSM-AGGW - K3_1_QI</vt:lpstr>
      <vt:lpstr>HSMDEF-HSM-AGGW - K3_2_QI</vt:lpstr>
      <vt:lpstr>HSMDEF-HSM-AGGW - K3_3_QI</vt:lpstr>
      <vt:lpstr>HSMDEF-HSM-AGGW - K3_4_QI</vt:lpstr>
      <vt:lpstr>HSMDEF-HSM-AGGW - K3_5_QI</vt:lpstr>
      <vt:lpstr>HSMDEF-HSM-AGGW - A_1_QI</vt:lpstr>
      <vt:lpstr>HSMDEF-HSM-AGGW - A_2_QI_a</vt:lpstr>
      <vt:lpstr>HSMDEF-HSM-AGGW - A_2_QI_b</vt:lpstr>
      <vt:lpstr>HSMDEF-HSM-AGGW - A_4_QI_a</vt:lpstr>
      <vt:lpstr>HSMDEF-HSM-AGGW - A_4_QI_b</vt:lpstr>
      <vt:lpstr>HSMDEF-HSM-AGGW - A_6_QI_a</vt:lpstr>
      <vt:lpstr>HSMDEF-HSM-AGGW - A_6_QI_b</vt:lpstr>
      <vt:lpstr>HSMDEF-HSM-AGGW - A_8_QI_a</vt:lpstr>
      <vt:lpstr>HSMDEF-HSM-AGGW - A_8_QI_b</vt:lpstr>
      <vt:lpstr>HSMDEF-HSM-AGGW - A_9_QI</vt:lpstr>
      <vt:lpstr>HSMDEF-HSM-AGGW - A_10_QI</vt:lpstr>
      <vt:lpstr>HSMDEF-HSM-AGGW - A_12_QI</vt:lpstr>
      <vt:lpstr>HSMDEF-HSM-AGGW - A_13_QI</vt:lpstr>
      <vt:lpstr>Auswahl HSMDEF-HSM-REV</vt:lpstr>
      <vt:lpstr>HSMDEF-HSM-REV - K3_1_QI</vt:lpstr>
      <vt:lpstr>HSMDEF-HSM-REV - K3_1_AK</vt:lpstr>
      <vt:lpstr>HSMDEF-HSM-REV - K3_2_QI</vt:lpstr>
      <vt:lpstr>HSMDEF-HSM-REV - K3_2_AK</vt:lpstr>
      <vt:lpstr>HSMDEF-HSM-REV - K3_3_QI</vt:lpstr>
      <vt:lpstr>HSMDEF-HSM-REV - K3_3_AK</vt:lpstr>
      <vt:lpstr>HSMDEF-HSM-REV - K3_4_QI</vt:lpstr>
      <vt:lpstr>HSMDEF-HSM-REV - K3_4_AK</vt:lpstr>
      <vt:lpstr>HSMDEF-HSM-REV - K3_5_QI</vt:lpstr>
      <vt:lpstr>HSMDEF-HSM-REV - A_1_QI</vt:lpstr>
      <vt:lpstr>HSMDEF-HSM-REV - A_1_AK</vt:lpstr>
      <vt:lpstr>HSMDEF-HSM-REV - A_2_QI_a</vt:lpstr>
      <vt:lpstr>HSMDEF-HSM-REV - A_2_AK_a</vt:lpstr>
      <vt:lpstr>HSMDEF-HSM-REV - A_2_QI_b</vt:lpstr>
      <vt:lpstr>HSMDEF-HSM-REV - A_2_AK_b</vt:lpstr>
      <vt:lpstr>HSMDEF-HSM-REV - A_3_AK_a</vt:lpstr>
      <vt:lpstr>HSMDEF-HSM-REV - A_3_AK_b</vt:lpstr>
      <vt:lpstr>HSMDEF-HSM-REV - A_4_QI_a</vt:lpstr>
      <vt:lpstr>HSMDEF-HSM-REV - A_4_QI_b</vt:lpstr>
      <vt:lpstr>HSMDEF-HSM-REV - A_5_AK_a</vt:lpstr>
      <vt:lpstr>HSMDEF-HSM-REV - A_5_AK_b</vt:lpstr>
      <vt:lpstr>HSMDEF-HSM-REV - A_6_QI_a</vt:lpstr>
      <vt:lpstr>HSMDEF-HSM-REV - A_6_QI_b</vt:lpstr>
      <vt:lpstr>HSMDEF-HSM-REV - A_7_AK_a</vt:lpstr>
      <vt:lpstr>HSMDEF-HSM-REV - A_7_AK_b</vt:lpstr>
      <vt:lpstr>HSMDEF-HSM-REV - A_8_QI_a</vt:lpstr>
      <vt:lpstr>HSMDEF-HSM-REV - A_8_QI_b</vt:lpstr>
      <vt:lpstr>HSMDEF-HSM-REV - A_9_QI</vt:lpstr>
      <vt:lpstr>HSMDEF-HSM-REV - A_9_AK</vt:lpstr>
      <vt:lpstr>HSMDEF-HSM-REV - A_10_QI</vt:lpstr>
      <vt:lpstr>HSMDEF-HSM-REV - A_10_AK</vt:lpstr>
      <vt:lpstr>HSMDEF-HSM-REV - A_11_QI_AK</vt:lpstr>
      <vt:lpstr>HSMDEF-HSM-REV - A_12_QI</vt:lpstr>
      <vt:lpstr>HSMDEF-HSM-REV - A_13_QI</vt:lpstr>
      <vt:lpstr>HSMDEF-HSM-REV - A_13_AK</vt:lpstr>
      <vt:lpstr>HSMDEF-HSM-REV - A_14_QI_AK</vt:lpstr>
      <vt:lpstr>Auswahl HSMDEF-DEFI-IMPL</vt:lpstr>
      <vt:lpstr>HSMDEF-DEFI-IMPL - K3_1_QI</vt:lpstr>
      <vt:lpstr>HSMDEF-DEFI-IMPL - K3_1_AK</vt:lpstr>
      <vt:lpstr>HSMDEF-DEFI-IMPL - K3_2_QI</vt:lpstr>
      <vt:lpstr>HSMDEF-DEFI-IMPL - K3_2_AK</vt:lpstr>
      <vt:lpstr>HSMDEF-DEFI-IMPL - K3_3_QI</vt:lpstr>
      <vt:lpstr>HSMDEF-DEFI-IMPL - K3_3_AK</vt:lpstr>
      <vt:lpstr>HSMDEF-DEFI-IMPL - K3_4_QI</vt:lpstr>
      <vt:lpstr>HSMDEF-DEFI-IMPL - K3_4_AK</vt:lpstr>
      <vt:lpstr>HSMDEF-DEFI-IMPL - K3_5_QI</vt:lpstr>
      <vt:lpstr>HSMDEF-DEFI-IMPL - A_1_QI</vt:lpstr>
      <vt:lpstr>HSMDEF-DEFI-IMPL - A_1_AK</vt:lpstr>
      <vt:lpstr>HSMDEF-DEFI-IMPL - A_2_QI_a</vt:lpstr>
      <vt:lpstr>HSMDEF-DEFI-IMPL - A_2_AK_a</vt:lpstr>
      <vt:lpstr>HSMDEF-DEFI-IMPL - A_2_QI_b</vt:lpstr>
      <vt:lpstr>HSMDEF-DEFI-IMPL - A_2_AK_b</vt:lpstr>
      <vt:lpstr>HSMDEF-DEFI-IMPL - A_3_AK_a</vt:lpstr>
      <vt:lpstr>HSMDEF-DEFI-IMPL - A_3_AK_b</vt:lpstr>
      <vt:lpstr>HSMDEF-DEFI-IMPL - A_4_QI_a</vt:lpstr>
      <vt:lpstr>HSMDEF-DEFI-IMPL - A_4_QI_b</vt:lpstr>
      <vt:lpstr>HSMDEF-DEFI-IMPL - A_5_AK_a</vt:lpstr>
      <vt:lpstr>HSMDEF-DEFI-IMPL - A_5_AK_b</vt:lpstr>
      <vt:lpstr>HSMDEF-DEFI-IMPL - A_6_QI_a</vt:lpstr>
      <vt:lpstr>HSMDEF-DEFI-IMPL - A_6_QI_b</vt:lpstr>
      <vt:lpstr>HSMDEF-DEFI-IMPL - A_7_AK_a</vt:lpstr>
      <vt:lpstr>HSMDEF-DEFI-IMPL - A_7_AK_b</vt:lpstr>
      <vt:lpstr>HSMDEF-DEFI-IMPL - A_8_QI_a</vt:lpstr>
      <vt:lpstr>HSMDEF-DEFI-IMPL - A_8_QI_b</vt:lpstr>
      <vt:lpstr>HSMDEF-DEFI-IMPL - A_9_QI</vt:lpstr>
      <vt:lpstr>HSMDEF-DEFI-IMPL - A_9_AK</vt:lpstr>
      <vt:lpstr>HSMDEF-DEFI-IMPL - A_10_QI</vt:lpstr>
      <vt:lpstr>HSMDEF-DEFI-IMPL - A_10_AK</vt:lpstr>
      <vt:lpstr>HSMDEF-DEFI-IMPL - A_11_QI_AK</vt:lpstr>
      <vt:lpstr>HSMDEF-DEFI-IMPL - A_12_QI</vt:lpstr>
      <vt:lpstr>HSMDEF-DEFI-IMPL - A_13_QI</vt:lpstr>
      <vt:lpstr>HSMDEF-DEFI-IMPL - A_13_AK</vt:lpstr>
      <vt:lpstr>HSMDEF-DEFI-IMPL - A_14_QI_AK</vt:lpstr>
      <vt:lpstr>Auswahl HSMDEF-DEFI-AGGW</vt:lpstr>
      <vt:lpstr>HSMDEF-DEFI-AGGW - K3_1_QI</vt:lpstr>
      <vt:lpstr>HSMDEF-DEFI-AGGW - K3_2_QI</vt:lpstr>
      <vt:lpstr>HSMDEF-DEFI-AGGW - K3_3_QI</vt:lpstr>
      <vt:lpstr>HSMDEF-DEFI-AGGW - K3_4_QI</vt:lpstr>
      <vt:lpstr>HSMDEF-DEFI-AGGW - K3_5_QI</vt:lpstr>
      <vt:lpstr>HSMDEF-DEFI-AGGW - A_1_QI</vt:lpstr>
      <vt:lpstr>HSMDEF-DEFI-AGGW - A_2_QI_a</vt:lpstr>
      <vt:lpstr>HSMDEF-DEFI-AGGW - A_2_QI_b</vt:lpstr>
      <vt:lpstr>HSMDEF-DEFI-AGGW - A_4_QI_a</vt:lpstr>
      <vt:lpstr>HSMDEF-DEFI-AGGW - A_4_QI_b</vt:lpstr>
      <vt:lpstr>HSMDEF-DEFI-AGGW - A_6_QI_a</vt:lpstr>
      <vt:lpstr>HSMDEF-DEFI-AGGW - A_6_QI_b</vt:lpstr>
      <vt:lpstr>HSMDEF-DEFI-AGGW - A_8_QI_a</vt:lpstr>
      <vt:lpstr>HSMDEF-DEFI-AGGW - A_8_QI_b</vt:lpstr>
      <vt:lpstr>HSMDEF-DEFI-AGGW - A_9_QI</vt:lpstr>
      <vt:lpstr>HSMDEF-DEFI-AGGW - A_10_QI</vt:lpstr>
      <vt:lpstr>HSMDEF-DEFI-AGGW - A_12_QI</vt:lpstr>
      <vt:lpstr>HSMDEF-DEFI-AGGW - A_13_QI</vt:lpstr>
      <vt:lpstr>Auswahl HSMDEF-DEFI-REV</vt:lpstr>
      <vt:lpstr>HSMDEF-DEFI-REV - K3_1_QI</vt:lpstr>
      <vt:lpstr>HSMDEF-DEFI-REV - K3_1_AK</vt:lpstr>
      <vt:lpstr>HSMDEF-DEFI-REV - K3_2_QI</vt:lpstr>
      <vt:lpstr>HSMDEF-DEFI-REV - K3_2_AK</vt:lpstr>
      <vt:lpstr>HSMDEF-DEFI-REV - K3_3_QI</vt:lpstr>
      <vt:lpstr>HSMDEF-DEFI-REV - K3_3_AK</vt:lpstr>
      <vt:lpstr>HSMDEF-DEFI-REV - K3_4_QI</vt:lpstr>
      <vt:lpstr>HSMDEF-DEFI-REV - K3_4_AK</vt:lpstr>
      <vt:lpstr>HSMDEF-DEFI-REV - K3_5_QI</vt:lpstr>
      <vt:lpstr>HSMDEF-DEFI-REV - A_1_QI</vt:lpstr>
      <vt:lpstr>HSMDEF-DEFI-REV - A_1_AK</vt:lpstr>
      <vt:lpstr>HSMDEF-DEFI-REV - A_2_QI_a</vt:lpstr>
      <vt:lpstr>HSMDEF-DEFI-REV - A_2_AK_a</vt:lpstr>
      <vt:lpstr>HSMDEF-DEFI-REV - A_2_QI_b</vt:lpstr>
      <vt:lpstr>HSMDEF-DEFI-REV - A_2_AK_b</vt:lpstr>
      <vt:lpstr>HSMDEF-DEFI-REV - A_3_AK_a</vt:lpstr>
      <vt:lpstr>HSMDEF-DEFI-REV - A_3_AK_b</vt:lpstr>
      <vt:lpstr>HSMDEF-DEFI-REV - A_4_QI_a</vt:lpstr>
      <vt:lpstr>HSMDEF-DEFI-REV - A_4_QI_b</vt:lpstr>
      <vt:lpstr>HSMDEF-DEFI-REV - A_5_AK_a</vt:lpstr>
      <vt:lpstr>HSMDEF-DEFI-REV - A_5_AK_b</vt:lpstr>
      <vt:lpstr>HSMDEF-DEFI-REV - A_6_QI_a</vt:lpstr>
      <vt:lpstr>HSMDEF-DEFI-REV - A_6_QI_b</vt:lpstr>
      <vt:lpstr>HSMDEF-DEFI-REV - A_7_AK_a</vt:lpstr>
      <vt:lpstr>HSMDEF-DEFI-REV - A_7_AK_b</vt:lpstr>
      <vt:lpstr>HSMDEF-DEFI-REV - A_8_QI_a</vt:lpstr>
      <vt:lpstr>HSMDEF-DEFI-REV - A_8_QI_b</vt:lpstr>
      <vt:lpstr>HSMDEF-DEFI-REV - A_9_QI</vt:lpstr>
      <vt:lpstr>HSMDEF-DEFI-REV - A_9_AK</vt:lpstr>
      <vt:lpstr>HSMDEF-DEFI-REV - A_10_QI</vt:lpstr>
      <vt:lpstr>HSMDEF-DEFI-REV - A_10_AK</vt:lpstr>
      <vt:lpstr>HSMDEF-DEFI-REV - A_11_QI_AK</vt:lpstr>
      <vt:lpstr>HSMDEF-DEFI-REV - A_12_QI</vt:lpstr>
      <vt:lpstr>HSMDEF-DEFI-REV - A_13_QI</vt:lpstr>
      <vt:lpstr>HSMDEF-DEFI-REV - A_13_AK</vt:lpstr>
      <vt:lpstr>HSMDEF-DEFI-REV - A_14_QI_AK</vt:lpstr>
      <vt:lpstr>Auswahl PM-GEBH</vt:lpstr>
      <vt:lpstr>PM-GEBH - K3_1_QI</vt:lpstr>
      <vt:lpstr>PM-GEBH - K3_1_AK</vt:lpstr>
      <vt:lpstr>PM-GEBH - K3_2_QI</vt:lpstr>
      <vt:lpstr>PM-GEBH - K3_2_AK</vt:lpstr>
      <vt:lpstr>PM-GEBH - K3_3_QI</vt:lpstr>
      <vt:lpstr>PM-GEBH - K3_3_AK</vt:lpstr>
      <vt:lpstr>PM-GEBH - K3_4_QI</vt:lpstr>
      <vt:lpstr>PM-GEBH - K3_4_AK</vt:lpstr>
      <vt:lpstr>PM-GEBH - K3_5_QI</vt:lpstr>
      <vt:lpstr>PM-GEBH - A_1_QI</vt:lpstr>
      <vt:lpstr>PM-GEBH - A_1_AK</vt:lpstr>
      <vt:lpstr>PM-GEBH - A_2_QI_a</vt:lpstr>
      <vt:lpstr>PM-GEBH - A_2_AK_a</vt:lpstr>
      <vt:lpstr>PM-GEBH - A_2_QI_b</vt:lpstr>
      <vt:lpstr>PM-GEBH - A_2_AK_b</vt:lpstr>
      <vt:lpstr>PM-GEBH - A_3_AK_a</vt:lpstr>
      <vt:lpstr>PM-GEBH - A_3_AK_b</vt:lpstr>
      <vt:lpstr>PM-GEBH - A_4_QI_a</vt:lpstr>
      <vt:lpstr>PM-GEBH - A_4_QI_b</vt:lpstr>
      <vt:lpstr>PM-GEBH - A_5_AK_a</vt:lpstr>
      <vt:lpstr>PM-GEBH - A_5_AK_b</vt:lpstr>
      <vt:lpstr>PM-GEBH - A_6_QI_a</vt:lpstr>
      <vt:lpstr>PM-GEBH - A_6_QI_b</vt:lpstr>
      <vt:lpstr>PM-GEBH - A_7_AK_a</vt:lpstr>
      <vt:lpstr>PM-GEBH - A_7_AK_b</vt:lpstr>
      <vt:lpstr>PM-GEBH - A_8_QI_a</vt:lpstr>
      <vt:lpstr>PM-GEBH - A_8_QI_b</vt:lpstr>
      <vt:lpstr>PM-GEBH - A_9_QI</vt:lpstr>
      <vt:lpstr>PM-GEBH - A_9_AK</vt:lpstr>
      <vt:lpstr>PM-GEBH - A_10_QI</vt:lpstr>
      <vt:lpstr>PM-GEBH - A_10_AK</vt:lpstr>
      <vt:lpstr>PM-GEBH - A_11_QI_AK</vt:lpstr>
      <vt:lpstr>PM-GEBH - A_12_QI</vt:lpstr>
      <vt:lpstr>PM-GEBH - A_13_QI</vt:lpstr>
      <vt:lpstr>PM-GEBH - A_13_AK</vt:lpstr>
      <vt:lpstr>PM-GEBH - A_14_QI_AK</vt:lpstr>
      <vt:lpstr>Auswahl PM-NEO</vt:lpstr>
      <vt:lpstr>PM-NEO - K3_1_QI</vt:lpstr>
      <vt:lpstr>PM-NEO - K3_1_AK</vt:lpstr>
      <vt:lpstr>PM-NEO - K3_2_QI</vt:lpstr>
      <vt:lpstr>PM-NEO - K3_2_AK</vt:lpstr>
      <vt:lpstr>PM-NEO - K3_3_QI</vt:lpstr>
      <vt:lpstr>PM-NEO - K3_3_AK</vt:lpstr>
      <vt:lpstr>PM-NEO - K3_4_QI</vt:lpstr>
      <vt:lpstr>PM-NEO - K3_4_AK</vt:lpstr>
      <vt:lpstr>PM-NEO - K3_5_QI</vt:lpstr>
      <vt:lpstr>PM-NEO - A_1_QI</vt:lpstr>
      <vt:lpstr>PM-NEO - A_1_AK</vt:lpstr>
      <vt:lpstr>PM-NEO - A_2_QI_a</vt:lpstr>
      <vt:lpstr>PM-NEO - A_2_AK_a</vt:lpstr>
      <vt:lpstr>PM-NEO - A_2_QI_b</vt:lpstr>
      <vt:lpstr>PM-NEO - A_2_AK_b</vt:lpstr>
      <vt:lpstr>PM-NEO - A_3_AK_a</vt:lpstr>
      <vt:lpstr>PM-NEO - A_3_AK_b</vt:lpstr>
      <vt:lpstr>PM-NEO - A_4_QI_a</vt:lpstr>
      <vt:lpstr>PM-NEO - A_4_QI_b</vt:lpstr>
      <vt:lpstr>PM-NEO - A_5_AK_a</vt:lpstr>
      <vt:lpstr>PM-NEO - A_5_AK_b</vt:lpstr>
      <vt:lpstr>PM-NEO - A_6_QI_a</vt:lpstr>
      <vt:lpstr>PM-NEO - A_6_QI_b</vt:lpstr>
      <vt:lpstr>PM-NEO - A_7_AK_a</vt:lpstr>
      <vt:lpstr>PM-NEO - A_7_AK_b</vt:lpstr>
      <vt:lpstr>PM-NEO - A_8_QI_a</vt:lpstr>
      <vt:lpstr>PM-NEO - A_8_QI_b</vt:lpstr>
      <vt:lpstr>PM-NEO - A_9_QI</vt:lpstr>
      <vt:lpstr>PM-NEO - A_9_AK</vt:lpstr>
      <vt:lpstr>PM-NEO - A_10_QI</vt:lpstr>
      <vt:lpstr>PM-NEO - A_10_AK</vt:lpstr>
      <vt:lpstr>PM-NEO - A_11_QI_AK</vt:lpstr>
      <vt:lpstr>PM-NEO - A_12_QI</vt:lpstr>
      <vt:lpstr>PM-NEO - A_13_QI</vt:lpstr>
      <vt:lpstr>PM-NEO - A_13_AK</vt:lpstr>
      <vt:lpstr>PM-NEO - A_14_QI_AK</vt:lpstr>
      <vt:lpstr>Auswahl HGV-HEP</vt:lpstr>
      <vt:lpstr>HGV-HEP - K3_1_QI</vt:lpstr>
      <vt:lpstr>HGV-HEP - K3_1_AK</vt:lpstr>
      <vt:lpstr>HGV-HEP - K3_2_QI</vt:lpstr>
      <vt:lpstr>HGV-HEP - K3_2_AK</vt:lpstr>
      <vt:lpstr>HGV-HEP - K3_3_QI</vt:lpstr>
      <vt:lpstr>HGV-HEP - K3_3_AK</vt:lpstr>
      <vt:lpstr>HGV-HEP - K3_4_QI</vt:lpstr>
      <vt:lpstr>HGV-HEP - K3_4_AK</vt:lpstr>
      <vt:lpstr>HGV-HEP - K3_5_QI</vt:lpstr>
      <vt:lpstr>HGV-HEP - A_1_QI</vt:lpstr>
      <vt:lpstr>HGV-HEP - A_1_AK</vt:lpstr>
      <vt:lpstr>HGV-HEP - A_2_QI_a</vt:lpstr>
      <vt:lpstr>HGV-HEP - A_2_AK_a</vt:lpstr>
      <vt:lpstr>HGV-HEP - A_2_QI_b</vt:lpstr>
      <vt:lpstr>HGV-HEP - A_2_AK_b</vt:lpstr>
      <vt:lpstr>HGV-HEP - A_3_AK_a</vt:lpstr>
      <vt:lpstr>HGV-HEP - A_3_AK_b</vt:lpstr>
      <vt:lpstr>HGV-HEP - A_4_QI_a</vt:lpstr>
      <vt:lpstr>HGV-HEP - A_4_QI_b</vt:lpstr>
      <vt:lpstr>HGV-HEP - A_5_AK_a</vt:lpstr>
      <vt:lpstr>HGV-HEP - A_5_AK_b</vt:lpstr>
      <vt:lpstr>HGV-HEP - A_6_QI_a</vt:lpstr>
      <vt:lpstr>HGV-HEP - A_6_QI_b</vt:lpstr>
      <vt:lpstr>HGV-HEP - A_7_AK_a</vt:lpstr>
      <vt:lpstr>HGV-HEP - A_7_AK_b</vt:lpstr>
      <vt:lpstr>HGV-HEP - A_8_QI_a</vt:lpstr>
      <vt:lpstr>HGV-HEP - A_8_QI_b</vt:lpstr>
      <vt:lpstr>HGV-HEP - A_9_QI</vt:lpstr>
      <vt:lpstr>HGV-HEP - A_9_AK</vt:lpstr>
      <vt:lpstr>HGV-HEP - A_10_QI</vt:lpstr>
      <vt:lpstr>HGV-HEP - A_10_AK</vt:lpstr>
      <vt:lpstr>HGV-HEP - A_11_QI_AK</vt:lpstr>
      <vt:lpstr>HGV-HEP - A_12_QI</vt:lpstr>
      <vt:lpstr>HGV-HEP - A_13_QI</vt:lpstr>
      <vt:lpstr>HGV-HEP - A_13_AK</vt:lpstr>
      <vt:lpstr>HGV-HEP - A_14_QI_AK</vt:lpstr>
      <vt:lpstr>Auswahl HGV-OSFRAK</vt:lpstr>
      <vt:lpstr>HGV-OSFRAK - K3_1_QI</vt:lpstr>
      <vt:lpstr>HGV-OSFRAK - K3_1_AK</vt:lpstr>
      <vt:lpstr>HGV-OSFRAK - K3_2_QI</vt:lpstr>
      <vt:lpstr>HGV-OSFRAK - K3_2_AK</vt:lpstr>
      <vt:lpstr>HGV-OSFRAK - K3_3_QI</vt:lpstr>
      <vt:lpstr>HGV-OSFRAK - K3_3_AK</vt:lpstr>
      <vt:lpstr>HGV-OSFRAK - K3_4_QI</vt:lpstr>
      <vt:lpstr>HGV-OSFRAK - K3_4_AK</vt:lpstr>
      <vt:lpstr>HGV-OSFRAK - K3_5_QI</vt:lpstr>
      <vt:lpstr>HGV-OSFRAK - A_1_QI</vt:lpstr>
      <vt:lpstr>HGV-OSFRAK - A_1_AK</vt:lpstr>
      <vt:lpstr>HGV-OSFRAK - A_2_QI_a</vt:lpstr>
      <vt:lpstr>HGV-OSFRAK - A_2_AK_a</vt:lpstr>
      <vt:lpstr>HGV-OSFRAK - A_2_QI_b</vt:lpstr>
      <vt:lpstr>HGV-OSFRAK - A_2_AK_b</vt:lpstr>
      <vt:lpstr>HGV-OSFRAK - A_3_AK_a</vt:lpstr>
      <vt:lpstr>HGV-OSFRAK - A_3_AK_b</vt:lpstr>
      <vt:lpstr>HGV-OSFRAK - A_4_QI_a</vt:lpstr>
      <vt:lpstr>HGV-OSFRAK - A_4_QI_b</vt:lpstr>
      <vt:lpstr>HGV-OSFRAK - A_5_AK_a</vt:lpstr>
      <vt:lpstr>HGV-OSFRAK - A_5_AK_b</vt:lpstr>
      <vt:lpstr>HGV-OSFRAK - A_6_QI_a</vt:lpstr>
      <vt:lpstr>HGV-OSFRAK - A_6_QI_b</vt:lpstr>
      <vt:lpstr>HGV-OSFRAK - A_7_AK_a</vt:lpstr>
      <vt:lpstr>HGV-OSFRAK - A_7_AK_b</vt:lpstr>
      <vt:lpstr>HGV-OSFRAK - A_8_QI_a</vt:lpstr>
      <vt:lpstr>HGV-OSFRAK - A_8_QI_b</vt:lpstr>
      <vt:lpstr>HGV-OSFRAK - A_9_QI</vt:lpstr>
      <vt:lpstr>HGV-OSFRAK - A_9_AK</vt:lpstr>
      <vt:lpstr>HGV-OSFRAK - A_10_QI</vt:lpstr>
      <vt:lpstr>HGV-OSFRAK - A_10_AK</vt:lpstr>
      <vt:lpstr>HGV-OSFRAK - A_11_QI_AK</vt:lpstr>
      <vt:lpstr>HGV-OSFRAK - A_12_QI</vt:lpstr>
      <vt:lpstr>HGV-OSFRAK - A_13_QI</vt:lpstr>
      <vt:lpstr>HGV-OSFRAK - A_13_AK</vt:lpstr>
      <vt:lpstr>HGV-OSFRAK - A_14_QI_AK</vt:lpstr>
      <vt:lpstr>Auswahl KEP</vt:lpstr>
      <vt:lpstr>KEP - K3_1_QI</vt:lpstr>
      <vt:lpstr>KEP - K3_2_QI</vt:lpstr>
      <vt:lpstr>KEP - K3_3_QI</vt:lpstr>
      <vt:lpstr>KEP - K3_5_QI</vt:lpstr>
      <vt:lpstr>KEP - A_1_QI</vt:lpstr>
      <vt:lpstr>KEP - A_2_QI_a</vt:lpstr>
      <vt:lpstr>KEP - A_2_QI_b</vt:lpstr>
      <vt:lpstr>KEP - A_4_QI_a</vt:lpstr>
      <vt:lpstr>KEP - A_4_QI_b</vt:lpstr>
      <vt:lpstr>KEP - A_6_QI_a</vt:lpstr>
      <vt:lpstr>KEP - A_6_QI_b</vt:lpstr>
      <vt:lpstr>KEP - A_8_QI_a</vt:lpstr>
      <vt:lpstr>KEP - A_8_QI_b</vt:lpstr>
      <vt:lpstr>KEP - A_9_QI</vt:lpstr>
      <vt:lpstr>KEP - A_10_QI</vt:lpstr>
      <vt:lpstr>KEP - A_12_QI</vt:lpstr>
      <vt:lpstr>KEP - A_13_QI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Bundesqualitätsbericht 2025: QSEB-Anhang</dc:title>
  <dc:creator>IQTIG</dc:creator>
  <cp:lastModifiedBy>Bobzin, Henning Dr.</cp:lastModifiedBy>
  <dcterms:created xsi:type="dcterms:W3CDTF">2025-07-30T06:02:32Z</dcterms:created>
  <dcterms:modified xsi:type="dcterms:W3CDTF">2025-11-19T16:08:52Z</dcterms:modified>
</cp:coreProperties>
</file>